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hidePivotFieldList="1"/>
  <mc:AlternateContent xmlns:mc="http://schemas.openxmlformats.org/markup-compatibility/2006">
    <mc:Choice Requires="x15">
      <x15ac:absPath xmlns:x15ac="http://schemas.microsoft.com/office/spreadsheetml/2010/11/ac" url="C:\Users\Admin\Downloads\"/>
    </mc:Choice>
  </mc:AlternateContent>
  <xr:revisionPtr revIDLastSave="0" documentId="13_ncr:1_{7622474E-4153-4CC1-AA2A-11BB9A60F36F}" xr6:coauthVersionLast="47" xr6:coauthVersionMax="47" xr10:uidLastSave="{00000000-0000-0000-0000-000000000000}"/>
  <bookViews>
    <workbookView xWindow="-98" yWindow="-98" windowWidth="22695" windowHeight="14595" activeTab="3" xr2:uid="{00000000-000D-0000-FFFF-FFFF00000000}"/>
  </bookViews>
  <sheets>
    <sheet name="Read Me" sheetId="7" r:id="rId1"/>
    <sheet name="Observation" sheetId="5" r:id="rId2"/>
    <sheet name="Forecast Vs Actual Dashboard" sheetId="1" r:id="rId3"/>
    <sheet name="SKU Level Accuracy" sheetId="2" r:id="rId4"/>
    <sheet name="Consensus Forecast" sheetId="4" r:id="rId5"/>
    <sheet name="Master" sheetId="3" r:id="rId6"/>
  </sheets>
  <definedNames>
    <definedName name="_xlnm._FilterDatabase" localSheetId="4" hidden="1">'Consensus Forecast'!$A$6:$N$986</definedName>
    <definedName name="_xlnm._FilterDatabase" localSheetId="2" hidden="1">'Forecast Vs Actual Dashboard'!$A$85:$H$249</definedName>
    <definedName name="_xlnm._FilterDatabase" localSheetId="5" hidden="1">Master!$J$2:$L$215</definedName>
    <definedName name="_xlnm._FilterDatabase" localSheetId="3" hidden="1">'SKU Level Accuracy'!$A$5:$AF$1004</definedName>
  </definedNames>
  <calcPr calcId="191029"/>
  <pivotCaches>
    <pivotCache cacheId="54" r:id="rId7"/>
    <pivotCache cacheId="59" r:id="rId8"/>
    <pivotCache cacheId="6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6" i="2" l="1"/>
  <c r="AD6" i="2"/>
  <c r="AC7" i="2"/>
  <c r="AD7" i="2"/>
  <c r="AC8" i="2"/>
  <c r="AD8" i="2"/>
  <c r="AC9" i="2"/>
  <c r="AD9" i="2"/>
  <c r="AC10" i="2"/>
  <c r="AD10" i="2"/>
  <c r="AC11" i="2"/>
  <c r="AD11" i="2"/>
  <c r="AC12" i="2"/>
  <c r="AD12" i="2"/>
  <c r="AC13" i="2"/>
  <c r="AD13" i="2"/>
  <c r="AC14" i="2"/>
  <c r="AD14" i="2"/>
  <c r="AC15" i="2"/>
  <c r="AD15" i="2"/>
  <c r="AC16" i="2"/>
  <c r="AD16" i="2"/>
  <c r="AC17" i="2"/>
  <c r="AD17" i="2"/>
  <c r="AC18" i="2"/>
  <c r="AD18" i="2"/>
  <c r="AC19" i="2"/>
  <c r="AD19" i="2"/>
  <c r="AC20" i="2"/>
  <c r="AD20" i="2"/>
  <c r="AC21" i="2"/>
  <c r="AD21" i="2"/>
  <c r="AC22" i="2"/>
  <c r="AD22" i="2"/>
  <c r="AC23" i="2"/>
  <c r="AD23" i="2"/>
  <c r="AC24" i="2"/>
  <c r="AD24" i="2"/>
  <c r="AC25" i="2"/>
  <c r="AD25" i="2"/>
  <c r="AC26" i="2"/>
  <c r="AD26" i="2"/>
  <c r="AC27" i="2"/>
  <c r="AD27" i="2"/>
  <c r="AC28" i="2"/>
  <c r="AD28" i="2"/>
  <c r="AC29" i="2"/>
  <c r="AD29" i="2"/>
  <c r="AC30" i="2"/>
  <c r="AD30" i="2"/>
  <c r="AC31" i="2"/>
  <c r="AD31" i="2"/>
  <c r="AC32" i="2"/>
  <c r="AD32" i="2"/>
  <c r="AC33" i="2"/>
  <c r="AD33" i="2"/>
  <c r="AC34" i="2"/>
  <c r="AD34" i="2"/>
  <c r="AC35" i="2"/>
  <c r="AD35" i="2"/>
  <c r="AC36" i="2"/>
  <c r="AD36" i="2"/>
  <c r="AC37" i="2"/>
  <c r="AD37" i="2"/>
  <c r="AC38" i="2"/>
  <c r="AD38" i="2"/>
  <c r="AC39" i="2"/>
  <c r="AD39" i="2"/>
  <c r="AC40" i="2"/>
  <c r="AD40" i="2"/>
  <c r="AC41" i="2"/>
  <c r="AD41" i="2"/>
  <c r="AC42" i="2"/>
  <c r="AD42" i="2"/>
  <c r="AC43" i="2"/>
  <c r="AD43" i="2"/>
  <c r="AC44" i="2"/>
  <c r="AD44" i="2"/>
  <c r="AC45" i="2"/>
  <c r="AD45" i="2"/>
  <c r="AC46" i="2"/>
  <c r="AD46" i="2"/>
  <c r="AC47" i="2"/>
  <c r="AD47" i="2"/>
  <c r="AC48" i="2"/>
  <c r="AD48" i="2"/>
  <c r="AC49" i="2"/>
  <c r="AD49" i="2"/>
  <c r="AC50" i="2"/>
  <c r="AD50" i="2"/>
  <c r="AC51" i="2"/>
  <c r="AD51" i="2"/>
  <c r="AC52" i="2"/>
  <c r="AD52" i="2"/>
  <c r="AC53" i="2"/>
  <c r="AD53" i="2"/>
  <c r="AC54" i="2"/>
  <c r="AD54" i="2"/>
  <c r="AC55" i="2"/>
  <c r="AD55" i="2"/>
  <c r="AC56" i="2"/>
  <c r="AD56" i="2"/>
  <c r="AC57" i="2"/>
  <c r="AD57" i="2"/>
  <c r="AC58" i="2"/>
  <c r="AD58" i="2"/>
  <c r="AC59" i="2"/>
  <c r="AD59" i="2"/>
  <c r="AC60" i="2"/>
  <c r="AD60" i="2"/>
  <c r="AC61" i="2"/>
  <c r="AD61" i="2"/>
  <c r="AC62" i="2"/>
  <c r="AD62" i="2"/>
  <c r="AC63" i="2"/>
  <c r="AD63" i="2"/>
  <c r="AC64" i="2"/>
  <c r="AD64" i="2"/>
  <c r="AC65" i="2"/>
  <c r="AD65" i="2"/>
  <c r="AC66" i="2"/>
  <c r="AD66" i="2"/>
  <c r="AC67" i="2"/>
  <c r="AD67" i="2"/>
  <c r="AC68" i="2"/>
  <c r="AD68" i="2"/>
  <c r="AC69" i="2"/>
  <c r="AD69" i="2"/>
  <c r="AC70" i="2"/>
  <c r="AD70" i="2"/>
  <c r="AC71" i="2"/>
  <c r="AD71" i="2"/>
  <c r="AC72" i="2"/>
  <c r="AD72" i="2"/>
  <c r="AC73" i="2"/>
  <c r="AD73" i="2"/>
  <c r="AC74" i="2"/>
  <c r="AD74" i="2"/>
  <c r="AC75" i="2"/>
  <c r="AD75" i="2"/>
  <c r="AC76" i="2"/>
  <c r="AD76" i="2"/>
  <c r="AC77" i="2"/>
  <c r="AD77" i="2"/>
  <c r="AC78" i="2"/>
  <c r="AD78" i="2"/>
  <c r="AC79" i="2"/>
  <c r="AD79" i="2"/>
  <c r="AC80" i="2"/>
  <c r="AD80" i="2"/>
  <c r="AC81" i="2"/>
  <c r="AD81" i="2"/>
  <c r="AC82" i="2"/>
  <c r="AD82" i="2"/>
  <c r="AC83" i="2"/>
  <c r="AD83" i="2"/>
  <c r="AC84" i="2"/>
  <c r="AD84" i="2"/>
  <c r="AC85" i="2"/>
  <c r="AD85" i="2"/>
  <c r="AC86" i="2"/>
  <c r="AD86" i="2"/>
  <c r="AC87" i="2"/>
  <c r="AD87" i="2"/>
  <c r="AC88" i="2"/>
  <c r="AD88" i="2"/>
  <c r="AC89" i="2"/>
  <c r="AD89" i="2"/>
  <c r="AC90" i="2"/>
  <c r="AD90" i="2"/>
  <c r="AC91" i="2"/>
  <c r="AD91" i="2"/>
  <c r="AC92" i="2"/>
  <c r="AD92" i="2"/>
  <c r="AC93" i="2"/>
  <c r="AD93" i="2"/>
  <c r="AC94" i="2"/>
  <c r="AD94" i="2"/>
  <c r="AC95" i="2"/>
  <c r="AD95" i="2"/>
  <c r="AC96" i="2"/>
  <c r="AD96" i="2"/>
  <c r="AC97" i="2"/>
  <c r="AD97" i="2"/>
  <c r="AC98" i="2"/>
  <c r="AD98" i="2"/>
  <c r="AC99" i="2"/>
  <c r="AD99" i="2"/>
  <c r="AC100" i="2"/>
  <c r="AD100" i="2"/>
  <c r="AC101" i="2"/>
  <c r="AD101" i="2"/>
  <c r="AC102" i="2"/>
  <c r="AD102" i="2"/>
  <c r="AC103" i="2"/>
  <c r="AD103" i="2"/>
  <c r="AC104" i="2"/>
  <c r="AD104" i="2"/>
  <c r="AC105" i="2"/>
  <c r="AD105" i="2"/>
  <c r="AC106" i="2"/>
  <c r="AD106" i="2"/>
  <c r="AC107" i="2"/>
  <c r="AD107" i="2"/>
  <c r="AC108" i="2"/>
  <c r="AD108" i="2"/>
  <c r="AC109" i="2"/>
  <c r="AD109" i="2"/>
  <c r="AC110" i="2"/>
  <c r="AD110" i="2"/>
  <c r="AC111" i="2"/>
  <c r="AD111" i="2"/>
  <c r="AC112" i="2"/>
  <c r="AD112" i="2"/>
  <c r="AC113" i="2"/>
  <c r="AD113" i="2"/>
  <c r="AC114" i="2"/>
  <c r="AD114" i="2"/>
  <c r="AC115" i="2"/>
  <c r="AD115" i="2"/>
  <c r="AC116" i="2"/>
  <c r="AD116" i="2"/>
  <c r="AC117" i="2"/>
  <c r="AD117" i="2"/>
  <c r="AC118" i="2"/>
  <c r="AD118" i="2"/>
  <c r="AC119" i="2"/>
  <c r="AD119" i="2"/>
  <c r="AC120" i="2"/>
  <c r="AD120" i="2"/>
  <c r="AC121" i="2"/>
  <c r="AD121" i="2"/>
  <c r="AC122" i="2"/>
  <c r="AD122" i="2"/>
  <c r="AC123" i="2"/>
  <c r="AD123" i="2"/>
  <c r="AC124" i="2"/>
  <c r="AD124" i="2"/>
  <c r="AC125" i="2"/>
  <c r="AD125" i="2"/>
  <c r="AC126" i="2"/>
  <c r="AD126" i="2"/>
  <c r="AC127" i="2"/>
  <c r="AD127" i="2"/>
  <c r="AC128" i="2"/>
  <c r="AD128" i="2"/>
  <c r="AC129" i="2"/>
  <c r="AD129" i="2"/>
  <c r="AC130" i="2"/>
  <c r="AD130" i="2"/>
  <c r="AC131" i="2"/>
  <c r="AD131" i="2"/>
  <c r="AC132" i="2"/>
  <c r="AD132" i="2"/>
  <c r="AC133" i="2"/>
  <c r="AD133" i="2"/>
  <c r="AC134" i="2"/>
  <c r="AD134" i="2"/>
  <c r="AC135" i="2"/>
  <c r="AD135" i="2"/>
  <c r="AC136" i="2"/>
  <c r="AD136" i="2"/>
  <c r="AC137" i="2"/>
  <c r="AD137" i="2"/>
  <c r="AC138" i="2"/>
  <c r="AD138" i="2"/>
  <c r="AC139" i="2"/>
  <c r="AD139" i="2"/>
  <c r="AC140" i="2"/>
  <c r="AD140" i="2"/>
  <c r="AC141" i="2"/>
  <c r="AD141" i="2"/>
  <c r="AC142" i="2"/>
  <c r="AD142" i="2"/>
  <c r="AC143" i="2"/>
  <c r="AD143" i="2"/>
  <c r="AC144" i="2"/>
  <c r="AD144" i="2"/>
  <c r="AC145" i="2"/>
  <c r="AD145" i="2"/>
  <c r="AC146" i="2"/>
  <c r="AD146" i="2"/>
  <c r="AC147" i="2"/>
  <c r="AD147" i="2"/>
  <c r="AC148" i="2"/>
  <c r="AD148" i="2"/>
  <c r="AC149" i="2"/>
  <c r="AD149" i="2"/>
  <c r="AC150" i="2"/>
  <c r="AD150" i="2"/>
  <c r="AC151" i="2"/>
  <c r="AD151" i="2"/>
  <c r="AC152" i="2"/>
  <c r="AD152" i="2"/>
  <c r="AC153" i="2"/>
  <c r="AD153" i="2"/>
  <c r="AC154" i="2"/>
  <c r="AD154" i="2"/>
  <c r="AC155" i="2"/>
  <c r="AD155" i="2"/>
  <c r="AC156" i="2"/>
  <c r="AD156" i="2"/>
  <c r="AC157" i="2"/>
  <c r="AD157" i="2"/>
  <c r="AC158" i="2"/>
  <c r="AD158" i="2"/>
  <c r="AC159" i="2"/>
  <c r="AD159" i="2"/>
  <c r="AC160" i="2"/>
  <c r="AD160" i="2"/>
  <c r="AC161" i="2"/>
  <c r="AD161" i="2"/>
  <c r="AC162" i="2"/>
  <c r="AD162" i="2"/>
  <c r="AC163" i="2"/>
  <c r="AD163" i="2"/>
  <c r="AC164" i="2"/>
  <c r="AD164" i="2"/>
  <c r="AC165" i="2"/>
  <c r="AD165" i="2"/>
  <c r="AC166" i="2"/>
  <c r="AD166" i="2"/>
  <c r="AC167" i="2"/>
  <c r="AD167" i="2"/>
  <c r="AC168" i="2"/>
  <c r="AD168" i="2"/>
  <c r="AC169" i="2"/>
  <c r="AD169" i="2"/>
  <c r="AC170" i="2"/>
  <c r="AD170" i="2"/>
  <c r="AC171" i="2"/>
  <c r="AD171" i="2"/>
  <c r="AC172" i="2"/>
  <c r="AD172" i="2"/>
  <c r="AC173" i="2"/>
  <c r="AD173" i="2"/>
  <c r="AC174" i="2"/>
  <c r="AD174" i="2"/>
  <c r="AC175" i="2"/>
  <c r="AD175" i="2"/>
  <c r="AC176" i="2"/>
  <c r="AD176" i="2"/>
  <c r="AC177" i="2"/>
  <c r="AD177" i="2"/>
  <c r="AC178" i="2"/>
  <c r="AD178" i="2"/>
  <c r="AC179" i="2"/>
  <c r="AD179" i="2"/>
  <c r="AC180" i="2"/>
  <c r="AD180" i="2"/>
  <c r="AC181" i="2"/>
  <c r="AD181" i="2"/>
  <c r="AC182" i="2"/>
  <c r="AD182" i="2"/>
  <c r="AC183" i="2"/>
  <c r="AD183" i="2"/>
  <c r="AC184" i="2"/>
  <c r="AD184" i="2"/>
  <c r="AC185" i="2"/>
  <c r="AD185" i="2"/>
  <c r="AC186" i="2"/>
  <c r="AD186" i="2"/>
  <c r="AC187" i="2"/>
  <c r="AD187" i="2"/>
  <c r="AC188" i="2"/>
  <c r="AD188" i="2"/>
  <c r="AC189" i="2"/>
  <c r="AD189" i="2"/>
  <c r="AC190" i="2"/>
  <c r="AD190" i="2"/>
  <c r="AC191" i="2"/>
  <c r="AD191" i="2"/>
  <c r="AC192" i="2"/>
  <c r="AD192" i="2"/>
  <c r="AC193" i="2"/>
  <c r="AD193" i="2"/>
  <c r="AC194" i="2"/>
  <c r="AD194" i="2"/>
  <c r="AC195" i="2"/>
  <c r="AD195" i="2"/>
  <c r="AC196" i="2"/>
  <c r="AD196" i="2"/>
  <c r="AC197" i="2"/>
  <c r="AD197" i="2"/>
  <c r="AC198" i="2"/>
  <c r="AD198" i="2"/>
  <c r="AC199" i="2"/>
  <c r="AD199" i="2"/>
  <c r="AC200" i="2"/>
  <c r="AD200" i="2"/>
  <c r="AC201" i="2"/>
  <c r="AD201" i="2"/>
  <c r="AC202" i="2"/>
  <c r="AD202" i="2"/>
  <c r="AC203" i="2"/>
  <c r="AD203" i="2"/>
  <c r="AC204" i="2"/>
  <c r="AD204" i="2"/>
  <c r="AC205" i="2"/>
  <c r="AD205" i="2"/>
  <c r="AC206" i="2"/>
  <c r="AD206" i="2"/>
  <c r="AC207" i="2"/>
  <c r="AD207" i="2"/>
  <c r="AC208" i="2"/>
  <c r="AD208" i="2"/>
  <c r="AC209" i="2"/>
  <c r="AD209" i="2"/>
  <c r="AC210" i="2"/>
  <c r="AD210" i="2"/>
  <c r="AC211" i="2"/>
  <c r="AD211" i="2"/>
  <c r="AC212" i="2"/>
  <c r="AD212" i="2"/>
  <c r="AC213" i="2"/>
  <c r="AD213" i="2"/>
  <c r="AC214" i="2"/>
  <c r="AD214" i="2"/>
  <c r="AC215" i="2"/>
  <c r="AD215" i="2"/>
  <c r="AC216" i="2"/>
  <c r="AD216" i="2"/>
  <c r="AC217" i="2"/>
  <c r="AD217" i="2"/>
  <c r="AC218" i="2"/>
  <c r="AD218" i="2"/>
  <c r="AC219" i="2"/>
  <c r="AD219" i="2"/>
  <c r="AC220" i="2"/>
  <c r="AD220" i="2"/>
  <c r="AC221" i="2"/>
  <c r="AD221" i="2"/>
  <c r="AC222" i="2"/>
  <c r="AD222" i="2"/>
  <c r="AC223" i="2"/>
  <c r="AD223" i="2"/>
  <c r="AC224" i="2"/>
  <c r="AD224" i="2"/>
  <c r="AC225" i="2"/>
  <c r="AD225" i="2"/>
  <c r="AC226" i="2"/>
  <c r="AD226" i="2"/>
  <c r="AC227" i="2"/>
  <c r="AD227" i="2"/>
  <c r="AC228" i="2"/>
  <c r="AD228" i="2"/>
  <c r="AC229" i="2"/>
  <c r="AD229" i="2"/>
  <c r="AC230" i="2"/>
  <c r="AD230" i="2"/>
  <c r="AC231" i="2"/>
  <c r="AD231" i="2"/>
  <c r="AC232" i="2"/>
  <c r="AD232" i="2"/>
  <c r="AC233" i="2"/>
  <c r="AD233" i="2"/>
  <c r="AC234" i="2"/>
  <c r="AD234" i="2"/>
  <c r="AC235" i="2"/>
  <c r="AD235" i="2"/>
  <c r="AC236" i="2"/>
  <c r="AD236" i="2"/>
  <c r="AC237" i="2"/>
  <c r="AD237" i="2"/>
  <c r="AC238" i="2"/>
  <c r="AD238" i="2"/>
  <c r="AC239" i="2"/>
  <c r="AD239" i="2"/>
  <c r="AC240" i="2"/>
  <c r="AD240" i="2"/>
  <c r="AC241" i="2"/>
  <c r="AD241" i="2"/>
  <c r="AC242" i="2"/>
  <c r="AD242" i="2"/>
  <c r="AC243" i="2"/>
  <c r="AD243" i="2"/>
  <c r="AC244" i="2"/>
  <c r="AD244" i="2"/>
  <c r="AC245" i="2"/>
  <c r="AD245" i="2"/>
  <c r="AC246" i="2"/>
  <c r="AD246" i="2"/>
  <c r="AC247" i="2"/>
  <c r="AD247" i="2"/>
  <c r="AC248" i="2"/>
  <c r="AD248" i="2"/>
  <c r="AC249" i="2"/>
  <c r="AD249" i="2"/>
  <c r="AC250" i="2"/>
  <c r="AD250" i="2"/>
  <c r="AC251" i="2"/>
  <c r="AD251" i="2"/>
  <c r="AC252" i="2"/>
  <c r="AD252" i="2"/>
  <c r="AC253" i="2"/>
  <c r="AD253" i="2"/>
  <c r="AC254" i="2"/>
  <c r="AD254" i="2"/>
  <c r="AC255" i="2"/>
  <c r="AD255" i="2"/>
  <c r="AC256" i="2"/>
  <c r="AD256" i="2"/>
  <c r="AC257" i="2"/>
  <c r="AD257" i="2"/>
  <c r="AC258" i="2"/>
  <c r="AD258" i="2"/>
  <c r="AC259" i="2"/>
  <c r="AD259" i="2"/>
  <c r="AC260" i="2"/>
  <c r="AD260" i="2"/>
  <c r="AC261" i="2"/>
  <c r="AD261" i="2"/>
  <c r="AC262" i="2"/>
  <c r="AD262" i="2"/>
  <c r="AC263" i="2"/>
  <c r="AD263" i="2"/>
  <c r="AC264" i="2"/>
  <c r="AD264" i="2"/>
  <c r="AC265" i="2"/>
  <c r="AD265" i="2"/>
  <c r="AC266" i="2"/>
  <c r="AD266" i="2"/>
  <c r="AC267" i="2"/>
  <c r="AD267" i="2"/>
  <c r="AC268" i="2"/>
  <c r="AD268" i="2"/>
  <c r="AC269" i="2"/>
  <c r="AD269" i="2"/>
  <c r="AC270" i="2"/>
  <c r="AD270" i="2"/>
  <c r="AC271" i="2"/>
  <c r="AD271" i="2"/>
  <c r="AC272" i="2"/>
  <c r="AD272" i="2"/>
  <c r="AC273" i="2"/>
  <c r="AD273" i="2"/>
  <c r="AC274" i="2"/>
  <c r="AD274" i="2"/>
  <c r="AC275" i="2"/>
  <c r="AD275" i="2"/>
  <c r="AC276" i="2"/>
  <c r="AD276" i="2"/>
  <c r="AC277" i="2"/>
  <c r="AD277" i="2"/>
  <c r="AC278" i="2"/>
  <c r="AD278" i="2"/>
  <c r="AC279" i="2"/>
  <c r="AD279" i="2"/>
  <c r="AC280" i="2"/>
  <c r="AD280" i="2"/>
  <c r="AC281" i="2"/>
  <c r="AD281" i="2"/>
  <c r="AC282" i="2"/>
  <c r="AD282" i="2"/>
  <c r="AC283" i="2"/>
  <c r="AD283" i="2"/>
  <c r="AC284" i="2"/>
  <c r="AD284" i="2"/>
  <c r="AC285" i="2"/>
  <c r="AD285" i="2"/>
  <c r="AC286" i="2"/>
  <c r="AD286" i="2"/>
  <c r="AC287" i="2"/>
  <c r="AD287" i="2"/>
  <c r="AC288" i="2"/>
  <c r="AD288" i="2"/>
  <c r="AC289" i="2"/>
  <c r="AD289" i="2"/>
  <c r="AC290" i="2"/>
  <c r="AD290" i="2"/>
  <c r="AC291" i="2"/>
  <c r="AD291" i="2"/>
  <c r="AC292" i="2"/>
  <c r="AD292" i="2"/>
  <c r="AC293" i="2"/>
  <c r="AD293" i="2"/>
  <c r="AC294" i="2"/>
  <c r="AD294" i="2"/>
  <c r="AC295" i="2"/>
  <c r="AD295" i="2"/>
  <c r="AC296" i="2"/>
  <c r="AD296" i="2"/>
  <c r="AC297" i="2"/>
  <c r="AD297" i="2"/>
  <c r="AC298" i="2"/>
  <c r="AD298" i="2"/>
  <c r="AC299" i="2"/>
  <c r="AD299" i="2"/>
  <c r="AC300" i="2"/>
  <c r="AD300" i="2"/>
  <c r="AC301" i="2"/>
  <c r="AD301" i="2"/>
  <c r="AC302" i="2"/>
  <c r="AD302" i="2"/>
  <c r="AC303" i="2"/>
  <c r="AD303" i="2"/>
  <c r="AC304" i="2"/>
  <c r="AD304" i="2"/>
  <c r="AC305" i="2"/>
  <c r="AD305" i="2"/>
  <c r="AC306" i="2"/>
  <c r="AD306" i="2"/>
  <c r="AC307" i="2"/>
  <c r="AD307" i="2"/>
  <c r="AC308" i="2"/>
  <c r="AD308" i="2"/>
  <c r="AC309" i="2"/>
  <c r="AD309" i="2"/>
  <c r="AC310" i="2"/>
  <c r="AD310" i="2"/>
  <c r="AC311" i="2"/>
  <c r="AD311" i="2"/>
  <c r="AC312" i="2"/>
  <c r="AD312" i="2"/>
  <c r="AC313" i="2"/>
  <c r="AD313" i="2"/>
  <c r="AC314" i="2"/>
  <c r="AD314" i="2"/>
  <c r="AC315" i="2"/>
  <c r="AD315" i="2"/>
  <c r="AC316" i="2"/>
  <c r="AD316" i="2"/>
  <c r="AC317" i="2"/>
  <c r="AD317" i="2"/>
  <c r="AC318" i="2"/>
  <c r="AD318" i="2"/>
  <c r="AC319" i="2"/>
  <c r="AD319" i="2"/>
  <c r="AC320" i="2"/>
  <c r="AD320" i="2"/>
  <c r="AC321" i="2"/>
  <c r="AD321" i="2"/>
  <c r="AC322" i="2"/>
  <c r="AD322" i="2"/>
  <c r="AC323" i="2"/>
  <c r="AD323" i="2"/>
  <c r="AC324" i="2"/>
  <c r="AD324" i="2"/>
  <c r="AC325" i="2"/>
  <c r="AD325" i="2"/>
  <c r="AC326" i="2"/>
  <c r="AD326" i="2"/>
  <c r="AC327" i="2"/>
  <c r="AD327" i="2"/>
  <c r="AC328" i="2"/>
  <c r="AD328" i="2"/>
  <c r="AC329" i="2"/>
  <c r="AD329" i="2"/>
  <c r="AC330" i="2"/>
  <c r="AD330" i="2"/>
  <c r="AC331" i="2"/>
  <c r="AD331" i="2"/>
  <c r="AC332" i="2"/>
  <c r="AD332" i="2"/>
  <c r="AC333" i="2"/>
  <c r="AD333" i="2"/>
  <c r="AC334" i="2"/>
  <c r="AD334" i="2"/>
  <c r="AC335" i="2"/>
  <c r="AD335" i="2"/>
  <c r="AC336" i="2"/>
  <c r="AD336" i="2"/>
  <c r="AC337" i="2"/>
  <c r="AD337" i="2"/>
  <c r="AC338" i="2"/>
  <c r="AD338" i="2"/>
  <c r="AC339" i="2"/>
  <c r="AD339" i="2"/>
  <c r="AC340" i="2"/>
  <c r="AD340" i="2"/>
  <c r="AC341" i="2"/>
  <c r="AD341" i="2"/>
  <c r="AC342" i="2"/>
  <c r="AD342" i="2"/>
  <c r="AC343" i="2"/>
  <c r="AD343" i="2"/>
  <c r="AC344" i="2"/>
  <c r="AD344" i="2"/>
  <c r="AC345" i="2"/>
  <c r="AD345" i="2"/>
  <c r="AC346" i="2"/>
  <c r="AD346" i="2"/>
  <c r="AC347" i="2"/>
  <c r="AD347" i="2"/>
  <c r="AC348" i="2"/>
  <c r="AD348" i="2"/>
  <c r="AC349" i="2"/>
  <c r="AD349" i="2"/>
  <c r="AC350" i="2"/>
  <c r="AD350" i="2"/>
  <c r="AC351" i="2"/>
  <c r="AD351" i="2"/>
  <c r="AC352" i="2"/>
  <c r="AD352" i="2"/>
  <c r="AC353" i="2"/>
  <c r="AD353" i="2"/>
  <c r="AC354" i="2"/>
  <c r="AD354" i="2"/>
  <c r="AC355" i="2"/>
  <c r="AD355" i="2"/>
  <c r="AC356" i="2"/>
  <c r="AD356" i="2"/>
  <c r="AC357" i="2"/>
  <c r="AD357" i="2"/>
  <c r="AC358" i="2"/>
  <c r="AD358" i="2"/>
  <c r="AC359" i="2"/>
  <c r="AD359" i="2"/>
  <c r="AC360" i="2"/>
  <c r="AD360" i="2"/>
  <c r="AC361" i="2"/>
  <c r="AD361" i="2"/>
  <c r="AC362" i="2"/>
  <c r="AD362" i="2"/>
  <c r="AC363" i="2"/>
  <c r="AD363" i="2"/>
  <c r="AC364" i="2"/>
  <c r="AD364" i="2"/>
  <c r="AC365" i="2"/>
  <c r="AD365" i="2"/>
  <c r="AC366" i="2"/>
  <c r="AD366" i="2"/>
  <c r="AC367" i="2"/>
  <c r="AD367" i="2"/>
  <c r="AC368" i="2"/>
  <c r="AD368" i="2"/>
  <c r="AC369" i="2"/>
  <c r="AD369" i="2"/>
  <c r="AC370" i="2"/>
  <c r="AD370" i="2"/>
  <c r="AC371" i="2"/>
  <c r="AD371" i="2"/>
  <c r="AC372" i="2"/>
  <c r="AD372" i="2"/>
  <c r="AC373" i="2"/>
  <c r="AD373" i="2"/>
  <c r="AC374" i="2"/>
  <c r="AD374" i="2"/>
  <c r="AC375" i="2"/>
  <c r="AD375" i="2"/>
  <c r="AC376" i="2"/>
  <c r="AD376" i="2"/>
  <c r="AC377" i="2"/>
  <c r="AD377" i="2"/>
  <c r="AC378" i="2"/>
  <c r="AD378" i="2"/>
  <c r="AC379" i="2"/>
  <c r="AD379" i="2"/>
  <c r="AC380" i="2"/>
  <c r="AD380" i="2"/>
  <c r="AC381" i="2"/>
  <c r="AD381" i="2"/>
  <c r="AC382" i="2"/>
  <c r="AD382" i="2"/>
  <c r="AC383" i="2"/>
  <c r="AD383" i="2"/>
  <c r="AC384" i="2"/>
  <c r="AD384" i="2"/>
  <c r="AC385" i="2"/>
  <c r="AD385" i="2"/>
  <c r="AC386" i="2"/>
  <c r="AD386" i="2"/>
  <c r="AC387" i="2"/>
  <c r="AD387" i="2"/>
  <c r="AC388" i="2"/>
  <c r="AD388" i="2"/>
  <c r="AC389" i="2"/>
  <c r="AD389" i="2"/>
  <c r="AC390" i="2"/>
  <c r="AD390" i="2"/>
  <c r="AC391" i="2"/>
  <c r="AD391" i="2"/>
  <c r="AC392" i="2"/>
  <c r="AD392" i="2"/>
  <c r="AC393" i="2"/>
  <c r="AD393" i="2"/>
  <c r="AC394" i="2"/>
  <c r="AD394" i="2"/>
  <c r="AC395" i="2"/>
  <c r="AD395" i="2"/>
  <c r="AC396" i="2"/>
  <c r="AD396" i="2"/>
  <c r="AC397" i="2"/>
  <c r="AD397" i="2"/>
  <c r="AC398" i="2"/>
  <c r="AD398" i="2"/>
  <c r="AC399" i="2"/>
  <c r="AD399" i="2"/>
  <c r="AC400" i="2"/>
  <c r="AD400" i="2"/>
  <c r="AC401" i="2"/>
  <c r="AD401" i="2"/>
  <c r="AC402" i="2"/>
  <c r="AD402" i="2"/>
  <c r="AC403" i="2"/>
  <c r="AD403" i="2"/>
  <c r="AC404" i="2"/>
  <c r="AD404" i="2"/>
  <c r="AC405" i="2"/>
  <c r="AD405" i="2"/>
  <c r="AC406" i="2"/>
  <c r="AD406" i="2"/>
  <c r="AC407" i="2"/>
  <c r="AD407" i="2"/>
  <c r="AC408" i="2"/>
  <c r="AD408" i="2"/>
  <c r="AC409" i="2"/>
  <c r="AD409" i="2"/>
  <c r="AC410" i="2"/>
  <c r="AD410" i="2"/>
  <c r="AC411" i="2"/>
  <c r="AD411" i="2"/>
  <c r="AC412" i="2"/>
  <c r="AD412" i="2"/>
  <c r="AC413" i="2"/>
  <c r="AD413" i="2"/>
  <c r="AC414" i="2"/>
  <c r="AD414" i="2"/>
  <c r="AC415" i="2"/>
  <c r="AD415" i="2"/>
  <c r="AC416" i="2"/>
  <c r="AD416" i="2"/>
  <c r="AC417" i="2"/>
  <c r="AD417" i="2"/>
  <c r="AC418" i="2"/>
  <c r="AD418" i="2"/>
  <c r="AC419" i="2"/>
  <c r="AD419" i="2"/>
  <c r="AC420" i="2"/>
  <c r="AD420" i="2"/>
  <c r="AC421" i="2"/>
  <c r="AD421" i="2"/>
  <c r="AC422" i="2"/>
  <c r="AD422" i="2"/>
  <c r="AC423" i="2"/>
  <c r="AD423" i="2"/>
  <c r="AC424" i="2"/>
  <c r="AD424" i="2"/>
  <c r="AC425" i="2"/>
  <c r="AD425" i="2"/>
  <c r="AC426" i="2"/>
  <c r="AD426" i="2"/>
  <c r="AC427" i="2"/>
  <c r="AD427" i="2"/>
  <c r="AC428" i="2"/>
  <c r="AD428" i="2"/>
  <c r="AC429" i="2"/>
  <c r="AD429" i="2"/>
  <c r="AC430" i="2"/>
  <c r="AD430" i="2"/>
  <c r="AC431" i="2"/>
  <c r="AD431" i="2"/>
  <c r="AC432" i="2"/>
  <c r="AD432" i="2"/>
  <c r="AC433" i="2"/>
  <c r="AD433" i="2"/>
  <c r="AC434" i="2"/>
  <c r="AD434" i="2"/>
  <c r="AC435" i="2"/>
  <c r="AD435" i="2"/>
  <c r="AC436" i="2"/>
  <c r="AD436" i="2"/>
  <c r="AC437" i="2"/>
  <c r="AD437" i="2"/>
  <c r="AC438" i="2"/>
  <c r="AD438" i="2"/>
  <c r="AC439" i="2"/>
  <c r="AD439" i="2"/>
  <c r="AC440" i="2"/>
  <c r="AD440" i="2"/>
  <c r="AC441" i="2"/>
  <c r="AD441" i="2"/>
  <c r="AC442" i="2"/>
  <c r="AD442" i="2"/>
  <c r="AC443" i="2"/>
  <c r="AD443" i="2"/>
  <c r="AC444" i="2"/>
  <c r="AD444" i="2"/>
  <c r="AC445" i="2"/>
  <c r="AD445" i="2"/>
  <c r="AC446" i="2"/>
  <c r="AD446" i="2"/>
  <c r="AC447" i="2"/>
  <c r="AD447" i="2"/>
  <c r="AC448" i="2"/>
  <c r="AD448" i="2"/>
  <c r="AC449" i="2"/>
  <c r="AD449" i="2"/>
  <c r="AC450" i="2"/>
  <c r="AD450" i="2"/>
  <c r="AC451" i="2"/>
  <c r="AD451" i="2"/>
  <c r="AC452" i="2"/>
  <c r="AD452" i="2"/>
  <c r="AC453" i="2"/>
  <c r="AD453" i="2"/>
  <c r="AC454" i="2"/>
  <c r="AD454" i="2"/>
  <c r="AC455" i="2"/>
  <c r="AD455" i="2"/>
  <c r="AC456" i="2"/>
  <c r="AD456" i="2"/>
  <c r="AC457" i="2"/>
  <c r="AD457" i="2"/>
  <c r="AC458" i="2"/>
  <c r="AD458" i="2"/>
  <c r="AC459" i="2"/>
  <c r="AD459" i="2"/>
  <c r="AC460" i="2"/>
  <c r="AD460" i="2"/>
  <c r="AC461" i="2"/>
  <c r="AD461" i="2"/>
  <c r="AC462" i="2"/>
  <c r="AD462" i="2"/>
  <c r="AC463" i="2"/>
  <c r="AD463" i="2"/>
  <c r="AC464" i="2"/>
  <c r="AD464" i="2"/>
  <c r="AC465" i="2"/>
  <c r="AD465" i="2"/>
  <c r="AC466" i="2"/>
  <c r="AD466" i="2"/>
  <c r="AC467" i="2"/>
  <c r="AD467" i="2"/>
  <c r="AC468" i="2"/>
  <c r="AD468" i="2"/>
  <c r="AC469" i="2"/>
  <c r="AD469" i="2"/>
  <c r="AC470" i="2"/>
  <c r="AD470" i="2"/>
  <c r="AC471" i="2"/>
  <c r="AD471" i="2"/>
  <c r="AC472" i="2"/>
  <c r="AD472" i="2"/>
  <c r="AC473" i="2"/>
  <c r="AD473" i="2"/>
  <c r="AC474" i="2"/>
  <c r="AD474" i="2"/>
  <c r="AC475" i="2"/>
  <c r="AD475" i="2"/>
  <c r="AC476" i="2"/>
  <c r="AD476" i="2"/>
  <c r="AC477" i="2"/>
  <c r="AD477" i="2"/>
  <c r="AC478" i="2"/>
  <c r="AD478" i="2"/>
  <c r="AC479" i="2"/>
  <c r="AD479" i="2"/>
  <c r="AC480" i="2"/>
  <c r="AD480" i="2"/>
  <c r="AC481" i="2"/>
  <c r="AD481" i="2"/>
  <c r="AC482" i="2"/>
  <c r="AD482" i="2"/>
  <c r="AC483" i="2"/>
  <c r="AD483" i="2"/>
  <c r="AC484" i="2"/>
  <c r="AD484" i="2"/>
  <c r="AC485" i="2"/>
  <c r="AD485" i="2"/>
  <c r="AC486" i="2"/>
  <c r="AD486" i="2"/>
  <c r="AC487" i="2"/>
  <c r="AD487" i="2"/>
  <c r="AC488" i="2"/>
  <c r="AD488" i="2"/>
  <c r="AC489" i="2"/>
  <c r="AD489" i="2"/>
  <c r="AC490" i="2"/>
  <c r="AD490" i="2"/>
  <c r="AC491" i="2"/>
  <c r="AD491" i="2"/>
  <c r="AC492" i="2"/>
  <c r="AD492" i="2"/>
  <c r="AC493" i="2"/>
  <c r="AD493" i="2"/>
  <c r="AC494" i="2"/>
  <c r="AD494" i="2"/>
  <c r="AC495" i="2"/>
  <c r="AD495" i="2"/>
  <c r="AC496" i="2"/>
  <c r="AD496" i="2"/>
  <c r="AC497" i="2"/>
  <c r="AD497" i="2"/>
  <c r="AC498" i="2"/>
  <c r="AD498" i="2"/>
  <c r="AC499" i="2"/>
  <c r="AD499" i="2"/>
  <c r="AC500" i="2"/>
  <c r="AD500" i="2"/>
  <c r="AC501" i="2"/>
  <c r="AD501" i="2"/>
  <c r="AC502" i="2"/>
  <c r="AD502" i="2"/>
  <c r="AC503" i="2"/>
  <c r="AD503" i="2"/>
  <c r="AC504" i="2"/>
  <c r="AD504" i="2"/>
  <c r="AC505" i="2"/>
  <c r="AD505" i="2"/>
  <c r="AC506" i="2"/>
  <c r="AD506" i="2"/>
  <c r="AC507" i="2"/>
  <c r="AD507" i="2"/>
  <c r="AC508" i="2"/>
  <c r="AD508" i="2"/>
  <c r="AC509" i="2"/>
  <c r="AD509" i="2"/>
  <c r="AC510" i="2"/>
  <c r="AD510" i="2"/>
  <c r="AC511" i="2"/>
  <c r="AD511" i="2"/>
  <c r="AC512" i="2"/>
  <c r="AD512" i="2"/>
  <c r="AC513" i="2"/>
  <c r="AD513" i="2"/>
  <c r="AC514" i="2"/>
  <c r="AD514" i="2"/>
  <c r="AC515" i="2"/>
  <c r="AD515" i="2"/>
  <c r="AC516" i="2"/>
  <c r="AD516" i="2"/>
  <c r="AC517" i="2"/>
  <c r="AD517" i="2"/>
  <c r="AC518" i="2"/>
  <c r="AD518" i="2"/>
  <c r="AC519" i="2"/>
  <c r="AD519" i="2"/>
  <c r="AC520" i="2"/>
  <c r="AD520" i="2"/>
  <c r="AC521" i="2"/>
  <c r="AD521" i="2"/>
  <c r="AC522" i="2"/>
  <c r="AD522" i="2"/>
  <c r="AC523" i="2"/>
  <c r="AD523" i="2"/>
  <c r="AC524" i="2"/>
  <c r="AD524" i="2"/>
  <c r="AC525" i="2"/>
  <c r="AD525" i="2"/>
  <c r="AC526" i="2"/>
  <c r="AD526" i="2"/>
  <c r="AC527" i="2"/>
  <c r="AD527" i="2"/>
  <c r="AC528" i="2"/>
  <c r="AD528" i="2"/>
  <c r="AC529" i="2"/>
  <c r="AD529" i="2"/>
  <c r="AC530" i="2"/>
  <c r="AD530" i="2"/>
  <c r="AC531" i="2"/>
  <c r="AD531" i="2"/>
  <c r="AC532" i="2"/>
  <c r="AD532" i="2"/>
  <c r="AC533" i="2"/>
  <c r="AD533" i="2"/>
  <c r="AC534" i="2"/>
  <c r="AD534" i="2"/>
  <c r="AC535" i="2"/>
  <c r="AD535" i="2"/>
  <c r="AC536" i="2"/>
  <c r="AD536" i="2"/>
  <c r="AC537" i="2"/>
  <c r="AD537" i="2"/>
  <c r="AC538" i="2"/>
  <c r="AD538" i="2"/>
  <c r="AC539" i="2"/>
  <c r="AD539" i="2"/>
  <c r="AC540" i="2"/>
  <c r="AD540" i="2"/>
  <c r="AC541" i="2"/>
  <c r="AD541" i="2"/>
  <c r="AC542" i="2"/>
  <c r="AD542" i="2"/>
  <c r="AC543" i="2"/>
  <c r="AD543" i="2"/>
  <c r="AC544" i="2"/>
  <c r="AD544" i="2"/>
  <c r="AC545" i="2"/>
  <c r="AD545" i="2"/>
  <c r="AC546" i="2"/>
  <c r="AD546" i="2"/>
  <c r="AC547" i="2"/>
  <c r="AD547" i="2"/>
  <c r="AC548" i="2"/>
  <c r="AD548" i="2"/>
  <c r="AC549" i="2"/>
  <c r="AD549" i="2"/>
  <c r="AC550" i="2"/>
  <c r="AD550" i="2"/>
  <c r="AC551" i="2"/>
  <c r="AD551" i="2"/>
  <c r="AC552" i="2"/>
  <c r="AD552" i="2"/>
  <c r="AC553" i="2"/>
  <c r="AD553" i="2"/>
  <c r="AC554" i="2"/>
  <c r="AD554" i="2"/>
  <c r="AC555" i="2"/>
  <c r="AD555" i="2"/>
  <c r="AC556" i="2"/>
  <c r="AD556" i="2"/>
  <c r="AC557" i="2"/>
  <c r="AD557" i="2"/>
  <c r="AC558" i="2"/>
  <c r="AD558" i="2"/>
  <c r="AC559" i="2"/>
  <c r="AD559" i="2"/>
  <c r="AC560" i="2"/>
  <c r="AD560" i="2"/>
  <c r="AC561" i="2"/>
  <c r="AD561" i="2"/>
  <c r="AC562" i="2"/>
  <c r="AD562" i="2"/>
  <c r="AC563" i="2"/>
  <c r="AD563" i="2"/>
  <c r="AC564" i="2"/>
  <c r="AD564" i="2"/>
  <c r="AC565" i="2"/>
  <c r="AD565" i="2"/>
  <c r="AC566" i="2"/>
  <c r="AD566" i="2"/>
  <c r="AC567" i="2"/>
  <c r="AD567" i="2"/>
  <c r="AC568" i="2"/>
  <c r="AD568" i="2"/>
  <c r="AC569" i="2"/>
  <c r="AD569" i="2"/>
  <c r="AC570" i="2"/>
  <c r="AD570" i="2"/>
  <c r="AC571" i="2"/>
  <c r="AD571" i="2"/>
  <c r="AC572" i="2"/>
  <c r="AD572" i="2"/>
  <c r="AC573" i="2"/>
  <c r="AD573" i="2"/>
  <c r="AC574" i="2"/>
  <c r="AD574" i="2"/>
  <c r="AC575" i="2"/>
  <c r="AD575" i="2"/>
  <c r="AC576" i="2"/>
  <c r="AD576" i="2"/>
  <c r="AC577" i="2"/>
  <c r="AD577" i="2"/>
  <c r="AC578" i="2"/>
  <c r="AD578" i="2"/>
  <c r="AC579" i="2"/>
  <c r="AD579" i="2"/>
  <c r="AC580" i="2"/>
  <c r="AD580" i="2"/>
  <c r="AC581" i="2"/>
  <c r="AD581" i="2"/>
  <c r="AC582" i="2"/>
  <c r="AD582" i="2"/>
  <c r="AC583" i="2"/>
  <c r="AD583" i="2"/>
  <c r="AC584" i="2"/>
  <c r="AD584" i="2"/>
  <c r="AC585" i="2"/>
  <c r="AD585" i="2"/>
  <c r="AC586" i="2"/>
  <c r="AD586" i="2"/>
  <c r="AC587" i="2"/>
  <c r="AD587" i="2"/>
  <c r="AC588" i="2"/>
  <c r="AD588" i="2"/>
  <c r="AC589" i="2"/>
  <c r="AD589" i="2"/>
  <c r="AC590" i="2"/>
  <c r="AD590" i="2"/>
  <c r="AC591" i="2"/>
  <c r="AD591" i="2"/>
  <c r="AC592" i="2"/>
  <c r="AD592" i="2"/>
  <c r="AC593" i="2"/>
  <c r="AD593" i="2"/>
  <c r="AC594" i="2"/>
  <c r="AD594" i="2"/>
  <c r="AC595" i="2"/>
  <c r="AD595" i="2"/>
  <c r="AC596" i="2"/>
  <c r="AD596" i="2"/>
  <c r="AC597" i="2"/>
  <c r="AD597" i="2"/>
  <c r="AC598" i="2"/>
  <c r="AD598" i="2"/>
  <c r="AC599" i="2"/>
  <c r="AD599" i="2"/>
  <c r="AC600" i="2"/>
  <c r="AD600" i="2"/>
  <c r="AC601" i="2"/>
  <c r="AD601" i="2"/>
  <c r="AC602" i="2"/>
  <c r="AD602" i="2"/>
  <c r="AC603" i="2"/>
  <c r="AD603" i="2"/>
  <c r="AC604" i="2"/>
  <c r="AD604" i="2"/>
  <c r="AC605" i="2"/>
  <c r="AD605" i="2"/>
  <c r="AC606" i="2"/>
  <c r="AD606" i="2"/>
  <c r="AC607" i="2"/>
  <c r="AD607" i="2"/>
  <c r="AC608" i="2"/>
  <c r="AD608" i="2"/>
  <c r="AC609" i="2"/>
  <c r="AD609" i="2"/>
  <c r="AC610" i="2"/>
  <c r="AD610" i="2"/>
  <c r="AC611" i="2"/>
  <c r="AD611" i="2"/>
  <c r="AC612" i="2"/>
  <c r="AD612" i="2"/>
  <c r="AC613" i="2"/>
  <c r="AD613" i="2"/>
  <c r="AC614" i="2"/>
  <c r="AD614" i="2"/>
  <c r="AC615" i="2"/>
  <c r="AD615" i="2"/>
  <c r="AC616" i="2"/>
  <c r="AD616" i="2"/>
  <c r="AC617" i="2"/>
  <c r="AD617" i="2"/>
  <c r="AC618" i="2"/>
  <c r="AD618" i="2"/>
  <c r="AC619" i="2"/>
  <c r="AD619" i="2"/>
  <c r="AC620" i="2"/>
  <c r="AD620" i="2"/>
  <c r="AC621" i="2"/>
  <c r="AD621" i="2"/>
  <c r="AC622" i="2"/>
  <c r="AD622" i="2"/>
  <c r="AC623" i="2"/>
  <c r="AD623" i="2"/>
  <c r="AC624" i="2"/>
  <c r="AD624" i="2"/>
  <c r="AC625" i="2"/>
  <c r="AD625" i="2"/>
  <c r="AC626" i="2"/>
  <c r="AD626" i="2"/>
  <c r="AC627" i="2"/>
  <c r="AD627" i="2"/>
  <c r="AC628" i="2"/>
  <c r="AD628" i="2"/>
  <c r="AC629" i="2"/>
  <c r="AD629" i="2"/>
  <c r="AC630" i="2"/>
  <c r="AD630" i="2"/>
  <c r="AC631" i="2"/>
  <c r="AD631" i="2"/>
  <c r="AC632" i="2"/>
  <c r="AD632" i="2"/>
  <c r="AC633" i="2"/>
  <c r="AD633" i="2"/>
  <c r="AC634" i="2"/>
  <c r="AD634" i="2"/>
  <c r="AC635" i="2"/>
  <c r="AD635" i="2"/>
  <c r="AC636" i="2"/>
  <c r="AD636" i="2"/>
  <c r="AC637" i="2"/>
  <c r="AD637" i="2"/>
  <c r="AC638" i="2"/>
  <c r="AD638" i="2"/>
  <c r="AC639" i="2"/>
  <c r="AD639" i="2"/>
  <c r="AC640" i="2"/>
  <c r="AD640" i="2"/>
  <c r="AC641" i="2"/>
  <c r="AD641" i="2"/>
  <c r="AC642" i="2"/>
  <c r="AD642" i="2"/>
  <c r="AC643" i="2"/>
  <c r="AD643" i="2"/>
  <c r="AC644" i="2"/>
  <c r="AD644" i="2"/>
  <c r="AC645" i="2"/>
  <c r="AD645" i="2"/>
  <c r="AC646" i="2"/>
  <c r="AD646" i="2"/>
  <c r="AC647" i="2"/>
  <c r="AD647" i="2"/>
  <c r="AC648" i="2"/>
  <c r="AD648" i="2"/>
  <c r="AC649" i="2"/>
  <c r="AD649" i="2"/>
  <c r="AC650" i="2"/>
  <c r="AD650" i="2"/>
  <c r="AC651" i="2"/>
  <c r="AD651" i="2"/>
  <c r="AC652" i="2"/>
  <c r="AD652" i="2"/>
  <c r="AC653" i="2"/>
  <c r="AD653" i="2"/>
  <c r="AC654" i="2"/>
  <c r="AD654" i="2"/>
  <c r="AC655" i="2"/>
  <c r="AD655" i="2"/>
  <c r="AC656" i="2"/>
  <c r="AD656" i="2"/>
  <c r="AC657" i="2"/>
  <c r="AD657" i="2"/>
  <c r="AC658" i="2"/>
  <c r="AD658" i="2"/>
  <c r="AC659" i="2"/>
  <c r="AD659" i="2"/>
  <c r="AC660" i="2"/>
  <c r="AD660" i="2"/>
  <c r="AC661" i="2"/>
  <c r="AD661" i="2"/>
  <c r="AC662" i="2"/>
  <c r="AD662" i="2"/>
  <c r="AC663" i="2"/>
  <c r="AD663" i="2"/>
  <c r="AC664" i="2"/>
  <c r="AD664" i="2"/>
  <c r="AC665" i="2"/>
  <c r="AD665" i="2"/>
  <c r="AC666" i="2"/>
  <c r="AD666" i="2"/>
  <c r="AC667" i="2"/>
  <c r="AD667" i="2"/>
  <c r="AC668" i="2"/>
  <c r="AD668" i="2"/>
  <c r="AC669" i="2"/>
  <c r="AD669" i="2"/>
  <c r="AC670" i="2"/>
  <c r="AD670" i="2"/>
  <c r="AC671" i="2"/>
  <c r="AD671" i="2"/>
  <c r="AC672" i="2"/>
  <c r="AD672" i="2"/>
  <c r="AC673" i="2"/>
  <c r="AD673" i="2"/>
  <c r="AC674" i="2"/>
  <c r="AD674" i="2"/>
  <c r="AC675" i="2"/>
  <c r="AD675" i="2"/>
  <c r="AC676" i="2"/>
  <c r="AD676" i="2"/>
  <c r="AC677" i="2"/>
  <c r="AD677" i="2"/>
  <c r="AC678" i="2"/>
  <c r="AD678" i="2"/>
  <c r="AC679" i="2"/>
  <c r="AD679" i="2"/>
  <c r="AC680" i="2"/>
  <c r="AD680" i="2"/>
  <c r="AC681" i="2"/>
  <c r="AD681" i="2"/>
  <c r="AC682" i="2"/>
  <c r="AD682" i="2"/>
  <c r="AC683" i="2"/>
  <c r="AD683" i="2"/>
  <c r="AC684" i="2"/>
  <c r="AD684" i="2"/>
  <c r="AC685" i="2"/>
  <c r="AD685" i="2"/>
  <c r="AC686" i="2"/>
  <c r="AD686" i="2"/>
  <c r="AC687" i="2"/>
  <c r="AD687" i="2"/>
  <c r="AC688" i="2"/>
  <c r="AD688" i="2"/>
  <c r="AC689" i="2"/>
  <c r="AD689" i="2"/>
  <c r="AC690" i="2"/>
  <c r="AD690" i="2"/>
  <c r="AC691" i="2"/>
  <c r="AD691" i="2"/>
  <c r="AC692" i="2"/>
  <c r="AD692" i="2"/>
  <c r="AC693" i="2"/>
  <c r="AD693" i="2"/>
  <c r="AC694" i="2"/>
  <c r="AD694" i="2"/>
  <c r="AC695" i="2"/>
  <c r="AD695" i="2"/>
  <c r="AC696" i="2"/>
  <c r="AD696" i="2"/>
  <c r="AC697" i="2"/>
  <c r="AD697" i="2"/>
  <c r="AC698" i="2"/>
  <c r="AD698" i="2"/>
  <c r="AC699" i="2"/>
  <c r="AD699" i="2"/>
  <c r="AC700" i="2"/>
  <c r="AD700" i="2"/>
  <c r="AC701" i="2"/>
  <c r="AD701" i="2"/>
  <c r="AC702" i="2"/>
  <c r="AD702" i="2"/>
  <c r="AC703" i="2"/>
  <c r="AD703" i="2"/>
  <c r="AC704" i="2"/>
  <c r="AD704" i="2"/>
  <c r="AC705" i="2"/>
  <c r="AD705" i="2"/>
  <c r="AC706" i="2"/>
  <c r="AD706" i="2"/>
  <c r="AC707" i="2"/>
  <c r="AD707" i="2"/>
  <c r="AC708" i="2"/>
  <c r="AD708" i="2"/>
  <c r="AC709" i="2"/>
  <c r="AD709" i="2"/>
  <c r="AC710" i="2"/>
  <c r="AD710" i="2"/>
  <c r="AC711" i="2"/>
  <c r="AD711" i="2"/>
  <c r="AC712" i="2"/>
  <c r="AD712" i="2"/>
  <c r="AC713" i="2"/>
  <c r="AD713" i="2"/>
  <c r="AC714" i="2"/>
  <c r="AD714" i="2"/>
  <c r="AC715" i="2"/>
  <c r="AD715" i="2"/>
  <c r="AC716" i="2"/>
  <c r="AD716" i="2"/>
  <c r="AC717" i="2"/>
  <c r="AD717" i="2"/>
  <c r="AC718" i="2"/>
  <c r="AD718" i="2"/>
  <c r="AC719" i="2"/>
  <c r="AD719" i="2"/>
  <c r="AC720" i="2"/>
  <c r="AD720" i="2"/>
  <c r="AC721" i="2"/>
  <c r="AD721" i="2"/>
  <c r="AC722" i="2"/>
  <c r="AD722" i="2"/>
  <c r="AC723" i="2"/>
  <c r="AD723" i="2"/>
  <c r="AC724" i="2"/>
  <c r="AD724" i="2"/>
  <c r="AC725" i="2"/>
  <c r="AD725" i="2"/>
  <c r="AC726" i="2"/>
  <c r="AD726" i="2"/>
  <c r="AC727" i="2"/>
  <c r="AD727" i="2"/>
  <c r="AC728" i="2"/>
  <c r="AD728" i="2"/>
  <c r="AC729" i="2"/>
  <c r="AD729" i="2"/>
  <c r="AC730" i="2"/>
  <c r="AD730" i="2"/>
  <c r="AC731" i="2"/>
  <c r="AD731" i="2"/>
  <c r="AC732" i="2"/>
  <c r="AD732" i="2"/>
  <c r="AC733" i="2"/>
  <c r="AD733" i="2"/>
  <c r="AC734" i="2"/>
  <c r="AD734" i="2"/>
  <c r="AC735" i="2"/>
  <c r="AD735" i="2"/>
  <c r="AC736" i="2"/>
  <c r="AD736" i="2"/>
  <c r="AC737" i="2"/>
  <c r="AD737" i="2"/>
  <c r="AC738" i="2"/>
  <c r="AD738" i="2"/>
  <c r="AC739" i="2"/>
  <c r="AD739" i="2"/>
  <c r="AC740" i="2"/>
  <c r="AD740" i="2"/>
  <c r="AC741" i="2"/>
  <c r="AD741" i="2"/>
  <c r="AC742" i="2"/>
  <c r="AD742" i="2"/>
  <c r="AC743" i="2"/>
  <c r="AD743" i="2"/>
  <c r="AC744" i="2"/>
  <c r="AD744" i="2"/>
  <c r="AC745" i="2"/>
  <c r="AD745" i="2"/>
  <c r="AC746" i="2"/>
  <c r="AD746" i="2"/>
  <c r="AC747" i="2"/>
  <c r="AD747" i="2"/>
  <c r="AC748" i="2"/>
  <c r="AD748" i="2"/>
  <c r="AC749" i="2"/>
  <c r="AD749" i="2"/>
  <c r="AC750" i="2"/>
  <c r="AD750" i="2"/>
  <c r="AC751" i="2"/>
  <c r="AD751" i="2"/>
  <c r="AC752" i="2"/>
  <c r="AD752" i="2"/>
  <c r="AC753" i="2"/>
  <c r="AD753" i="2"/>
  <c r="AC754" i="2"/>
  <c r="AD754" i="2"/>
  <c r="AC755" i="2"/>
  <c r="AD755" i="2"/>
  <c r="AC756" i="2"/>
  <c r="AD756" i="2"/>
  <c r="AC757" i="2"/>
  <c r="AD757" i="2"/>
  <c r="AC758" i="2"/>
  <c r="AD758" i="2"/>
  <c r="AC759" i="2"/>
  <c r="AD759" i="2"/>
  <c r="AC760" i="2"/>
  <c r="AD760" i="2"/>
  <c r="AC761" i="2"/>
  <c r="AD761" i="2"/>
  <c r="AC762" i="2"/>
  <c r="AD762" i="2"/>
  <c r="AC763" i="2"/>
  <c r="AD763" i="2"/>
  <c r="AC764" i="2"/>
  <c r="AD764" i="2"/>
  <c r="AC765" i="2"/>
  <c r="AD765" i="2"/>
  <c r="AC766" i="2"/>
  <c r="AD766" i="2"/>
  <c r="AC767" i="2"/>
  <c r="AD767" i="2"/>
  <c r="AC768" i="2"/>
  <c r="AD768" i="2"/>
  <c r="AC769" i="2"/>
  <c r="AD769" i="2"/>
  <c r="AC770" i="2"/>
  <c r="AD770" i="2"/>
  <c r="AC771" i="2"/>
  <c r="AD771" i="2"/>
  <c r="AC772" i="2"/>
  <c r="AD772" i="2"/>
  <c r="AC773" i="2"/>
  <c r="AD773" i="2"/>
  <c r="AC774" i="2"/>
  <c r="AD774" i="2"/>
  <c r="AC775" i="2"/>
  <c r="AD775" i="2"/>
  <c r="AC776" i="2"/>
  <c r="AD776" i="2"/>
  <c r="AC777" i="2"/>
  <c r="AD777" i="2"/>
  <c r="AC778" i="2"/>
  <c r="AD778" i="2"/>
  <c r="AC779" i="2"/>
  <c r="AD779" i="2"/>
  <c r="AC780" i="2"/>
  <c r="AD780" i="2"/>
  <c r="AC781" i="2"/>
  <c r="AD781" i="2"/>
  <c r="AC782" i="2"/>
  <c r="AD782" i="2"/>
  <c r="AC783" i="2"/>
  <c r="AD783" i="2"/>
  <c r="AC784" i="2"/>
  <c r="AD784" i="2"/>
  <c r="AC785" i="2"/>
  <c r="AD785" i="2"/>
  <c r="AC786" i="2"/>
  <c r="AD786" i="2"/>
  <c r="AC787" i="2"/>
  <c r="AD787" i="2"/>
  <c r="AC788" i="2"/>
  <c r="AD788" i="2"/>
  <c r="AC789" i="2"/>
  <c r="AD789" i="2"/>
  <c r="AC790" i="2"/>
  <c r="AD790" i="2"/>
  <c r="AC791" i="2"/>
  <c r="AD791" i="2"/>
  <c r="AC792" i="2"/>
  <c r="AD792" i="2"/>
  <c r="AC793" i="2"/>
  <c r="AD793" i="2"/>
  <c r="AC794" i="2"/>
  <c r="AD794" i="2"/>
  <c r="AC795" i="2"/>
  <c r="AD795" i="2"/>
  <c r="AC796" i="2"/>
  <c r="AD796" i="2"/>
  <c r="AC797" i="2"/>
  <c r="AD797" i="2"/>
  <c r="AC798" i="2"/>
  <c r="AD798" i="2"/>
  <c r="AC799" i="2"/>
  <c r="AD799" i="2"/>
  <c r="AC800" i="2"/>
  <c r="AD800" i="2"/>
  <c r="AC801" i="2"/>
  <c r="AD801" i="2"/>
  <c r="AC802" i="2"/>
  <c r="AD802" i="2"/>
  <c r="AC803" i="2"/>
  <c r="AD803" i="2"/>
  <c r="AC804" i="2"/>
  <c r="AD804" i="2"/>
  <c r="AC805" i="2"/>
  <c r="AD805" i="2"/>
  <c r="AC806" i="2"/>
  <c r="AD806" i="2"/>
  <c r="AC807" i="2"/>
  <c r="AD807" i="2"/>
  <c r="AC808" i="2"/>
  <c r="AD808" i="2"/>
  <c r="AC809" i="2"/>
  <c r="AD809" i="2"/>
  <c r="AC810" i="2"/>
  <c r="AD810" i="2"/>
  <c r="AC811" i="2"/>
  <c r="AD811" i="2"/>
  <c r="AC812" i="2"/>
  <c r="AD812" i="2"/>
  <c r="AC813" i="2"/>
  <c r="AD813" i="2"/>
  <c r="AC814" i="2"/>
  <c r="AD814" i="2"/>
  <c r="AC815" i="2"/>
  <c r="AD815" i="2"/>
  <c r="AC816" i="2"/>
  <c r="AD816" i="2"/>
  <c r="AC817" i="2"/>
  <c r="AD817" i="2"/>
  <c r="AC818" i="2"/>
  <c r="AD818" i="2"/>
  <c r="AC819" i="2"/>
  <c r="AD819" i="2"/>
  <c r="AC820" i="2"/>
  <c r="AD820" i="2"/>
  <c r="AC821" i="2"/>
  <c r="AD821" i="2"/>
  <c r="AC822" i="2"/>
  <c r="AD822" i="2"/>
  <c r="AC823" i="2"/>
  <c r="AD823" i="2"/>
  <c r="AC824" i="2"/>
  <c r="AD824" i="2"/>
  <c r="AC825" i="2"/>
  <c r="AD825" i="2"/>
  <c r="AC826" i="2"/>
  <c r="AD826" i="2"/>
  <c r="AC827" i="2"/>
  <c r="AD827" i="2"/>
  <c r="AC828" i="2"/>
  <c r="AD828" i="2"/>
  <c r="AC829" i="2"/>
  <c r="AD829" i="2"/>
  <c r="AC830" i="2"/>
  <c r="AD830" i="2"/>
  <c r="AC831" i="2"/>
  <c r="AD831" i="2"/>
  <c r="AC832" i="2"/>
  <c r="AD832" i="2"/>
  <c r="AC833" i="2"/>
  <c r="AD833" i="2"/>
  <c r="AC834" i="2"/>
  <c r="AD834" i="2"/>
  <c r="AC835" i="2"/>
  <c r="AD835" i="2"/>
  <c r="AC836" i="2"/>
  <c r="AD836" i="2"/>
  <c r="AC837" i="2"/>
  <c r="AD837" i="2"/>
  <c r="AC838" i="2"/>
  <c r="AD838" i="2"/>
  <c r="AC839" i="2"/>
  <c r="AD839" i="2"/>
  <c r="AC840" i="2"/>
  <c r="AD840" i="2"/>
  <c r="AC841" i="2"/>
  <c r="AD841" i="2"/>
  <c r="AC842" i="2"/>
  <c r="AD842" i="2"/>
  <c r="AC843" i="2"/>
  <c r="AD843" i="2"/>
  <c r="AC844" i="2"/>
  <c r="AD844" i="2"/>
  <c r="AC845" i="2"/>
  <c r="AD845" i="2"/>
  <c r="AC846" i="2"/>
  <c r="AD846" i="2"/>
  <c r="AC847" i="2"/>
  <c r="AD847" i="2"/>
  <c r="AC848" i="2"/>
  <c r="AD848" i="2"/>
  <c r="AC849" i="2"/>
  <c r="AD849" i="2"/>
  <c r="AC850" i="2"/>
  <c r="AD850" i="2"/>
  <c r="AC851" i="2"/>
  <c r="AD851" i="2"/>
  <c r="AC852" i="2"/>
  <c r="AD852" i="2"/>
  <c r="AC853" i="2"/>
  <c r="AD853" i="2"/>
  <c r="AC854" i="2"/>
  <c r="AD854" i="2"/>
  <c r="AC855" i="2"/>
  <c r="AD855" i="2"/>
  <c r="AC856" i="2"/>
  <c r="AD856" i="2"/>
  <c r="AC857" i="2"/>
  <c r="AD857" i="2"/>
  <c r="AC858" i="2"/>
  <c r="AD858" i="2"/>
  <c r="AC859" i="2"/>
  <c r="AD859" i="2"/>
  <c r="AC860" i="2"/>
  <c r="AD860" i="2"/>
  <c r="AC861" i="2"/>
  <c r="AD861" i="2"/>
  <c r="AC862" i="2"/>
  <c r="AD862" i="2"/>
  <c r="AC863" i="2"/>
  <c r="AD863" i="2"/>
  <c r="AC864" i="2"/>
  <c r="AD864" i="2"/>
  <c r="AC865" i="2"/>
  <c r="AD865" i="2"/>
  <c r="AC866" i="2"/>
  <c r="AD866" i="2"/>
  <c r="AC867" i="2"/>
  <c r="AD867" i="2"/>
  <c r="AC868" i="2"/>
  <c r="AD868" i="2"/>
  <c r="AC869" i="2"/>
  <c r="AD869" i="2"/>
  <c r="AC870" i="2"/>
  <c r="AD870" i="2"/>
  <c r="AC871" i="2"/>
  <c r="AD871" i="2"/>
  <c r="AC872" i="2"/>
  <c r="AD872" i="2"/>
  <c r="AC873" i="2"/>
  <c r="AD873" i="2"/>
  <c r="AC874" i="2"/>
  <c r="AD874" i="2"/>
  <c r="AC875" i="2"/>
  <c r="AD875" i="2"/>
  <c r="AC876" i="2"/>
  <c r="AD876" i="2"/>
  <c r="AC877" i="2"/>
  <c r="AD877" i="2"/>
  <c r="AC878" i="2"/>
  <c r="AD878" i="2"/>
  <c r="AC879" i="2"/>
  <c r="AD879" i="2"/>
  <c r="AC880" i="2"/>
  <c r="AD880" i="2"/>
  <c r="AC881" i="2"/>
  <c r="AD881" i="2"/>
  <c r="AC882" i="2"/>
  <c r="AD882" i="2"/>
  <c r="AC883" i="2"/>
  <c r="AD883" i="2"/>
  <c r="AC884" i="2"/>
  <c r="AD884" i="2"/>
  <c r="AC885" i="2"/>
  <c r="AD885" i="2"/>
  <c r="AC886" i="2"/>
  <c r="AD886" i="2"/>
  <c r="AC887" i="2"/>
  <c r="AD887" i="2"/>
  <c r="AC888" i="2"/>
  <c r="AD888" i="2"/>
  <c r="AC889" i="2"/>
  <c r="AD889" i="2"/>
  <c r="AC890" i="2"/>
  <c r="AD890" i="2"/>
  <c r="AC891" i="2"/>
  <c r="AD891" i="2"/>
  <c r="AC892" i="2"/>
  <c r="AD892" i="2"/>
  <c r="AC893" i="2"/>
  <c r="AD893" i="2"/>
  <c r="AC894" i="2"/>
  <c r="AD894" i="2"/>
  <c r="AC895" i="2"/>
  <c r="AD895" i="2"/>
  <c r="AC896" i="2"/>
  <c r="AD896" i="2"/>
  <c r="AC897" i="2"/>
  <c r="AD897" i="2"/>
  <c r="AC898" i="2"/>
  <c r="AD898" i="2"/>
  <c r="AC899" i="2"/>
  <c r="AD899" i="2"/>
  <c r="AC900" i="2"/>
  <c r="AD900" i="2"/>
  <c r="AC901" i="2"/>
  <c r="AD901" i="2"/>
  <c r="AC902" i="2"/>
  <c r="AD902" i="2"/>
  <c r="AC903" i="2"/>
  <c r="AD903" i="2"/>
  <c r="AC904" i="2"/>
  <c r="AD904" i="2"/>
  <c r="AC905" i="2"/>
  <c r="AD905" i="2"/>
  <c r="AC906" i="2"/>
  <c r="AD906" i="2"/>
  <c r="AC907" i="2"/>
  <c r="AD907" i="2"/>
  <c r="AC908" i="2"/>
  <c r="AD908" i="2"/>
  <c r="AC909" i="2"/>
  <c r="AD909" i="2"/>
  <c r="AC910" i="2"/>
  <c r="AD910" i="2"/>
  <c r="AC911" i="2"/>
  <c r="AD911" i="2"/>
  <c r="AC912" i="2"/>
  <c r="AD912" i="2"/>
  <c r="AC913" i="2"/>
  <c r="AD913" i="2"/>
  <c r="AC914" i="2"/>
  <c r="AD914" i="2"/>
  <c r="AC915" i="2"/>
  <c r="AD915" i="2"/>
  <c r="AC916" i="2"/>
  <c r="AD916" i="2"/>
  <c r="AC917" i="2"/>
  <c r="AD917" i="2"/>
  <c r="AC918" i="2"/>
  <c r="AD918" i="2"/>
  <c r="AC919" i="2"/>
  <c r="AD919" i="2"/>
  <c r="AC920" i="2"/>
  <c r="AD920" i="2"/>
  <c r="AC921" i="2"/>
  <c r="AD921" i="2"/>
  <c r="AC922" i="2"/>
  <c r="AD922" i="2"/>
  <c r="AC923" i="2"/>
  <c r="AD923" i="2"/>
  <c r="AC924" i="2"/>
  <c r="AD924" i="2"/>
  <c r="AC925" i="2"/>
  <c r="AD925" i="2"/>
  <c r="AC926" i="2"/>
  <c r="AD926" i="2"/>
  <c r="AC927" i="2"/>
  <c r="AD927" i="2"/>
  <c r="AC928" i="2"/>
  <c r="AD928" i="2"/>
  <c r="AC929" i="2"/>
  <c r="AD929" i="2"/>
  <c r="AC930" i="2"/>
  <c r="AD930" i="2"/>
  <c r="AC931" i="2"/>
  <c r="AD931" i="2"/>
  <c r="AC932" i="2"/>
  <c r="AD932" i="2"/>
  <c r="AC933" i="2"/>
  <c r="AD933" i="2"/>
  <c r="AC934" i="2"/>
  <c r="AD934" i="2"/>
  <c r="AC935" i="2"/>
  <c r="AD935" i="2"/>
  <c r="AC936" i="2"/>
  <c r="AD936" i="2"/>
  <c r="AC937" i="2"/>
  <c r="AD937" i="2"/>
  <c r="AC938" i="2"/>
  <c r="AD938" i="2"/>
  <c r="AC939" i="2"/>
  <c r="AD939" i="2"/>
  <c r="AC940" i="2"/>
  <c r="AD940" i="2"/>
  <c r="AC941" i="2"/>
  <c r="AD941" i="2"/>
  <c r="AC942" i="2"/>
  <c r="AD942" i="2"/>
  <c r="AC943" i="2"/>
  <c r="AD943" i="2"/>
  <c r="AC944" i="2"/>
  <c r="AD944" i="2"/>
  <c r="AC945" i="2"/>
  <c r="AD945" i="2"/>
  <c r="AC946" i="2"/>
  <c r="AD946" i="2"/>
  <c r="AC947" i="2"/>
  <c r="AD947" i="2"/>
  <c r="AC948" i="2"/>
  <c r="AD948" i="2"/>
  <c r="AC949" i="2"/>
  <c r="AD949" i="2"/>
  <c r="AC950" i="2"/>
  <c r="AD950" i="2"/>
  <c r="AC951" i="2"/>
  <c r="AD951" i="2"/>
  <c r="AC952" i="2"/>
  <c r="AD952" i="2"/>
  <c r="AC953" i="2"/>
  <c r="AD953" i="2"/>
  <c r="AC954" i="2"/>
  <c r="AD954" i="2"/>
  <c r="AC955" i="2"/>
  <c r="AD955" i="2"/>
  <c r="AC956" i="2"/>
  <c r="AD956" i="2"/>
  <c r="AC957" i="2"/>
  <c r="AD957" i="2"/>
  <c r="AC958" i="2"/>
  <c r="AD958" i="2"/>
  <c r="AC959" i="2"/>
  <c r="AD959" i="2"/>
  <c r="AC960" i="2"/>
  <c r="AD960" i="2"/>
  <c r="AC961" i="2"/>
  <c r="AD961" i="2"/>
  <c r="AC962" i="2"/>
  <c r="AD962" i="2"/>
  <c r="AC963" i="2"/>
  <c r="AD963" i="2"/>
  <c r="AC964" i="2"/>
  <c r="AD964" i="2"/>
  <c r="AC965" i="2"/>
  <c r="AD965" i="2"/>
  <c r="AC966" i="2"/>
  <c r="AD966" i="2"/>
  <c r="AC967" i="2"/>
  <c r="AD967" i="2"/>
  <c r="AC968" i="2"/>
  <c r="AD968" i="2"/>
  <c r="AC969" i="2"/>
  <c r="AD969" i="2"/>
  <c r="AC970" i="2"/>
  <c r="AD970" i="2"/>
  <c r="AC971" i="2"/>
  <c r="AD971" i="2"/>
  <c r="AC972" i="2"/>
  <c r="AD972" i="2"/>
  <c r="AC973" i="2"/>
  <c r="AD973" i="2"/>
  <c r="AC974" i="2"/>
  <c r="AD974" i="2"/>
  <c r="AC975" i="2"/>
  <c r="AD975" i="2"/>
  <c r="AC976" i="2"/>
  <c r="AD976" i="2"/>
  <c r="AC977" i="2"/>
  <c r="AD977" i="2"/>
  <c r="AC978" i="2"/>
  <c r="AD978" i="2"/>
  <c r="AC979" i="2"/>
  <c r="AD979" i="2"/>
  <c r="AC980" i="2"/>
  <c r="AD980" i="2"/>
  <c r="AC981" i="2"/>
  <c r="AD981" i="2"/>
  <c r="AC982" i="2"/>
  <c r="AD982" i="2"/>
  <c r="AC983" i="2"/>
  <c r="AD983" i="2"/>
  <c r="AC984" i="2"/>
  <c r="AD984" i="2"/>
  <c r="AC985" i="2"/>
  <c r="AD985" i="2"/>
  <c r="AC986" i="2"/>
  <c r="AD986" i="2"/>
  <c r="AC987" i="2"/>
  <c r="AD987" i="2"/>
  <c r="AC988" i="2"/>
  <c r="AD988" i="2"/>
  <c r="AC989" i="2"/>
  <c r="AD989" i="2"/>
  <c r="AC990" i="2"/>
  <c r="AD990" i="2"/>
  <c r="AC991" i="2"/>
  <c r="AD991" i="2"/>
  <c r="AC992" i="2"/>
  <c r="AD992" i="2"/>
  <c r="AC993" i="2"/>
  <c r="AD993" i="2"/>
  <c r="AC994" i="2"/>
  <c r="AD994" i="2"/>
  <c r="AC995" i="2"/>
  <c r="AD995" i="2"/>
  <c r="AC996" i="2"/>
  <c r="AD996" i="2"/>
  <c r="AC997" i="2"/>
  <c r="AD997" i="2"/>
  <c r="AC998" i="2"/>
  <c r="AD998" i="2"/>
  <c r="AC999" i="2"/>
  <c r="AD999" i="2"/>
  <c r="AC1000" i="2"/>
  <c r="AD1000" i="2"/>
  <c r="AC1001" i="2"/>
  <c r="AD1001" i="2"/>
  <c r="AC1002" i="2"/>
  <c r="AD1002" i="2"/>
  <c r="AC1003" i="2"/>
  <c r="AD1003" i="2"/>
  <c r="AC1004" i="2"/>
  <c r="AD1004" i="2"/>
  <c r="B2" i="3"/>
  <c r="B298" i="1"/>
  <c r="C298" i="1" s="1"/>
  <c r="G298" i="1" s="1"/>
  <c r="A298" i="1"/>
  <c r="B297" i="1"/>
  <c r="C297" i="1" s="1"/>
  <c r="G297" i="1" s="1"/>
  <c r="A297" i="1"/>
  <c r="B296" i="1"/>
  <c r="A296" i="1"/>
  <c r="B295" i="1"/>
  <c r="A295" i="1"/>
  <c r="B294" i="1"/>
  <c r="A294" i="1"/>
  <c r="B293" i="1"/>
  <c r="A293" i="1"/>
  <c r="B292" i="1"/>
  <c r="A292" i="1"/>
  <c r="B291" i="1"/>
  <c r="A291" i="1"/>
  <c r="B290" i="1"/>
  <c r="A290" i="1"/>
  <c r="B289" i="1"/>
  <c r="A289" i="1"/>
  <c r="B288" i="1"/>
  <c r="A288" i="1"/>
  <c r="B287" i="1"/>
  <c r="A287" i="1"/>
  <c r="B286" i="1"/>
  <c r="A286" i="1"/>
  <c r="B285" i="1"/>
  <c r="A285" i="1"/>
  <c r="B284" i="1"/>
  <c r="A284" i="1"/>
  <c r="B283" i="1"/>
  <c r="A283" i="1"/>
  <c r="C282" i="1"/>
  <c r="B282" i="1"/>
  <c r="A282" i="1"/>
  <c r="B281" i="1"/>
  <c r="A281" i="1"/>
  <c r="B280" i="1"/>
  <c r="A280" i="1"/>
  <c r="B279" i="1"/>
  <c r="A279" i="1"/>
  <c r="C278" i="1"/>
  <c r="B278" i="1"/>
  <c r="A278" i="1"/>
  <c r="B277" i="1"/>
  <c r="A277" i="1"/>
  <c r="B276" i="1"/>
  <c r="A276" i="1"/>
  <c r="B275" i="1"/>
  <c r="A275" i="1"/>
  <c r="C274" i="1"/>
  <c r="B274" i="1"/>
  <c r="A274" i="1"/>
  <c r="B273" i="1"/>
  <c r="A273" i="1"/>
  <c r="B272" i="1"/>
  <c r="A272" i="1"/>
  <c r="B271" i="1"/>
  <c r="A271" i="1"/>
  <c r="C270" i="1"/>
  <c r="G270" i="1" s="1"/>
  <c r="B270" i="1"/>
  <c r="A270" i="1"/>
  <c r="B269" i="1"/>
  <c r="A269" i="1"/>
  <c r="B268" i="1"/>
  <c r="A268" i="1"/>
  <c r="B267" i="1"/>
  <c r="A267" i="1"/>
  <c r="C266" i="1"/>
  <c r="B266" i="1"/>
  <c r="A266" i="1"/>
  <c r="B265" i="1"/>
  <c r="A265" i="1"/>
  <c r="B264" i="1"/>
  <c r="A264" i="1"/>
  <c r="B263" i="1"/>
  <c r="A263" i="1"/>
  <c r="C262" i="1"/>
  <c r="G262" i="1" s="1"/>
  <c r="B262" i="1"/>
  <c r="A262" i="1"/>
  <c r="B261" i="1"/>
  <c r="A261" i="1"/>
  <c r="B260" i="1"/>
  <c r="A260" i="1"/>
  <c r="B259" i="1"/>
  <c r="A259" i="1"/>
  <c r="C258" i="1"/>
  <c r="B258" i="1"/>
  <c r="A258" i="1"/>
  <c r="B257" i="1"/>
  <c r="A257" i="1"/>
  <c r="B256" i="1"/>
  <c r="A256" i="1"/>
  <c r="B255" i="1"/>
  <c r="A255" i="1"/>
  <c r="B254" i="1"/>
  <c r="A254" i="1"/>
  <c r="B253" i="1"/>
  <c r="A253" i="1"/>
  <c r="B252" i="1"/>
  <c r="A252" i="1"/>
  <c r="B251" i="1"/>
  <c r="A251" i="1"/>
  <c r="B250" i="1"/>
  <c r="A250" i="1"/>
  <c r="B249" i="1"/>
  <c r="A249" i="1"/>
  <c r="B248" i="1"/>
  <c r="A248" i="1"/>
  <c r="B247" i="1"/>
  <c r="A247" i="1"/>
  <c r="B246" i="1"/>
  <c r="A246" i="1"/>
  <c r="B245" i="1"/>
  <c r="A245" i="1"/>
  <c r="B244" i="1"/>
  <c r="A244" i="1"/>
  <c r="B243" i="1"/>
  <c r="A243" i="1"/>
  <c r="B242" i="1"/>
  <c r="A242" i="1"/>
  <c r="B241" i="1"/>
  <c r="A241" i="1"/>
  <c r="B240" i="1"/>
  <c r="A240" i="1"/>
  <c r="B239" i="1"/>
  <c r="A239" i="1"/>
  <c r="B238" i="1"/>
  <c r="A238" i="1"/>
  <c r="B237" i="1"/>
  <c r="A237" i="1"/>
  <c r="B236" i="1"/>
  <c r="A236" i="1"/>
  <c r="B235" i="1"/>
  <c r="A235" i="1"/>
  <c r="B234" i="1"/>
  <c r="A234" i="1"/>
  <c r="B233" i="1"/>
  <c r="A233" i="1"/>
  <c r="B232" i="1"/>
  <c r="A232" i="1"/>
  <c r="B231" i="1"/>
  <c r="A231" i="1"/>
  <c r="B230" i="1"/>
  <c r="A230" i="1"/>
  <c r="B229" i="1"/>
  <c r="A229" i="1"/>
  <c r="B228" i="1"/>
  <c r="A228" i="1"/>
  <c r="B227" i="1"/>
  <c r="A227" i="1"/>
  <c r="B226" i="1"/>
  <c r="A226" i="1"/>
  <c r="B225" i="1"/>
  <c r="A225" i="1"/>
  <c r="B224" i="1"/>
  <c r="A224" i="1"/>
  <c r="B223" i="1"/>
  <c r="A223" i="1"/>
  <c r="B222" i="1"/>
  <c r="A222" i="1"/>
  <c r="B221" i="1"/>
  <c r="A221" i="1"/>
  <c r="C220" i="1"/>
  <c r="B220" i="1"/>
  <c r="A220" i="1"/>
  <c r="B219" i="1"/>
  <c r="A219" i="1"/>
  <c r="B218" i="1"/>
  <c r="A218" i="1"/>
  <c r="B217" i="1"/>
  <c r="C217" i="1" s="1"/>
  <c r="A217" i="1"/>
  <c r="B216" i="1"/>
  <c r="A216" i="1"/>
  <c r="C215" i="1"/>
  <c r="B215" i="1"/>
  <c r="A215" i="1"/>
  <c r="B214" i="1"/>
  <c r="C214" i="1" s="1"/>
  <c r="A214" i="1"/>
  <c r="B213" i="1"/>
  <c r="A213" i="1"/>
  <c r="B212" i="1"/>
  <c r="C212" i="1" s="1"/>
  <c r="A212" i="1"/>
  <c r="C211" i="1"/>
  <c r="B211" i="1"/>
  <c r="A211" i="1"/>
  <c r="B210" i="1"/>
  <c r="A210" i="1"/>
  <c r="B209" i="1"/>
  <c r="C209" i="1" s="1"/>
  <c r="A209" i="1"/>
  <c r="B208" i="1"/>
  <c r="A208" i="1"/>
  <c r="C207" i="1"/>
  <c r="B207" i="1"/>
  <c r="A207" i="1"/>
  <c r="B206" i="1"/>
  <c r="C206" i="1" s="1"/>
  <c r="A206" i="1"/>
  <c r="B205" i="1"/>
  <c r="A205" i="1"/>
  <c r="B204" i="1"/>
  <c r="C204" i="1" s="1"/>
  <c r="A204" i="1"/>
  <c r="C203" i="1"/>
  <c r="B203" i="1"/>
  <c r="A203" i="1"/>
  <c r="B202" i="1"/>
  <c r="A202" i="1"/>
  <c r="B201" i="1"/>
  <c r="C201" i="1" s="1"/>
  <c r="A201" i="1"/>
  <c r="B200" i="1"/>
  <c r="A200" i="1"/>
  <c r="C199" i="1"/>
  <c r="B199" i="1"/>
  <c r="A199" i="1"/>
  <c r="B198" i="1"/>
  <c r="C198" i="1" s="1"/>
  <c r="A198" i="1"/>
  <c r="B197" i="1"/>
  <c r="A197" i="1"/>
  <c r="B196" i="1"/>
  <c r="C196" i="1" s="1"/>
  <c r="A196" i="1"/>
  <c r="C195" i="1"/>
  <c r="B195" i="1"/>
  <c r="A195" i="1"/>
  <c r="B194" i="1"/>
  <c r="A194" i="1"/>
  <c r="B193" i="1"/>
  <c r="C193" i="1" s="1"/>
  <c r="A193" i="1"/>
  <c r="B192" i="1"/>
  <c r="C192" i="1" s="1"/>
  <c r="G192" i="1" s="1"/>
  <c r="A192" i="1"/>
  <c r="B191" i="1"/>
  <c r="C191" i="1" s="1"/>
  <c r="G191" i="1" s="1"/>
  <c r="A191" i="1"/>
  <c r="B190" i="1"/>
  <c r="A190" i="1"/>
  <c r="B189" i="1"/>
  <c r="A189" i="1"/>
  <c r="B188" i="1"/>
  <c r="C188" i="1" s="1"/>
  <c r="G188" i="1" s="1"/>
  <c r="A188" i="1"/>
  <c r="B187" i="1"/>
  <c r="A187" i="1"/>
  <c r="B186" i="1"/>
  <c r="C186" i="1" s="1"/>
  <c r="G186" i="1" s="1"/>
  <c r="A186" i="1"/>
  <c r="B185" i="1"/>
  <c r="A185" i="1"/>
  <c r="B184" i="1"/>
  <c r="C184" i="1" s="1"/>
  <c r="G184" i="1" s="1"/>
  <c r="A184" i="1"/>
  <c r="B183" i="1"/>
  <c r="C183" i="1" s="1"/>
  <c r="G183" i="1" s="1"/>
  <c r="A183" i="1"/>
  <c r="B182" i="1"/>
  <c r="C182" i="1" s="1"/>
  <c r="G182" i="1" s="1"/>
  <c r="A182" i="1"/>
  <c r="B181" i="1"/>
  <c r="C181" i="1" s="1"/>
  <c r="G181" i="1" s="1"/>
  <c r="A181" i="1"/>
  <c r="B180" i="1"/>
  <c r="A180" i="1"/>
  <c r="B179" i="1"/>
  <c r="C179" i="1" s="1"/>
  <c r="G179" i="1" s="1"/>
  <c r="A179" i="1"/>
  <c r="B178" i="1"/>
  <c r="C178" i="1" s="1"/>
  <c r="G178" i="1" s="1"/>
  <c r="A178" i="1"/>
  <c r="B177" i="1"/>
  <c r="C177" i="1" s="1"/>
  <c r="G177" i="1" s="1"/>
  <c r="A177" i="1"/>
  <c r="B176" i="1"/>
  <c r="C176" i="1" s="1"/>
  <c r="G176" i="1" s="1"/>
  <c r="A176" i="1"/>
  <c r="B175" i="1"/>
  <c r="C175" i="1" s="1"/>
  <c r="G175" i="1" s="1"/>
  <c r="A175" i="1"/>
  <c r="B174" i="1"/>
  <c r="C174" i="1" s="1"/>
  <c r="G174" i="1" s="1"/>
  <c r="A174" i="1"/>
  <c r="B173" i="1"/>
  <c r="C173" i="1" s="1"/>
  <c r="G173" i="1" s="1"/>
  <c r="A173" i="1"/>
  <c r="B172" i="1"/>
  <c r="A172" i="1"/>
  <c r="B171" i="1"/>
  <c r="C171" i="1" s="1"/>
  <c r="G171" i="1" s="1"/>
  <c r="A171" i="1"/>
  <c r="B170" i="1"/>
  <c r="C170" i="1" s="1"/>
  <c r="G170" i="1" s="1"/>
  <c r="A170" i="1"/>
  <c r="B169" i="1"/>
  <c r="C169" i="1" s="1"/>
  <c r="G169" i="1" s="1"/>
  <c r="A169" i="1"/>
  <c r="B168" i="1"/>
  <c r="C168" i="1" s="1"/>
  <c r="G168" i="1" s="1"/>
  <c r="A168" i="1"/>
  <c r="B167" i="1"/>
  <c r="C167" i="1" s="1"/>
  <c r="G167" i="1" s="1"/>
  <c r="A167" i="1"/>
  <c r="B166" i="1"/>
  <c r="C166" i="1" s="1"/>
  <c r="G166" i="1" s="1"/>
  <c r="A166" i="1"/>
  <c r="B165" i="1"/>
  <c r="C165" i="1" s="1"/>
  <c r="G165" i="1" s="1"/>
  <c r="A165" i="1"/>
  <c r="B164" i="1"/>
  <c r="A164" i="1"/>
  <c r="B163" i="1"/>
  <c r="C163" i="1" s="1"/>
  <c r="G163" i="1" s="1"/>
  <c r="A163" i="1"/>
  <c r="B162" i="1"/>
  <c r="C162" i="1" s="1"/>
  <c r="G162" i="1" s="1"/>
  <c r="A162" i="1"/>
  <c r="B161" i="1"/>
  <c r="C161" i="1" s="1"/>
  <c r="G161" i="1" s="1"/>
  <c r="A161" i="1"/>
  <c r="B160" i="1"/>
  <c r="C160" i="1" s="1"/>
  <c r="G160" i="1" s="1"/>
  <c r="A160" i="1"/>
  <c r="B159" i="1"/>
  <c r="C159" i="1" s="1"/>
  <c r="G159" i="1" s="1"/>
  <c r="A159" i="1"/>
  <c r="B158" i="1"/>
  <c r="C158" i="1" s="1"/>
  <c r="G158" i="1" s="1"/>
  <c r="A158" i="1"/>
  <c r="B157" i="1"/>
  <c r="C157" i="1" s="1"/>
  <c r="G157" i="1" s="1"/>
  <c r="A157" i="1"/>
  <c r="B156" i="1"/>
  <c r="A156" i="1"/>
  <c r="B155" i="1"/>
  <c r="C155" i="1" s="1"/>
  <c r="G155" i="1" s="1"/>
  <c r="A155" i="1"/>
  <c r="B154" i="1"/>
  <c r="C154" i="1" s="1"/>
  <c r="G154" i="1" s="1"/>
  <c r="A154" i="1"/>
  <c r="B153" i="1"/>
  <c r="C153" i="1" s="1"/>
  <c r="G153" i="1" s="1"/>
  <c r="A153" i="1"/>
  <c r="B152" i="1"/>
  <c r="C152" i="1" s="1"/>
  <c r="G152" i="1" s="1"/>
  <c r="A152" i="1"/>
  <c r="B151" i="1"/>
  <c r="C151" i="1" s="1"/>
  <c r="G151" i="1" s="1"/>
  <c r="A151" i="1"/>
  <c r="B150" i="1"/>
  <c r="C150" i="1" s="1"/>
  <c r="G150" i="1" s="1"/>
  <c r="A150" i="1"/>
  <c r="B149" i="1"/>
  <c r="C149" i="1" s="1"/>
  <c r="G149" i="1" s="1"/>
  <c r="A149" i="1"/>
  <c r="B148" i="1"/>
  <c r="A148" i="1"/>
  <c r="B147" i="1"/>
  <c r="C147" i="1" s="1"/>
  <c r="G147" i="1" s="1"/>
  <c r="A147" i="1"/>
  <c r="B146" i="1"/>
  <c r="C146" i="1" s="1"/>
  <c r="G146" i="1" s="1"/>
  <c r="A146" i="1"/>
  <c r="B145" i="1"/>
  <c r="C145" i="1" s="1"/>
  <c r="G145" i="1" s="1"/>
  <c r="A145" i="1"/>
  <c r="B144" i="1"/>
  <c r="C144" i="1" s="1"/>
  <c r="G144" i="1" s="1"/>
  <c r="A144" i="1"/>
  <c r="B143" i="1"/>
  <c r="C143" i="1" s="1"/>
  <c r="G143" i="1" s="1"/>
  <c r="A143" i="1"/>
  <c r="B142" i="1"/>
  <c r="C142" i="1" s="1"/>
  <c r="G142" i="1" s="1"/>
  <c r="A142" i="1"/>
  <c r="B141" i="1"/>
  <c r="C141" i="1" s="1"/>
  <c r="G141" i="1" s="1"/>
  <c r="A141" i="1"/>
  <c r="B140" i="1"/>
  <c r="A140" i="1"/>
  <c r="B139" i="1"/>
  <c r="C139" i="1" s="1"/>
  <c r="G139" i="1" s="1"/>
  <c r="A139" i="1"/>
  <c r="B138" i="1"/>
  <c r="C138" i="1" s="1"/>
  <c r="G138" i="1" s="1"/>
  <c r="A138" i="1"/>
  <c r="B137" i="1"/>
  <c r="C137" i="1" s="1"/>
  <c r="G137" i="1" s="1"/>
  <c r="A137" i="1"/>
  <c r="B136" i="1"/>
  <c r="C136" i="1" s="1"/>
  <c r="G136" i="1" s="1"/>
  <c r="A136" i="1"/>
  <c r="B135" i="1"/>
  <c r="C135" i="1" s="1"/>
  <c r="G135" i="1" s="1"/>
  <c r="A135" i="1"/>
  <c r="B134" i="1"/>
  <c r="C134" i="1" s="1"/>
  <c r="G134" i="1" s="1"/>
  <c r="A134" i="1"/>
  <c r="B133" i="1"/>
  <c r="C133" i="1" s="1"/>
  <c r="G133" i="1" s="1"/>
  <c r="A133" i="1"/>
  <c r="B132" i="1"/>
  <c r="A132" i="1"/>
  <c r="B131" i="1"/>
  <c r="C131" i="1" s="1"/>
  <c r="G131" i="1" s="1"/>
  <c r="A131" i="1"/>
  <c r="B130" i="1"/>
  <c r="C130" i="1" s="1"/>
  <c r="G130" i="1" s="1"/>
  <c r="A130" i="1"/>
  <c r="B129" i="1"/>
  <c r="C129" i="1" s="1"/>
  <c r="G129" i="1" s="1"/>
  <c r="A129" i="1"/>
  <c r="B128" i="1"/>
  <c r="C128" i="1" s="1"/>
  <c r="G128" i="1" s="1"/>
  <c r="A128" i="1"/>
  <c r="B127" i="1"/>
  <c r="C127" i="1" s="1"/>
  <c r="G127" i="1" s="1"/>
  <c r="A127" i="1"/>
  <c r="B126" i="1"/>
  <c r="C126" i="1" s="1"/>
  <c r="G126" i="1" s="1"/>
  <c r="A126" i="1"/>
  <c r="B125" i="1"/>
  <c r="C125" i="1" s="1"/>
  <c r="G125" i="1" s="1"/>
  <c r="A125" i="1"/>
  <c r="B124" i="1"/>
  <c r="A124" i="1"/>
  <c r="B123" i="1"/>
  <c r="C123" i="1" s="1"/>
  <c r="G123" i="1" s="1"/>
  <c r="A123" i="1"/>
  <c r="B122" i="1"/>
  <c r="C122" i="1" s="1"/>
  <c r="G122" i="1" s="1"/>
  <c r="A122" i="1"/>
  <c r="B121" i="1"/>
  <c r="C121" i="1" s="1"/>
  <c r="G121" i="1" s="1"/>
  <c r="A121" i="1"/>
  <c r="B120" i="1"/>
  <c r="C120" i="1" s="1"/>
  <c r="G120" i="1" s="1"/>
  <c r="A120" i="1"/>
  <c r="B119" i="1"/>
  <c r="C119" i="1" s="1"/>
  <c r="G119" i="1" s="1"/>
  <c r="A119" i="1"/>
  <c r="B118" i="1"/>
  <c r="C118" i="1" s="1"/>
  <c r="G118" i="1" s="1"/>
  <c r="A118" i="1"/>
  <c r="B117" i="1"/>
  <c r="C117" i="1" s="1"/>
  <c r="G117" i="1" s="1"/>
  <c r="A117" i="1"/>
  <c r="B116" i="1"/>
  <c r="A116" i="1"/>
  <c r="B115" i="1"/>
  <c r="A115" i="1"/>
  <c r="C114" i="1"/>
  <c r="G114" i="1" s="1"/>
  <c r="B114" i="1"/>
  <c r="A114" i="1"/>
  <c r="C113" i="1"/>
  <c r="G113" i="1" s="1"/>
  <c r="B113" i="1"/>
  <c r="A113" i="1"/>
  <c r="B112" i="1"/>
  <c r="A112" i="1"/>
  <c r="B111" i="1"/>
  <c r="A111" i="1"/>
  <c r="C110" i="1"/>
  <c r="G110" i="1" s="1"/>
  <c r="B110" i="1"/>
  <c r="A110" i="1"/>
  <c r="C109" i="1"/>
  <c r="G109" i="1" s="1"/>
  <c r="B109" i="1"/>
  <c r="A109" i="1"/>
  <c r="B108" i="1"/>
  <c r="A108" i="1"/>
  <c r="B107" i="1"/>
  <c r="A107" i="1"/>
  <c r="C106" i="1"/>
  <c r="G106" i="1" s="1"/>
  <c r="B106" i="1"/>
  <c r="A106" i="1"/>
  <c r="C105" i="1"/>
  <c r="G105" i="1" s="1"/>
  <c r="B105" i="1"/>
  <c r="A105" i="1"/>
  <c r="B104" i="1"/>
  <c r="A104" i="1"/>
  <c r="B103" i="1"/>
  <c r="A103" i="1"/>
  <c r="C102" i="1"/>
  <c r="G102" i="1" s="1"/>
  <c r="B102" i="1"/>
  <c r="A102" i="1"/>
  <c r="C101" i="1"/>
  <c r="G101" i="1" s="1"/>
  <c r="B101" i="1"/>
  <c r="A101" i="1"/>
  <c r="C100" i="1"/>
  <c r="G100" i="1" s="1"/>
  <c r="B100" i="1"/>
  <c r="A100" i="1"/>
  <c r="C99" i="1"/>
  <c r="G99" i="1" s="1"/>
  <c r="B99" i="1"/>
  <c r="A99" i="1"/>
  <c r="C98" i="1"/>
  <c r="B98" i="1"/>
  <c r="A98" i="1"/>
  <c r="C97" i="1"/>
  <c r="G97" i="1" s="1"/>
  <c r="B97" i="1"/>
  <c r="A97" i="1"/>
  <c r="C96" i="1"/>
  <c r="G96" i="1" s="1"/>
  <c r="B96" i="1"/>
  <c r="A96" i="1"/>
  <c r="C95" i="1"/>
  <c r="G95" i="1" s="1"/>
  <c r="B95" i="1"/>
  <c r="A95" i="1"/>
  <c r="C94" i="1"/>
  <c r="G94" i="1" s="1"/>
  <c r="B94" i="1"/>
  <c r="A94" i="1"/>
  <c r="C93" i="1"/>
  <c r="G93" i="1" s="1"/>
  <c r="B93" i="1"/>
  <c r="A93" i="1"/>
  <c r="C92" i="1"/>
  <c r="G92" i="1" s="1"/>
  <c r="B92" i="1"/>
  <c r="A92" i="1"/>
  <c r="C91" i="1"/>
  <c r="G91" i="1" s="1"/>
  <c r="B91" i="1"/>
  <c r="A91" i="1"/>
  <c r="C90" i="1"/>
  <c r="G90" i="1" s="1"/>
  <c r="B90" i="1"/>
  <c r="A90" i="1"/>
  <c r="C89" i="1"/>
  <c r="G89" i="1" s="1"/>
  <c r="B89" i="1"/>
  <c r="A89" i="1"/>
  <c r="J78" i="1" a="1"/>
  <c r="J78" i="1" s="1"/>
  <c r="J77" i="1" a="1"/>
  <c r="J77" i="1" s="1"/>
  <c r="J76" i="1" a="1"/>
  <c r="J76" i="1" s="1"/>
  <c r="J75" i="1" a="1"/>
  <c r="J75" i="1" s="1"/>
  <c r="J74" i="1" a="1"/>
  <c r="J74" i="1" s="1"/>
  <c r="J73" i="1" a="1"/>
  <c r="J73" i="1" s="1"/>
  <c r="J72" i="1" a="1"/>
  <c r="J72" i="1" s="1"/>
  <c r="J71" i="1" a="1"/>
  <c r="J71" i="1" s="1"/>
  <c r="J70" i="1" a="1"/>
  <c r="J70" i="1" s="1"/>
  <c r="J69" i="1" a="1"/>
  <c r="J69" i="1" s="1"/>
  <c r="B78" i="1" a="1"/>
  <c r="B78" i="1" s="1"/>
  <c r="B77" i="1" a="1"/>
  <c r="B77" i="1" s="1"/>
  <c r="B76" i="1" a="1"/>
  <c r="B76" i="1" s="1"/>
  <c r="B75" i="1" a="1"/>
  <c r="B75" i="1" s="1"/>
  <c r="B74" i="1" a="1"/>
  <c r="B74" i="1" s="1"/>
  <c r="B73" i="1" a="1"/>
  <c r="B73" i="1" s="1"/>
  <c r="B72" i="1" a="1"/>
  <c r="B72" i="1" s="1"/>
  <c r="B71" i="1" a="1"/>
  <c r="B71" i="1" s="1"/>
  <c r="B70" i="1" a="1"/>
  <c r="B70" i="1" s="1"/>
  <c r="B69" i="1" a="1"/>
  <c r="B69" i="1" s="1"/>
  <c r="C69" i="1" s="1"/>
  <c r="R7" i="3"/>
  <c r="R6" i="3"/>
  <c r="R4" i="3"/>
  <c r="R3" i="3"/>
  <c r="F53" i="1"/>
  <c r="E53" i="1"/>
  <c r="D53" i="1"/>
  <c r="F15" i="1"/>
  <c r="N15" i="1" s="1"/>
  <c r="E15" i="1"/>
  <c r="M15" i="1" s="1"/>
  <c r="D15" i="1"/>
  <c r="L15" i="1" s="1"/>
  <c r="N7" i="1"/>
  <c r="M7" i="1"/>
  <c r="L7" i="1"/>
  <c r="M70" i="1"/>
  <c r="M71" i="1"/>
  <c r="M72" i="1"/>
  <c r="M73" i="1"/>
  <c r="M74" i="1"/>
  <c r="M75" i="1"/>
  <c r="M76" i="1"/>
  <c r="M77" i="1"/>
  <c r="M78" i="1"/>
  <c r="M69" i="1"/>
  <c r="L70" i="1"/>
  <c r="L71" i="1"/>
  <c r="L72" i="1"/>
  <c r="L73" i="1"/>
  <c r="L74" i="1"/>
  <c r="L75" i="1"/>
  <c r="L76" i="1"/>
  <c r="L77" i="1"/>
  <c r="L78" i="1"/>
  <c r="L69" i="1"/>
  <c r="L2" i="3"/>
  <c r="G98" i="1" l="1"/>
  <c r="G278" i="1"/>
  <c r="C124" i="1"/>
  <c r="G124" i="1" s="1"/>
  <c r="C104" i="1"/>
  <c r="G104" i="1" s="1"/>
  <c r="C108" i="1"/>
  <c r="G108" i="1" s="1"/>
  <c r="C112" i="1"/>
  <c r="G112" i="1" s="1"/>
  <c r="C116" i="1"/>
  <c r="C140" i="1"/>
  <c r="G140" i="1" s="1"/>
  <c r="C194" i="1"/>
  <c r="C200" i="1"/>
  <c r="C205" i="1"/>
  <c r="C210" i="1"/>
  <c r="G210" i="1" s="1"/>
  <c r="C216" i="1"/>
  <c r="C238" i="1"/>
  <c r="C254" i="1"/>
  <c r="C267" i="1"/>
  <c r="G267" i="1" s="1"/>
  <c r="C269" i="1"/>
  <c r="G282" i="1"/>
  <c r="C103" i="1"/>
  <c r="G103" i="1" s="1"/>
  <c r="C107" i="1"/>
  <c r="G107" i="1" s="1"/>
  <c r="C111" i="1"/>
  <c r="G111" i="1" s="1"/>
  <c r="C115" i="1"/>
  <c r="G115" i="1" s="1"/>
  <c r="C132" i="1"/>
  <c r="G132" i="1" s="1"/>
  <c r="C156" i="1"/>
  <c r="C172" i="1"/>
  <c r="G172" i="1" s="1"/>
  <c r="C185" i="1"/>
  <c r="G185" i="1" s="1"/>
  <c r="C189" i="1"/>
  <c r="G193" i="1"/>
  <c r="G204" i="1"/>
  <c r="G209" i="1"/>
  <c r="C226" i="1"/>
  <c r="C242" i="1"/>
  <c r="G242" i="1" s="1"/>
  <c r="C259" i="1"/>
  <c r="C261" i="1"/>
  <c r="G274" i="1"/>
  <c r="C276" i="1"/>
  <c r="G276" i="1" s="1"/>
  <c r="C197" i="1"/>
  <c r="C202" i="1"/>
  <c r="C208" i="1"/>
  <c r="C213" i="1"/>
  <c r="C218" i="1"/>
  <c r="C230" i="1"/>
  <c r="C246" i="1"/>
  <c r="G246" i="1" s="1"/>
  <c r="G266" i="1"/>
  <c r="C268" i="1"/>
  <c r="C283" i="1"/>
  <c r="C148" i="1"/>
  <c r="C164" i="1"/>
  <c r="C180" i="1"/>
  <c r="C187" i="1"/>
  <c r="G187" i="1" s="1"/>
  <c r="C190" i="1"/>
  <c r="G196" i="1"/>
  <c r="G201" i="1"/>
  <c r="G212" i="1"/>
  <c r="G217" i="1"/>
  <c r="C234" i="1"/>
  <c r="G234" i="1" s="1"/>
  <c r="C250" i="1"/>
  <c r="G258" i="1"/>
  <c r="C260" i="1"/>
  <c r="G260" i="1" s="1"/>
  <c r="C275" i="1"/>
  <c r="C277" i="1"/>
  <c r="C224" i="1"/>
  <c r="C228" i="1"/>
  <c r="G228" i="1" s="1"/>
  <c r="C232" i="1"/>
  <c r="G232" i="1" s="1"/>
  <c r="C236" i="1"/>
  <c r="G236" i="1" s="1"/>
  <c r="C240" i="1"/>
  <c r="C244" i="1"/>
  <c r="G244" i="1" s="1"/>
  <c r="C248" i="1"/>
  <c r="G248" i="1" s="1"/>
  <c r="C252" i="1"/>
  <c r="G252" i="1" s="1"/>
  <c r="C256" i="1"/>
  <c r="C257" i="1"/>
  <c r="C263" i="1"/>
  <c r="G263" i="1" s="1"/>
  <c r="C264" i="1"/>
  <c r="C265" i="1"/>
  <c r="C271" i="1"/>
  <c r="C272" i="1"/>
  <c r="C273" i="1"/>
  <c r="C279" i="1"/>
  <c r="C280" i="1"/>
  <c r="C281" i="1"/>
  <c r="G194" i="1"/>
  <c r="G195" i="1"/>
  <c r="G206" i="1"/>
  <c r="G202" i="1"/>
  <c r="G198" i="1"/>
  <c r="G199" i="1"/>
  <c r="C219" i="1"/>
  <c r="G220" i="1"/>
  <c r="C222" i="1"/>
  <c r="C223" i="1"/>
  <c r="G224" i="1"/>
  <c r="G203" i="1"/>
  <c r="G207" i="1"/>
  <c r="G211" i="1"/>
  <c r="G215" i="1"/>
  <c r="G259" i="1"/>
  <c r="G268" i="1"/>
  <c r="G214" i="1"/>
  <c r="G218" i="1"/>
  <c r="C221" i="1"/>
  <c r="C225" i="1"/>
  <c r="C227" i="1"/>
  <c r="C229" i="1"/>
  <c r="C231" i="1"/>
  <c r="C233" i="1"/>
  <c r="C235" i="1"/>
  <c r="C237" i="1"/>
  <c r="C239" i="1"/>
  <c r="C241" i="1"/>
  <c r="C243" i="1"/>
  <c r="C245" i="1"/>
  <c r="C247" i="1"/>
  <c r="C249" i="1"/>
  <c r="C251" i="1"/>
  <c r="C253" i="1"/>
  <c r="C255" i="1"/>
  <c r="G226" i="1"/>
  <c r="G230" i="1"/>
  <c r="G238" i="1"/>
  <c r="G240" i="1"/>
  <c r="G250" i="1"/>
  <c r="G256" i="1"/>
  <c r="G272" i="1"/>
  <c r="G279" i="1"/>
  <c r="C284" i="1"/>
  <c r="C285" i="1"/>
  <c r="C286" i="1"/>
  <c r="C287" i="1"/>
  <c r="C288" i="1"/>
  <c r="C289" i="1"/>
  <c r="C290" i="1"/>
  <c r="C291" i="1"/>
  <c r="C292" i="1"/>
  <c r="C293" i="1"/>
  <c r="C294" i="1"/>
  <c r="C295" i="1"/>
  <c r="C296" i="1"/>
  <c r="A931" i="4"/>
  <c r="B931" i="4" s="1"/>
  <c r="A932" i="4"/>
  <c r="B932" i="4" s="1"/>
  <c r="A933" i="4"/>
  <c r="B933" i="4" s="1"/>
  <c r="A934" i="4"/>
  <c r="B934" i="4" s="1"/>
  <c r="A935" i="4"/>
  <c r="B935" i="4" s="1"/>
  <c r="A936" i="4"/>
  <c r="B936" i="4" s="1"/>
  <c r="A937" i="4"/>
  <c r="B937" i="4" s="1"/>
  <c r="A938" i="4"/>
  <c r="B938" i="4" s="1"/>
  <c r="A939" i="4"/>
  <c r="B939" i="4" s="1"/>
  <c r="A940" i="4"/>
  <c r="B940" i="4" s="1"/>
  <c r="A941" i="4"/>
  <c r="B941" i="4" s="1"/>
  <c r="A942" i="4"/>
  <c r="B942" i="4" s="1"/>
  <c r="A943" i="4"/>
  <c r="B943" i="4" s="1"/>
  <c r="A944" i="4"/>
  <c r="B944" i="4" s="1"/>
  <c r="A945" i="4"/>
  <c r="B945" i="4" s="1"/>
  <c r="A946" i="4"/>
  <c r="B946" i="4" s="1"/>
  <c r="A947" i="4"/>
  <c r="B947" i="4" s="1"/>
  <c r="A948" i="4"/>
  <c r="B948" i="4" s="1"/>
  <c r="A949" i="4"/>
  <c r="B949" i="4" s="1"/>
  <c r="A950" i="4"/>
  <c r="B950" i="4" s="1"/>
  <c r="A951" i="4"/>
  <c r="B951" i="4" s="1"/>
  <c r="A952" i="4"/>
  <c r="B952" i="4" s="1"/>
  <c r="A953" i="4"/>
  <c r="B953" i="4" s="1"/>
  <c r="A954" i="4"/>
  <c r="B954" i="4" s="1"/>
  <c r="A955" i="4"/>
  <c r="B955" i="4" s="1"/>
  <c r="A956" i="4"/>
  <c r="B956" i="4" s="1"/>
  <c r="A957" i="4"/>
  <c r="B957" i="4" s="1"/>
  <c r="A958" i="4"/>
  <c r="B958" i="4" s="1"/>
  <c r="A959" i="4"/>
  <c r="B959" i="4" s="1"/>
  <c r="A960" i="4"/>
  <c r="B960" i="4" s="1"/>
  <c r="A961" i="4"/>
  <c r="B961" i="4" s="1"/>
  <c r="A962" i="4"/>
  <c r="B962" i="4" s="1"/>
  <c r="A963" i="4"/>
  <c r="B963" i="4" s="1"/>
  <c r="A964" i="4"/>
  <c r="B964" i="4" s="1"/>
  <c r="A965" i="4"/>
  <c r="B965" i="4" s="1"/>
  <c r="A966" i="4"/>
  <c r="B966" i="4" s="1"/>
  <c r="A967" i="4"/>
  <c r="B967" i="4" s="1"/>
  <c r="A968" i="4"/>
  <c r="B968" i="4" s="1"/>
  <c r="A969" i="4"/>
  <c r="B969" i="4" s="1"/>
  <c r="A970" i="4"/>
  <c r="B970" i="4" s="1"/>
  <c r="A971" i="4"/>
  <c r="B971" i="4" s="1"/>
  <c r="A972" i="4"/>
  <c r="B972" i="4" s="1"/>
  <c r="A973" i="4"/>
  <c r="B973" i="4" s="1"/>
  <c r="A974" i="4"/>
  <c r="B974" i="4" s="1"/>
  <c r="A975" i="4"/>
  <c r="B975" i="4" s="1"/>
  <c r="A976" i="4"/>
  <c r="B976" i="4" s="1"/>
  <c r="A977" i="4"/>
  <c r="B977" i="4" s="1"/>
  <c r="A978" i="4"/>
  <c r="B978" i="4" s="1"/>
  <c r="A979" i="4"/>
  <c r="B979" i="4" s="1"/>
  <c r="A980" i="4"/>
  <c r="B980" i="4" s="1"/>
  <c r="A981" i="4"/>
  <c r="B981" i="4" s="1"/>
  <c r="A982" i="4"/>
  <c r="B982" i="4" s="1"/>
  <c r="A983" i="4"/>
  <c r="B983" i="4" s="1"/>
  <c r="A984" i="4"/>
  <c r="B984" i="4" s="1"/>
  <c r="A985" i="4"/>
  <c r="B985" i="4" s="1"/>
  <c r="A986" i="4"/>
  <c r="B986" i="4" s="1"/>
  <c r="G116" i="1" l="1"/>
  <c r="G275" i="1"/>
  <c r="G156" i="1"/>
  <c r="G254" i="1"/>
  <c r="G164" i="1"/>
  <c r="G148" i="1"/>
  <c r="G180" i="1"/>
  <c r="G273" i="1"/>
  <c r="G277" i="1"/>
  <c r="G208" i="1"/>
  <c r="G281" i="1"/>
  <c r="G269" i="1"/>
  <c r="G283" i="1"/>
  <c r="G257" i="1"/>
  <c r="G197" i="1"/>
  <c r="G261" i="1"/>
  <c r="G200" i="1"/>
  <c r="G213" i="1"/>
  <c r="G189" i="1"/>
  <c r="G216" i="1"/>
  <c r="G264" i="1"/>
  <c r="G280" i="1"/>
  <c r="G271" i="1"/>
  <c r="G265" i="1"/>
  <c r="G190" i="1"/>
  <c r="G205" i="1"/>
  <c r="G284" i="1"/>
  <c r="G251" i="1"/>
  <c r="G243" i="1"/>
  <c r="G235" i="1"/>
  <c r="G227" i="1"/>
  <c r="G222" i="1"/>
  <c r="G288" i="1"/>
  <c r="G253" i="1"/>
  <c r="G245" i="1"/>
  <c r="G237" i="1"/>
  <c r="G229" i="1"/>
  <c r="G294" i="1"/>
  <c r="G290" i="1"/>
  <c r="G295" i="1"/>
  <c r="G293" i="1"/>
  <c r="G291" i="1"/>
  <c r="G289" i="1"/>
  <c r="G287" i="1"/>
  <c r="G285" i="1"/>
  <c r="G255" i="1"/>
  <c r="G247" i="1"/>
  <c r="G239" i="1"/>
  <c r="G231" i="1"/>
  <c r="G221" i="1"/>
  <c r="G223" i="1"/>
  <c r="G219" i="1"/>
  <c r="G296" i="1"/>
  <c r="G292" i="1"/>
  <c r="G286" i="1"/>
  <c r="G249" i="1"/>
  <c r="G241" i="1"/>
  <c r="G233" i="1"/>
  <c r="G225" i="1"/>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AF972" i="2" l="1"/>
  <c r="AF973" i="2"/>
  <c r="AF974" i="2"/>
  <c r="AF975" i="2"/>
  <c r="AF976" i="2"/>
  <c r="AF977" i="2"/>
  <c r="AF978" i="2"/>
  <c r="AF979" i="2"/>
  <c r="AF980" i="2"/>
  <c r="AF981" i="2"/>
  <c r="AF982" i="2"/>
  <c r="AF983" i="2"/>
  <c r="AF984" i="2"/>
  <c r="AF985" i="2"/>
  <c r="AF986" i="2"/>
  <c r="AF987" i="2"/>
  <c r="AF988" i="2"/>
  <c r="AF989" i="2"/>
  <c r="AF990" i="2"/>
  <c r="AF991" i="2"/>
  <c r="AF992" i="2"/>
  <c r="AF993" i="2"/>
  <c r="AF994" i="2"/>
  <c r="AF995" i="2"/>
  <c r="AF996" i="2"/>
  <c r="AF997" i="2"/>
  <c r="AF998" i="2"/>
  <c r="AF999" i="2"/>
  <c r="AF1000" i="2"/>
  <c r="AF1001" i="2"/>
  <c r="AF1002" i="2"/>
  <c r="AF1003" i="2"/>
  <c r="AF1004" i="2"/>
  <c r="AF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971" i="2"/>
  <c r="S972" i="2"/>
  <c r="T972" i="2"/>
  <c r="U972" i="2"/>
  <c r="E185" i="1" s="1"/>
  <c r="S973" i="2"/>
  <c r="T973" i="2"/>
  <c r="U973" i="2"/>
  <c r="S974" i="2"/>
  <c r="T974" i="2"/>
  <c r="U974" i="2"/>
  <c r="S975" i="2"/>
  <c r="T975" i="2"/>
  <c r="U975" i="2"/>
  <c r="S976" i="2"/>
  <c r="T976" i="2"/>
  <c r="U976" i="2"/>
  <c r="S977" i="2"/>
  <c r="T977" i="2"/>
  <c r="U977" i="2"/>
  <c r="E100" i="1" s="1"/>
  <c r="S978" i="2"/>
  <c r="T978" i="2"/>
  <c r="U978" i="2"/>
  <c r="S979" i="2"/>
  <c r="T979" i="2"/>
  <c r="U979" i="2"/>
  <c r="E94" i="1" s="1"/>
  <c r="S980" i="2"/>
  <c r="T980" i="2"/>
  <c r="U980" i="2"/>
  <c r="S981" i="2"/>
  <c r="T981" i="2"/>
  <c r="U981" i="2"/>
  <c r="E139" i="1" s="1"/>
  <c r="S982" i="2"/>
  <c r="T982" i="2"/>
  <c r="U982" i="2"/>
  <c r="S983" i="2"/>
  <c r="T983" i="2"/>
  <c r="U983" i="2"/>
  <c r="S984" i="2"/>
  <c r="T984" i="2"/>
  <c r="U984" i="2"/>
  <c r="S985" i="2"/>
  <c r="T985" i="2"/>
  <c r="U985" i="2"/>
  <c r="S986" i="2"/>
  <c r="T986" i="2"/>
  <c r="U986" i="2"/>
  <c r="S987" i="2"/>
  <c r="T987" i="2"/>
  <c r="U987" i="2"/>
  <c r="S988" i="2"/>
  <c r="T988" i="2"/>
  <c r="U988" i="2"/>
  <c r="S989" i="2"/>
  <c r="T989" i="2"/>
  <c r="U989" i="2"/>
  <c r="S990" i="2"/>
  <c r="T990" i="2"/>
  <c r="U990" i="2"/>
  <c r="S991" i="2"/>
  <c r="T991" i="2"/>
  <c r="U991" i="2"/>
  <c r="S992" i="2"/>
  <c r="T992" i="2"/>
  <c r="U992" i="2"/>
  <c r="S993" i="2"/>
  <c r="T993" i="2"/>
  <c r="U993" i="2"/>
  <c r="E245" i="1" s="1"/>
  <c r="S994" i="2"/>
  <c r="T994" i="2"/>
  <c r="U994" i="2"/>
  <c r="S995" i="2"/>
  <c r="T995" i="2"/>
  <c r="U995" i="2"/>
  <c r="E298" i="1" s="1"/>
  <c r="S996" i="2"/>
  <c r="T996" i="2"/>
  <c r="U996" i="2"/>
  <c r="S997" i="2"/>
  <c r="T997" i="2"/>
  <c r="U997" i="2"/>
  <c r="S998" i="2"/>
  <c r="T998" i="2"/>
  <c r="U998" i="2"/>
  <c r="S999" i="2"/>
  <c r="T999" i="2"/>
  <c r="U999" i="2"/>
  <c r="E268" i="1" s="1"/>
  <c r="S1000" i="2"/>
  <c r="T1000" i="2"/>
  <c r="U1000" i="2"/>
  <c r="E105" i="1" s="1"/>
  <c r="S1001" i="2"/>
  <c r="T1001" i="2"/>
  <c r="U1001" i="2"/>
  <c r="S1002" i="2"/>
  <c r="T1002" i="2"/>
  <c r="U1002" i="2"/>
  <c r="S1003" i="2"/>
  <c r="T1003" i="2"/>
  <c r="U1003" i="2"/>
  <c r="S1004" i="2"/>
  <c r="T1004" i="2"/>
  <c r="U1004" i="2"/>
  <c r="E225" i="1" s="1"/>
  <c r="S971" i="2"/>
  <c r="T971" i="2"/>
  <c r="U971" i="2"/>
  <c r="E236" i="1" s="1"/>
  <c r="R972" i="2"/>
  <c r="D185" i="1" s="1"/>
  <c r="R973" i="2"/>
  <c r="R974" i="2"/>
  <c r="R975" i="2"/>
  <c r="R976" i="2"/>
  <c r="R977" i="2"/>
  <c r="D100" i="1" s="1"/>
  <c r="R978" i="2"/>
  <c r="R979" i="2"/>
  <c r="D94" i="1" s="1"/>
  <c r="R980" i="2"/>
  <c r="R981" i="2"/>
  <c r="D139" i="1" s="1"/>
  <c r="R982" i="2"/>
  <c r="R983" i="2"/>
  <c r="R984" i="2"/>
  <c r="R985" i="2"/>
  <c r="R986" i="2"/>
  <c r="R987" i="2"/>
  <c r="R988" i="2"/>
  <c r="R989" i="2"/>
  <c r="R990" i="2"/>
  <c r="R991" i="2"/>
  <c r="R992" i="2"/>
  <c r="R993" i="2"/>
  <c r="D245" i="1" s="1"/>
  <c r="R994" i="2"/>
  <c r="R995" i="2"/>
  <c r="D298" i="1" s="1"/>
  <c r="R996" i="2"/>
  <c r="R997" i="2"/>
  <c r="R998" i="2"/>
  <c r="R999" i="2"/>
  <c r="D268" i="1" s="1"/>
  <c r="R1000" i="2"/>
  <c r="D105" i="1" s="1"/>
  <c r="R1001" i="2"/>
  <c r="R1002" i="2"/>
  <c r="R1003" i="2"/>
  <c r="R1004" i="2"/>
  <c r="D225" i="1" s="1"/>
  <c r="R971" i="2"/>
  <c r="D236" i="1" s="1"/>
  <c r="AB974" i="2"/>
  <c r="N972" i="2"/>
  <c r="Y972" i="2" s="1"/>
  <c r="O972" i="2"/>
  <c r="Z972" i="2" s="1"/>
  <c r="P972" i="2"/>
  <c r="AA972" i="2" s="1"/>
  <c r="F185" i="1" s="1"/>
  <c r="N973" i="2"/>
  <c r="Y973" i="2" s="1"/>
  <c r="O973" i="2"/>
  <c r="Z973" i="2" s="1"/>
  <c r="P973" i="2"/>
  <c r="AA973" i="2" s="1"/>
  <c r="N974" i="2"/>
  <c r="Y974" i="2" s="1"/>
  <c r="O974" i="2"/>
  <c r="Z974" i="2" s="1"/>
  <c r="P974" i="2"/>
  <c r="AA974" i="2" s="1"/>
  <c r="N975" i="2"/>
  <c r="Y975" i="2" s="1"/>
  <c r="O975" i="2"/>
  <c r="Z975" i="2" s="1"/>
  <c r="P975" i="2"/>
  <c r="AA975" i="2" s="1"/>
  <c r="AB975" i="2" s="1"/>
  <c r="N976" i="2"/>
  <c r="Y976" i="2" s="1"/>
  <c r="O976" i="2"/>
  <c r="Z976" i="2" s="1"/>
  <c r="P976" i="2"/>
  <c r="AA976" i="2" s="1"/>
  <c r="N977" i="2"/>
  <c r="Y977" i="2" s="1"/>
  <c r="O977" i="2"/>
  <c r="Z977" i="2" s="1"/>
  <c r="P977" i="2"/>
  <c r="AA977" i="2" s="1"/>
  <c r="N978" i="2"/>
  <c r="Y978" i="2" s="1"/>
  <c r="O978" i="2"/>
  <c r="Z978" i="2" s="1"/>
  <c r="P978" i="2"/>
  <c r="AA978" i="2" s="1"/>
  <c r="N979" i="2"/>
  <c r="Y979" i="2" s="1"/>
  <c r="O979" i="2"/>
  <c r="Z979" i="2" s="1"/>
  <c r="P979" i="2"/>
  <c r="AA979" i="2" s="1"/>
  <c r="F94" i="1" s="1"/>
  <c r="N980" i="2"/>
  <c r="Y980" i="2" s="1"/>
  <c r="O980" i="2"/>
  <c r="Z980" i="2" s="1"/>
  <c r="P980" i="2"/>
  <c r="AA980" i="2" s="1"/>
  <c r="N981" i="2"/>
  <c r="Y981" i="2" s="1"/>
  <c r="O981" i="2"/>
  <c r="Z981" i="2" s="1"/>
  <c r="P981" i="2"/>
  <c r="AA981" i="2" s="1"/>
  <c r="F139" i="1" s="1"/>
  <c r="N982" i="2"/>
  <c r="Y982" i="2" s="1"/>
  <c r="O982" i="2"/>
  <c r="Z982" i="2" s="1"/>
  <c r="P982" i="2"/>
  <c r="AA982" i="2" s="1"/>
  <c r="N983" i="2"/>
  <c r="Y983" i="2" s="1"/>
  <c r="O983" i="2"/>
  <c r="Z983" i="2" s="1"/>
  <c r="P983" i="2"/>
  <c r="AA983" i="2" s="1"/>
  <c r="AB983" i="2" s="1"/>
  <c r="N984" i="2"/>
  <c r="Y984" i="2" s="1"/>
  <c r="O984" i="2"/>
  <c r="Z984" i="2" s="1"/>
  <c r="P984" i="2"/>
  <c r="AA984" i="2" s="1"/>
  <c r="N985" i="2"/>
  <c r="Y985" i="2" s="1"/>
  <c r="O985" i="2"/>
  <c r="Z985" i="2" s="1"/>
  <c r="P985" i="2"/>
  <c r="AA985" i="2" s="1"/>
  <c r="AB985" i="2" s="1"/>
  <c r="N986" i="2"/>
  <c r="Y986" i="2" s="1"/>
  <c r="O986" i="2"/>
  <c r="Z986" i="2" s="1"/>
  <c r="P986" i="2"/>
  <c r="AA986" i="2" s="1"/>
  <c r="N987" i="2"/>
  <c r="Y987" i="2" s="1"/>
  <c r="O987" i="2"/>
  <c r="Z987" i="2" s="1"/>
  <c r="P987" i="2"/>
  <c r="AA987" i="2" s="1"/>
  <c r="N988" i="2"/>
  <c r="Y988" i="2" s="1"/>
  <c r="O988" i="2"/>
  <c r="Z988" i="2" s="1"/>
  <c r="P988" i="2"/>
  <c r="AA988" i="2" s="1"/>
  <c r="N989" i="2"/>
  <c r="Y989" i="2" s="1"/>
  <c r="O989" i="2"/>
  <c r="Z989" i="2" s="1"/>
  <c r="P989" i="2"/>
  <c r="AA989" i="2" s="1"/>
  <c r="N990" i="2"/>
  <c r="Y990" i="2" s="1"/>
  <c r="O990" i="2"/>
  <c r="Z990" i="2" s="1"/>
  <c r="P990" i="2"/>
  <c r="AA990" i="2" s="1"/>
  <c r="N991" i="2"/>
  <c r="Y991" i="2" s="1"/>
  <c r="O991" i="2"/>
  <c r="Z991" i="2" s="1"/>
  <c r="P991" i="2"/>
  <c r="AA991" i="2" s="1"/>
  <c r="N992" i="2"/>
  <c r="Y992" i="2" s="1"/>
  <c r="O992" i="2"/>
  <c r="Z992" i="2" s="1"/>
  <c r="P992" i="2"/>
  <c r="AA992" i="2" s="1"/>
  <c r="N993" i="2"/>
  <c r="Y993" i="2" s="1"/>
  <c r="O993" i="2"/>
  <c r="Z993" i="2" s="1"/>
  <c r="P993" i="2"/>
  <c r="AA993" i="2" s="1"/>
  <c r="F245" i="1" s="1"/>
  <c r="H245" i="1" s="1"/>
  <c r="N994" i="2"/>
  <c r="Y994" i="2" s="1"/>
  <c r="O994" i="2"/>
  <c r="Z994" i="2" s="1"/>
  <c r="P994" i="2"/>
  <c r="AA994" i="2" s="1"/>
  <c r="N995" i="2"/>
  <c r="Y995" i="2" s="1"/>
  <c r="O995" i="2"/>
  <c r="Z995" i="2" s="1"/>
  <c r="P995" i="2"/>
  <c r="AA995" i="2" s="1"/>
  <c r="N996" i="2"/>
  <c r="Y996" i="2" s="1"/>
  <c r="O996" i="2"/>
  <c r="Z996" i="2" s="1"/>
  <c r="P996" i="2"/>
  <c r="AA996" i="2" s="1"/>
  <c r="N997" i="2"/>
  <c r="Y997" i="2" s="1"/>
  <c r="O997" i="2"/>
  <c r="Z997" i="2" s="1"/>
  <c r="P997" i="2"/>
  <c r="AA997" i="2" s="1"/>
  <c r="N998" i="2"/>
  <c r="Y998" i="2" s="1"/>
  <c r="O998" i="2"/>
  <c r="Z998" i="2" s="1"/>
  <c r="P998" i="2"/>
  <c r="AA998" i="2" s="1"/>
  <c r="AB998" i="2" s="1"/>
  <c r="N999" i="2"/>
  <c r="Y999" i="2" s="1"/>
  <c r="O999" i="2"/>
  <c r="Z999" i="2" s="1"/>
  <c r="P999" i="2"/>
  <c r="AA999" i="2" s="1"/>
  <c r="F268" i="1" s="1"/>
  <c r="N1000" i="2"/>
  <c r="Y1000" i="2" s="1"/>
  <c r="O1000" i="2"/>
  <c r="Z1000" i="2" s="1"/>
  <c r="P1000" i="2"/>
  <c r="AA1000" i="2" s="1"/>
  <c r="N1001" i="2"/>
  <c r="Y1001" i="2" s="1"/>
  <c r="O1001" i="2"/>
  <c r="Z1001" i="2" s="1"/>
  <c r="P1001" i="2"/>
  <c r="AA1001" i="2" s="1"/>
  <c r="N1002" i="2"/>
  <c r="Y1002" i="2" s="1"/>
  <c r="O1002" i="2"/>
  <c r="Z1002" i="2" s="1"/>
  <c r="P1002" i="2"/>
  <c r="AA1002" i="2" s="1"/>
  <c r="N1003" i="2"/>
  <c r="Y1003" i="2" s="1"/>
  <c r="O1003" i="2"/>
  <c r="Z1003" i="2" s="1"/>
  <c r="P1003" i="2"/>
  <c r="AA1003" i="2" s="1"/>
  <c r="N1004" i="2"/>
  <c r="Y1004" i="2" s="1"/>
  <c r="O1004" i="2"/>
  <c r="Z1004" i="2" s="1"/>
  <c r="P1004" i="2"/>
  <c r="AA1004" i="2" s="1"/>
  <c r="F225" i="1" s="1"/>
  <c r="N971" i="2"/>
  <c r="Y971" i="2" s="1"/>
  <c r="O971" i="2"/>
  <c r="Z971" i="2" s="1"/>
  <c r="P971" i="2"/>
  <c r="AA971" i="2" s="1"/>
  <c r="H225" i="1" l="1"/>
  <c r="H139" i="1"/>
  <c r="H185" i="1"/>
  <c r="H268" i="1"/>
  <c r="AB1000" i="2"/>
  <c r="F105" i="1"/>
  <c r="H105" i="1" s="1"/>
  <c r="AB971" i="2"/>
  <c r="F236" i="1"/>
  <c r="H236" i="1" s="1"/>
  <c r="AB977" i="2"/>
  <c r="F100" i="1"/>
  <c r="H100" i="1" s="1"/>
  <c r="AB995" i="2"/>
  <c r="F298" i="1"/>
  <c r="H298" i="1" s="1"/>
  <c r="H94" i="1"/>
  <c r="W979" i="2"/>
  <c r="X1000" i="2"/>
  <c r="W973" i="2"/>
  <c r="W990" i="2"/>
  <c r="W976" i="2"/>
  <c r="W1002" i="2"/>
  <c r="W974" i="2"/>
  <c r="V1004" i="2"/>
  <c r="V1001" i="2"/>
  <c r="W988" i="2"/>
  <c r="W993" i="2"/>
  <c r="W981" i="2"/>
  <c r="V999" i="2"/>
  <c r="V996" i="2"/>
  <c r="W1003" i="2"/>
  <c r="W994" i="2"/>
  <c r="W987" i="2"/>
  <c r="V998" i="2"/>
  <c r="V994" i="2"/>
  <c r="V992" i="2"/>
  <c r="V988" i="2"/>
  <c r="V985" i="2"/>
  <c r="V981" i="2"/>
  <c r="V977" i="2"/>
  <c r="V973" i="2"/>
  <c r="W1001" i="2"/>
  <c r="W997" i="2"/>
  <c r="W996" i="2"/>
  <c r="W992" i="2"/>
  <c r="W989" i="2"/>
  <c r="W984" i="2"/>
  <c r="W982" i="2"/>
  <c r="X990" i="2"/>
  <c r="X978" i="2"/>
  <c r="X976" i="2"/>
  <c r="X971" i="2"/>
  <c r="X1004" i="2"/>
  <c r="X1003" i="2"/>
  <c r="X1002" i="2"/>
  <c r="X1001" i="2"/>
  <c r="X999" i="2"/>
  <c r="X998" i="2"/>
  <c r="X997" i="2"/>
  <c r="X996" i="2"/>
  <c r="X994" i="2"/>
  <c r="X993" i="2"/>
  <c r="X992" i="2"/>
  <c r="X989" i="2"/>
  <c r="X988" i="2"/>
  <c r="X987" i="2"/>
  <c r="X986" i="2"/>
  <c r="X985" i="2"/>
  <c r="X984" i="2"/>
  <c r="X983" i="2"/>
  <c r="X982" i="2"/>
  <c r="X981" i="2"/>
  <c r="X979" i="2"/>
  <c r="X977" i="2"/>
  <c r="X975" i="2"/>
  <c r="X974" i="2"/>
  <c r="X973" i="2"/>
  <c r="X972" i="2"/>
  <c r="W971" i="2"/>
  <c r="W1004" i="2"/>
  <c r="W1000" i="2"/>
  <c r="W999" i="2"/>
  <c r="W998" i="2"/>
  <c r="W986" i="2"/>
  <c r="W985" i="2"/>
  <c r="W983" i="2"/>
  <c r="W978" i="2"/>
  <c r="W977" i="2"/>
  <c r="W975" i="2"/>
  <c r="W972" i="2"/>
  <c r="X995" i="2"/>
  <c r="X991" i="2"/>
  <c r="X980" i="2"/>
  <c r="AB984" i="2"/>
  <c r="AB982" i="2"/>
  <c r="AB981" i="2"/>
  <c r="AB980" i="2"/>
  <c r="AB979" i="2"/>
  <c r="AB978" i="2"/>
  <c r="AB976" i="2"/>
  <c r="AB973" i="2"/>
  <c r="AB972" i="2"/>
  <c r="AB1004" i="2"/>
  <c r="AB1003" i="2"/>
  <c r="AB1002" i="2"/>
  <c r="AB1001" i="2"/>
  <c r="AB999" i="2"/>
  <c r="AB997" i="2"/>
  <c r="AB996" i="2"/>
  <c r="AB994" i="2"/>
  <c r="AB993" i="2"/>
  <c r="AB992" i="2"/>
  <c r="AB991" i="2"/>
  <c r="AB990" i="2"/>
  <c r="AB989" i="2"/>
  <c r="AB988" i="2"/>
  <c r="AB987" i="2"/>
  <c r="AB986" i="2"/>
  <c r="W995" i="2"/>
  <c r="W991" i="2"/>
  <c r="W980" i="2"/>
  <c r="V971" i="2"/>
  <c r="V1003" i="2"/>
  <c r="V1002" i="2"/>
  <c r="V1000" i="2"/>
  <c r="V997" i="2"/>
  <c r="V995" i="2"/>
  <c r="V993" i="2"/>
  <c r="V991" i="2"/>
  <c r="V990" i="2"/>
  <c r="V989" i="2"/>
  <c r="V987" i="2"/>
  <c r="V986" i="2"/>
  <c r="V984" i="2"/>
  <c r="V983" i="2"/>
  <c r="V982" i="2"/>
  <c r="V980" i="2"/>
  <c r="V979" i="2"/>
  <c r="V978" i="2"/>
  <c r="V976" i="2"/>
  <c r="V975" i="2"/>
  <c r="V974" i="2"/>
  <c r="V972" i="2"/>
  <c r="A888" i="4" l="1"/>
  <c r="A889" i="4"/>
  <c r="A890" i="4"/>
  <c r="B890" i="4" s="1"/>
  <c r="A891" i="4"/>
  <c r="B891" i="4" s="1"/>
  <c r="A892" i="4"/>
  <c r="B892" i="4" s="1"/>
  <c r="A893" i="4"/>
  <c r="B893" i="4" s="1"/>
  <c r="A894" i="4"/>
  <c r="B894" i="4" s="1"/>
  <c r="A895" i="4"/>
  <c r="B895" i="4" s="1"/>
  <c r="A896" i="4"/>
  <c r="B896" i="4" s="1"/>
  <c r="A897" i="4"/>
  <c r="B897" i="4" s="1"/>
  <c r="A898" i="4"/>
  <c r="B898" i="4" s="1"/>
  <c r="A899" i="4"/>
  <c r="B899" i="4" s="1"/>
  <c r="A900" i="4"/>
  <c r="B900" i="4" s="1"/>
  <c r="A901" i="4"/>
  <c r="B901" i="4" s="1"/>
  <c r="A902" i="4"/>
  <c r="B902" i="4" s="1"/>
  <c r="A903" i="4"/>
  <c r="B903" i="4" s="1"/>
  <c r="A904" i="4"/>
  <c r="B904" i="4" s="1"/>
  <c r="A905" i="4"/>
  <c r="B905" i="4" s="1"/>
  <c r="A906" i="4"/>
  <c r="B906" i="4" s="1"/>
  <c r="A907" i="4"/>
  <c r="B907" i="4" s="1"/>
  <c r="A908" i="4"/>
  <c r="B908" i="4" s="1"/>
  <c r="A909" i="4"/>
  <c r="A910" i="4"/>
  <c r="B910" i="4" s="1"/>
  <c r="A911" i="4"/>
  <c r="B911" i="4" s="1"/>
  <c r="A912" i="4"/>
  <c r="B912" i="4" s="1"/>
  <c r="A913" i="4"/>
  <c r="B913" i="4" s="1"/>
  <c r="A914" i="4"/>
  <c r="B914" i="4" s="1"/>
  <c r="A915" i="4"/>
  <c r="B915" i="4" s="1"/>
  <c r="A916" i="4"/>
  <c r="A917" i="4"/>
  <c r="B917" i="4" s="1"/>
  <c r="A918" i="4"/>
  <c r="B918" i="4" s="1"/>
  <c r="A919" i="4"/>
  <c r="B919" i="4" s="1"/>
  <c r="A920" i="4"/>
  <c r="B920" i="4" s="1"/>
  <c r="A921" i="4"/>
  <c r="B921" i="4" s="1"/>
  <c r="A922" i="4"/>
  <c r="B922" i="4" s="1"/>
  <c r="A923" i="4"/>
  <c r="B923" i="4" s="1"/>
  <c r="A924" i="4"/>
  <c r="B924" i="4" s="1"/>
  <c r="A925" i="4"/>
  <c r="B925" i="4" s="1"/>
  <c r="A926" i="4"/>
  <c r="B926" i="4" s="1"/>
  <c r="A927" i="4"/>
  <c r="B927" i="4" s="1"/>
  <c r="A928" i="4"/>
  <c r="B928" i="4" s="1"/>
  <c r="A929" i="4"/>
  <c r="B929" i="4" s="1"/>
  <c r="A930" i="4"/>
  <c r="B930" i="4" s="1"/>
  <c r="B888" i="4"/>
  <c r="B889" i="4"/>
  <c r="B909" i="4"/>
  <c r="B916" i="4"/>
  <c r="AF923" i="2" l="1"/>
  <c r="AF924" i="2"/>
  <c r="AF925" i="2"/>
  <c r="AF926" i="2"/>
  <c r="AF927" i="2"/>
  <c r="AF928" i="2"/>
  <c r="AF929" i="2"/>
  <c r="AF930" i="2"/>
  <c r="AF931" i="2"/>
  <c r="AF932" i="2"/>
  <c r="AF933" i="2"/>
  <c r="AF934" i="2"/>
  <c r="AF935" i="2"/>
  <c r="AF936" i="2"/>
  <c r="AF937" i="2"/>
  <c r="AF938" i="2"/>
  <c r="AF939" i="2"/>
  <c r="AF940" i="2"/>
  <c r="AF941" i="2"/>
  <c r="AF942" i="2"/>
  <c r="AF943" i="2"/>
  <c r="AF944" i="2"/>
  <c r="AF945" i="2"/>
  <c r="AF946" i="2"/>
  <c r="AF947" i="2"/>
  <c r="AF948" i="2"/>
  <c r="AF949" i="2"/>
  <c r="AF950" i="2"/>
  <c r="AF951" i="2"/>
  <c r="AF952" i="2"/>
  <c r="AF953" i="2"/>
  <c r="AF954" i="2"/>
  <c r="AF955" i="2"/>
  <c r="AF956" i="2"/>
  <c r="AF957" i="2"/>
  <c r="AF958" i="2"/>
  <c r="AF959" i="2"/>
  <c r="AF960" i="2"/>
  <c r="AF961" i="2"/>
  <c r="AF962" i="2"/>
  <c r="AF963" i="2"/>
  <c r="AF964" i="2"/>
  <c r="AF965" i="2"/>
  <c r="AF966" i="2"/>
  <c r="AF967" i="2"/>
  <c r="AF968" i="2"/>
  <c r="AF969" i="2"/>
  <c r="AF970"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S923" i="2"/>
  <c r="T923" i="2"/>
  <c r="U923" i="2"/>
  <c r="S924" i="2"/>
  <c r="T924" i="2"/>
  <c r="U924" i="2"/>
  <c r="S925" i="2"/>
  <c r="T925" i="2"/>
  <c r="U925" i="2"/>
  <c r="S926" i="2"/>
  <c r="T926" i="2"/>
  <c r="U926" i="2"/>
  <c r="S927" i="2"/>
  <c r="T927" i="2"/>
  <c r="U927" i="2"/>
  <c r="E163" i="1" s="1"/>
  <c r="S928" i="2"/>
  <c r="T928" i="2"/>
  <c r="U928" i="2"/>
  <c r="S929" i="2"/>
  <c r="T929" i="2"/>
  <c r="U929" i="2"/>
  <c r="S930" i="2"/>
  <c r="T930" i="2"/>
  <c r="U930" i="2"/>
  <c r="S931" i="2"/>
  <c r="T931" i="2"/>
  <c r="U931" i="2"/>
  <c r="S932" i="2"/>
  <c r="T932" i="2"/>
  <c r="U932" i="2"/>
  <c r="S933" i="2"/>
  <c r="T933" i="2"/>
  <c r="U933" i="2"/>
  <c r="S934" i="2"/>
  <c r="T934" i="2"/>
  <c r="U934" i="2"/>
  <c r="S935" i="2"/>
  <c r="T935" i="2"/>
  <c r="U935" i="2"/>
  <c r="S936" i="2"/>
  <c r="T936" i="2"/>
  <c r="U936" i="2"/>
  <c r="S937" i="2"/>
  <c r="T937" i="2"/>
  <c r="U937" i="2"/>
  <c r="S938" i="2"/>
  <c r="T938" i="2"/>
  <c r="U938" i="2"/>
  <c r="S939" i="2"/>
  <c r="T939" i="2"/>
  <c r="U939" i="2"/>
  <c r="S940" i="2"/>
  <c r="T940" i="2"/>
  <c r="U940" i="2"/>
  <c r="S941" i="2"/>
  <c r="T941" i="2"/>
  <c r="U941" i="2"/>
  <c r="S942" i="2"/>
  <c r="T942" i="2"/>
  <c r="U942" i="2"/>
  <c r="S943" i="2"/>
  <c r="T943" i="2"/>
  <c r="U943" i="2"/>
  <c r="S944" i="2"/>
  <c r="T944" i="2"/>
  <c r="U944" i="2"/>
  <c r="S945" i="2"/>
  <c r="T945" i="2"/>
  <c r="U945" i="2"/>
  <c r="S946" i="2"/>
  <c r="T946" i="2"/>
  <c r="U946" i="2"/>
  <c r="S947" i="2"/>
  <c r="T947" i="2"/>
  <c r="U947" i="2"/>
  <c r="E237" i="1" s="1"/>
  <c r="S948" i="2"/>
  <c r="T948" i="2"/>
  <c r="U948" i="2"/>
  <c r="E129" i="1" s="1"/>
  <c r="S949" i="2"/>
  <c r="T949" i="2"/>
  <c r="U949" i="2"/>
  <c r="E194" i="1" s="1"/>
  <c r="S950" i="2"/>
  <c r="T950" i="2"/>
  <c r="U950" i="2"/>
  <c r="S951" i="2"/>
  <c r="T951" i="2"/>
  <c r="U951" i="2"/>
  <c r="S952" i="2"/>
  <c r="T952" i="2"/>
  <c r="U952" i="2"/>
  <c r="E98" i="1" s="1"/>
  <c r="S953" i="2"/>
  <c r="T953" i="2"/>
  <c r="U953" i="2"/>
  <c r="E232" i="1" s="1"/>
  <c r="S954" i="2"/>
  <c r="T954" i="2"/>
  <c r="U954" i="2"/>
  <c r="E253" i="1" s="1"/>
  <c r="S955" i="2"/>
  <c r="T955" i="2"/>
  <c r="U955" i="2"/>
  <c r="E292" i="1" s="1"/>
  <c r="S956" i="2"/>
  <c r="T956" i="2"/>
  <c r="U956" i="2"/>
  <c r="E291" i="1" s="1"/>
  <c r="S957" i="2"/>
  <c r="T957" i="2"/>
  <c r="U957" i="2"/>
  <c r="E287" i="1" s="1"/>
  <c r="S958" i="2"/>
  <c r="T958" i="2"/>
  <c r="U958" i="2"/>
  <c r="E275" i="1" s="1"/>
  <c r="S959" i="2"/>
  <c r="T959" i="2"/>
  <c r="U959" i="2"/>
  <c r="E282" i="1" s="1"/>
  <c r="S960" i="2"/>
  <c r="T960" i="2"/>
  <c r="U960" i="2"/>
  <c r="E252" i="1" s="1"/>
  <c r="S961" i="2"/>
  <c r="T961" i="2"/>
  <c r="U961" i="2"/>
  <c r="E274" i="1" s="1"/>
  <c r="S962" i="2"/>
  <c r="T962" i="2"/>
  <c r="U962" i="2"/>
  <c r="E262" i="1" s="1"/>
  <c r="S963" i="2"/>
  <c r="T963" i="2"/>
  <c r="U963" i="2"/>
  <c r="E278" i="1" s="1"/>
  <c r="S964" i="2"/>
  <c r="T964" i="2"/>
  <c r="U964" i="2"/>
  <c r="E267" i="1" s="1"/>
  <c r="S965" i="2"/>
  <c r="T965" i="2"/>
  <c r="U965" i="2"/>
  <c r="E259" i="1" s="1"/>
  <c r="S966" i="2"/>
  <c r="T966" i="2"/>
  <c r="U966" i="2"/>
  <c r="E270" i="1" s="1"/>
  <c r="S967" i="2"/>
  <c r="T967" i="2"/>
  <c r="U967" i="2"/>
  <c r="E285" i="1" s="1"/>
  <c r="S968" i="2"/>
  <c r="T968" i="2"/>
  <c r="U968" i="2"/>
  <c r="E131" i="1" s="1"/>
  <c r="S969" i="2"/>
  <c r="T969" i="2"/>
  <c r="U969" i="2"/>
  <c r="E271" i="1" s="1"/>
  <c r="S970" i="2"/>
  <c r="T970" i="2"/>
  <c r="U970" i="2"/>
  <c r="R923" i="2"/>
  <c r="R924" i="2"/>
  <c r="R925" i="2"/>
  <c r="R926" i="2"/>
  <c r="R927" i="2"/>
  <c r="D163" i="1" s="1"/>
  <c r="R928" i="2"/>
  <c r="R929" i="2"/>
  <c r="R930" i="2"/>
  <c r="R931" i="2"/>
  <c r="R932" i="2"/>
  <c r="R933" i="2"/>
  <c r="R934" i="2"/>
  <c r="R935" i="2"/>
  <c r="R936" i="2"/>
  <c r="R937" i="2"/>
  <c r="R938" i="2"/>
  <c r="R939" i="2"/>
  <c r="R940" i="2"/>
  <c r="R941" i="2"/>
  <c r="R942" i="2"/>
  <c r="R943" i="2"/>
  <c r="R944" i="2"/>
  <c r="R945" i="2"/>
  <c r="R946" i="2"/>
  <c r="R947" i="2"/>
  <c r="D237" i="1" s="1"/>
  <c r="R948" i="2"/>
  <c r="D129" i="1" s="1"/>
  <c r="R949" i="2"/>
  <c r="D194" i="1" s="1"/>
  <c r="R950" i="2"/>
  <c r="R951" i="2"/>
  <c r="R952" i="2"/>
  <c r="D98" i="1" s="1"/>
  <c r="R953" i="2"/>
  <c r="D232" i="1" s="1"/>
  <c r="R954" i="2"/>
  <c r="D253" i="1" s="1"/>
  <c r="R955" i="2"/>
  <c r="D292" i="1" s="1"/>
  <c r="R956" i="2"/>
  <c r="D291" i="1" s="1"/>
  <c r="R957" i="2"/>
  <c r="D287" i="1" s="1"/>
  <c r="R958" i="2"/>
  <c r="D275" i="1" s="1"/>
  <c r="R959" i="2"/>
  <c r="D282" i="1" s="1"/>
  <c r="R960" i="2"/>
  <c r="D252" i="1" s="1"/>
  <c r="R961" i="2"/>
  <c r="D274" i="1" s="1"/>
  <c r="R962" i="2"/>
  <c r="D262" i="1" s="1"/>
  <c r="R963" i="2"/>
  <c r="D278" i="1" s="1"/>
  <c r="R964" i="2"/>
  <c r="D267" i="1" s="1"/>
  <c r="R965" i="2"/>
  <c r="D259" i="1" s="1"/>
  <c r="R966" i="2"/>
  <c r="D270" i="1" s="1"/>
  <c r="R967" i="2"/>
  <c r="D285" i="1" s="1"/>
  <c r="R968" i="2"/>
  <c r="D131" i="1" s="1"/>
  <c r="R969" i="2"/>
  <c r="D271" i="1" s="1"/>
  <c r="R970" i="2"/>
  <c r="AB970" i="2"/>
  <c r="P923" i="2"/>
  <c r="AA923" i="2" s="1"/>
  <c r="P924" i="2"/>
  <c r="AA924" i="2" s="1"/>
  <c r="P925" i="2"/>
  <c r="AA925" i="2" s="1"/>
  <c r="P926" i="2"/>
  <c r="AA926" i="2" s="1"/>
  <c r="P927" i="2"/>
  <c r="AA927" i="2" s="1"/>
  <c r="F163" i="1" s="1"/>
  <c r="P928" i="2"/>
  <c r="AA928" i="2" s="1"/>
  <c r="P929" i="2"/>
  <c r="AA929" i="2" s="1"/>
  <c r="P930" i="2"/>
  <c r="AA930" i="2" s="1"/>
  <c r="P931" i="2"/>
  <c r="AA931" i="2" s="1"/>
  <c r="P932" i="2"/>
  <c r="AA932" i="2" s="1"/>
  <c r="P933" i="2"/>
  <c r="AA933" i="2" s="1"/>
  <c r="P934" i="2"/>
  <c r="AA934" i="2" s="1"/>
  <c r="P935" i="2"/>
  <c r="AA935" i="2" s="1"/>
  <c r="P936" i="2"/>
  <c r="AA936" i="2" s="1"/>
  <c r="P937" i="2"/>
  <c r="AA937" i="2" s="1"/>
  <c r="P938" i="2"/>
  <c r="AA938" i="2" s="1"/>
  <c r="P939" i="2"/>
  <c r="AA939" i="2" s="1"/>
  <c r="P940" i="2"/>
  <c r="AA940" i="2" s="1"/>
  <c r="P941" i="2"/>
  <c r="AA941" i="2" s="1"/>
  <c r="P942" i="2"/>
  <c r="AA942" i="2" s="1"/>
  <c r="AB942" i="2" s="1"/>
  <c r="P943" i="2"/>
  <c r="AA943" i="2" s="1"/>
  <c r="P944" i="2"/>
  <c r="AA944" i="2" s="1"/>
  <c r="P945" i="2"/>
  <c r="AA945" i="2" s="1"/>
  <c r="P946" i="2"/>
  <c r="AA946" i="2" s="1"/>
  <c r="P947" i="2"/>
  <c r="AA947" i="2" s="1"/>
  <c r="F237" i="1" s="1"/>
  <c r="P948" i="2"/>
  <c r="AA948" i="2" s="1"/>
  <c r="F129" i="1" s="1"/>
  <c r="P949" i="2"/>
  <c r="AA949" i="2" s="1"/>
  <c r="F194" i="1" s="1"/>
  <c r="P950" i="2"/>
  <c r="AA950" i="2" s="1"/>
  <c r="P951" i="2"/>
  <c r="AA951" i="2" s="1"/>
  <c r="P952" i="2"/>
  <c r="AA952" i="2" s="1"/>
  <c r="F98" i="1" s="1"/>
  <c r="P953" i="2"/>
  <c r="AA953" i="2" s="1"/>
  <c r="F232" i="1" s="1"/>
  <c r="P954" i="2"/>
  <c r="AA954" i="2" s="1"/>
  <c r="F253" i="1" s="1"/>
  <c r="P955" i="2"/>
  <c r="AA955" i="2" s="1"/>
  <c r="F292" i="1" s="1"/>
  <c r="P956" i="2"/>
  <c r="AA956" i="2" s="1"/>
  <c r="F291" i="1" s="1"/>
  <c r="P957" i="2"/>
  <c r="AA957" i="2" s="1"/>
  <c r="P958" i="2"/>
  <c r="AA958" i="2" s="1"/>
  <c r="F275" i="1" s="1"/>
  <c r="P959" i="2"/>
  <c r="AA959" i="2" s="1"/>
  <c r="F282" i="1" s="1"/>
  <c r="P960" i="2"/>
  <c r="AA960" i="2" s="1"/>
  <c r="F252" i="1" s="1"/>
  <c r="P961" i="2"/>
  <c r="AA961" i="2" s="1"/>
  <c r="F274" i="1" s="1"/>
  <c r="P962" i="2"/>
  <c r="AA962" i="2" s="1"/>
  <c r="F262" i="1" s="1"/>
  <c r="P963" i="2"/>
  <c r="AA963" i="2" s="1"/>
  <c r="P964" i="2"/>
  <c r="AA964" i="2" s="1"/>
  <c r="F267" i="1" s="1"/>
  <c r="P965" i="2"/>
  <c r="AA965" i="2" s="1"/>
  <c r="F259" i="1" s="1"/>
  <c r="P966" i="2"/>
  <c r="AA966" i="2" s="1"/>
  <c r="F270" i="1" s="1"/>
  <c r="P967" i="2"/>
  <c r="AA967" i="2" s="1"/>
  <c r="F285" i="1" s="1"/>
  <c r="P968" i="2"/>
  <c r="AA968" i="2" s="1"/>
  <c r="F131" i="1" s="1"/>
  <c r="P969" i="2"/>
  <c r="AA969" i="2" s="1"/>
  <c r="F271" i="1" s="1"/>
  <c r="P970" i="2"/>
  <c r="AA970" i="2" s="1"/>
  <c r="P921" i="2"/>
  <c r="AA921" i="2" s="1"/>
  <c r="P922" i="2"/>
  <c r="AA922" i="2" s="1"/>
  <c r="O923" i="2"/>
  <c r="Z923" i="2" s="1"/>
  <c r="O924" i="2"/>
  <c r="Z924" i="2" s="1"/>
  <c r="O925" i="2"/>
  <c r="Z925" i="2" s="1"/>
  <c r="O926" i="2"/>
  <c r="Z926" i="2" s="1"/>
  <c r="O927" i="2"/>
  <c r="Z927" i="2" s="1"/>
  <c r="O928" i="2"/>
  <c r="Z928" i="2" s="1"/>
  <c r="O929" i="2"/>
  <c r="Z929" i="2" s="1"/>
  <c r="O930" i="2"/>
  <c r="Z930" i="2" s="1"/>
  <c r="O931" i="2"/>
  <c r="Z931" i="2" s="1"/>
  <c r="O932" i="2"/>
  <c r="Z932" i="2" s="1"/>
  <c r="O933" i="2"/>
  <c r="Z933" i="2" s="1"/>
  <c r="O934" i="2"/>
  <c r="Z934" i="2" s="1"/>
  <c r="O935" i="2"/>
  <c r="Z935" i="2" s="1"/>
  <c r="O936" i="2"/>
  <c r="Z936" i="2" s="1"/>
  <c r="O937" i="2"/>
  <c r="Z937" i="2" s="1"/>
  <c r="O938" i="2"/>
  <c r="Z938" i="2" s="1"/>
  <c r="O939" i="2"/>
  <c r="Z939" i="2" s="1"/>
  <c r="O940" i="2"/>
  <c r="Z940" i="2" s="1"/>
  <c r="O941" i="2"/>
  <c r="Z941" i="2" s="1"/>
  <c r="O942" i="2"/>
  <c r="Z942" i="2" s="1"/>
  <c r="O943" i="2"/>
  <c r="Z943" i="2" s="1"/>
  <c r="O944" i="2"/>
  <c r="Z944" i="2" s="1"/>
  <c r="O945" i="2"/>
  <c r="Z945" i="2" s="1"/>
  <c r="O946" i="2"/>
  <c r="Z946" i="2" s="1"/>
  <c r="O947" i="2"/>
  <c r="Z947" i="2" s="1"/>
  <c r="O948" i="2"/>
  <c r="Z948" i="2" s="1"/>
  <c r="O949" i="2"/>
  <c r="Z949" i="2" s="1"/>
  <c r="O950" i="2"/>
  <c r="Z950" i="2" s="1"/>
  <c r="O951" i="2"/>
  <c r="Z951" i="2" s="1"/>
  <c r="O952" i="2"/>
  <c r="Z952" i="2" s="1"/>
  <c r="O953" i="2"/>
  <c r="Z953" i="2" s="1"/>
  <c r="O954" i="2"/>
  <c r="Z954" i="2" s="1"/>
  <c r="O955" i="2"/>
  <c r="Z955" i="2" s="1"/>
  <c r="O956" i="2"/>
  <c r="Z956" i="2" s="1"/>
  <c r="O957" i="2"/>
  <c r="Z957" i="2" s="1"/>
  <c r="O958" i="2"/>
  <c r="Z958" i="2" s="1"/>
  <c r="O959" i="2"/>
  <c r="Z959" i="2" s="1"/>
  <c r="O960" i="2"/>
  <c r="Z960" i="2" s="1"/>
  <c r="O961" i="2"/>
  <c r="Z961" i="2" s="1"/>
  <c r="O962" i="2"/>
  <c r="Z962" i="2" s="1"/>
  <c r="O963" i="2"/>
  <c r="Z963" i="2" s="1"/>
  <c r="O964" i="2"/>
  <c r="Z964" i="2" s="1"/>
  <c r="O965" i="2"/>
  <c r="Z965" i="2" s="1"/>
  <c r="O966" i="2"/>
  <c r="Z966" i="2" s="1"/>
  <c r="O967" i="2"/>
  <c r="Z967" i="2" s="1"/>
  <c r="O968" i="2"/>
  <c r="Z968" i="2" s="1"/>
  <c r="O969" i="2"/>
  <c r="Z969" i="2" s="1"/>
  <c r="O970" i="2"/>
  <c r="Z970" i="2" s="1"/>
  <c r="N923" i="2"/>
  <c r="Y923" i="2" s="1"/>
  <c r="N924" i="2"/>
  <c r="Y924" i="2" s="1"/>
  <c r="N925" i="2"/>
  <c r="Y925" i="2" s="1"/>
  <c r="N926" i="2"/>
  <c r="Y926" i="2" s="1"/>
  <c r="N927" i="2"/>
  <c r="Y927" i="2" s="1"/>
  <c r="N928" i="2"/>
  <c r="Y928" i="2" s="1"/>
  <c r="N929" i="2"/>
  <c r="Y929" i="2" s="1"/>
  <c r="N930" i="2"/>
  <c r="Y930" i="2" s="1"/>
  <c r="N931" i="2"/>
  <c r="Y931" i="2" s="1"/>
  <c r="N932" i="2"/>
  <c r="Y932" i="2" s="1"/>
  <c r="N933" i="2"/>
  <c r="Y933" i="2" s="1"/>
  <c r="N934" i="2"/>
  <c r="Y934" i="2" s="1"/>
  <c r="N935" i="2"/>
  <c r="Y935" i="2" s="1"/>
  <c r="N936" i="2"/>
  <c r="Y936" i="2" s="1"/>
  <c r="N937" i="2"/>
  <c r="Y937" i="2" s="1"/>
  <c r="N938" i="2"/>
  <c r="Y938" i="2" s="1"/>
  <c r="N939" i="2"/>
  <c r="Y939" i="2" s="1"/>
  <c r="N940" i="2"/>
  <c r="Y940" i="2" s="1"/>
  <c r="N941" i="2"/>
  <c r="Y941" i="2" s="1"/>
  <c r="N942" i="2"/>
  <c r="Y942" i="2" s="1"/>
  <c r="N943" i="2"/>
  <c r="Y943" i="2" s="1"/>
  <c r="N944" i="2"/>
  <c r="Y944" i="2" s="1"/>
  <c r="N945" i="2"/>
  <c r="Y945" i="2" s="1"/>
  <c r="N946" i="2"/>
  <c r="Y946" i="2" s="1"/>
  <c r="N947" i="2"/>
  <c r="Y947" i="2" s="1"/>
  <c r="N948" i="2"/>
  <c r="Y948" i="2" s="1"/>
  <c r="N949" i="2"/>
  <c r="Y949" i="2" s="1"/>
  <c r="N950" i="2"/>
  <c r="Y950" i="2" s="1"/>
  <c r="N951" i="2"/>
  <c r="Y951" i="2" s="1"/>
  <c r="N952" i="2"/>
  <c r="Y952" i="2" s="1"/>
  <c r="N953" i="2"/>
  <c r="Y953" i="2" s="1"/>
  <c r="N954" i="2"/>
  <c r="Y954" i="2" s="1"/>
  <c r="N955" i="2"/>
  <c r="Y955" i="2" s="1"/>
  <c r="N956" i="2"/>
  <c r="Y956" i="2" s="1"/>
  <c r="N957" i="2"/>
  <c r="Y957" i="2" s="1"/>
  <c r="N958" i="2"/>
  <c r="Y958" i="2" s="1"/>
  <c r="N959" i="2"/>
  <c r="Y959" i="2" s="1"/>
  <c r="N960" i="2"/>
  <c r="Y960" i="2" s="1"/>
  <c r="N961" i="2"/>
  <c r="Y961" i="2" s="1"/>
  <c r="N962" i="2"/>
  <c r="Y962" i="2" s="1"/>
  <c r="N963" i="2"/>
  <c r="Y963" i="2" s="1"/>
  <c r="N964" i="2"/>
  <c r="Y964" i="2" s="1"/>
  <c r="N965" i="2"/>
  <c r="Y965" i="2" s="1"/>
  <c r="N966" i="2"/>
  <c r="Y966" i="2" s="1"/>
  <c r="N967" i="2"/>
  <c r="Y967" i="2" s="1"/>
  <c r="N968" i="2"/>
  <c r="Y968" i="2" s="1"/>
  <c r="N969" i="2"/>
  <c r="Y969" i="2" s="1"/>
  <c r="N970" i="2"/>
  <c r="Y970" i="2" s="1"/>
  <c r="AB953" i="2"/>
  <c r="H271" i="1" l="1"/>
  <c r="H259" i="1"/>
  <c r="H274" i="1"/>
  <c r="AB957" i="2"/>
  <c r="F287" i="1"/>
  <c r="H287" i="1" s="1"/>
  <c r="H232" i="1"/>
  <c r="H194" i="1"/>
  <c r="H131" i="1"/>
  <c r="H267" i="1"/>
  <c r="H252" i="1"/>
  <c r="H291" i="1"/>
  <c r="H98" i="1"/>
  <c r="H129" i="1"/>
  <c r="H285" i="1"/>
  <c r="AB963" i="2"/>
  <c r="F278" i="1"/>
  <c r="H278" i="1" s="1"/>
  <c r="H282" i="1"/>
  <c r="H292" i="1"/>
  <c r="H237" i="1"/>
  <c r="H163" i="1"/>
  <c r="H270" i="1"/>
  <c r="H262" i="1"/>
  <c r="H275" i="1"/>
  <c r="H253" i="1"/>
  <c r="V963" i="2"/>
  <c r="V955" i="2"/>
  <c r="V951" i="2"/>
  <c r="V945" i="2"/>
  <c r="V934" i="2"/>
  <c r="V970" i="2"/>
  <c r="V962" i="2"/>
  <c r="V958" i="2"/>
  <c r="V954" i="2"/>
  <c r="V949" i="2"/>
  <c r="V925" i="2"/>
  <c r="W935" i="2"/>
  <c r="V942" i="2"/>
  <c r="V929" i="2"/>
  <c r="W963" i="2"/>
  <c r="X968" i="2"/>
  <c r="X964" i="2"/>
  <c r="X960" i="2"/>
  <c r="X956" i="2"/>
  <c r="X952" i="2"/>
  <c r="X946" i="2"/>
  <c r="X942" i="2"/>
  <c r="X939" i="2"/>
  <c r="X935" i="2"/>
  <c r="X932" i="2"/>
  <c r="X929" i="2"/>
  <c r="X926" i="2"/>
  <c r="X923" i="2"/>
  <c r="W968" i="2"/>
  <c r="W964" i="2"/>
  <c r="W960" i="2"/>
  <c r="W956" i="2"/>
  <c r="W950" i="2"/>
  <c r="W944" i="2"/>
  <c r="W942" i="2"/>
  <c r="W932" i="2"/>
  <c r="W929" i="2"/>
  <c r="W926" i="2"/>
  <c r="W923" i="2"/>
  <c r="V960" i="2"/>
  <c r="V956" i="2"/>
  <c r="V947" i="2"/>
  <c r="V946" i="2"/>
  <c r="V939" i="2"/>
  <c r="V923" i="2"/>
  <c r="AB969" i="2"/>
  <c r="AB927" i="2"/>
  <c r="AB950" i="2"/>
  <c r="AB948" i="2"/>
  <c r="AB940" i="2"/>
  <c r="AB944" i="2"/>
  <c r="AB961" i="2"/>
  <c r="AB930" i="2"/>
  <c r="AB925" i="2"/>
  <c r="X969" i="2"/>
  <c r="X965" i="2"/>
  <c r="X961" i="2"/>
  <c r="X957" i="2"/>
  <c r="X953" i="2"/>
  <c r="X950" i="2"/>
  <c r="X948" i="2"/>
  <c r="X944" i="2"/>
  <c r="X943" i="2"/>
  <c r="X940" i="2"/>
  <c r="X936" i="2"/>
  <c r="X933" i="2"/>
  <c r="X930" i="2"/>
  <c r="X927" i="2"/>
  <c r="X924" i="2"/>
  <c r="AB937" i="2"/>
  <c r="AB943" i="2"/>
  <c r="AB924" i="2"/>
  <c r="AB959" i="2"/>
  <c r="AB955" i="2"/>
  <c r="AB928" i="2"/>
  <c r="AB965" i="2"/>
  <c r="AB960" i="2"/>
  <c r="AB945" i="2"/>
  <c r="AB941" i="2"/>
  <c r="AB936" i="2"/>
  <c r="W969" i="2"/>
  <c r="W965" i="2"/>
  <c r="W961" i="2"/>
  <c r="W957" i="2"/>
  <c r="W953" i="2"/>
  <c r="W948" i="2"/>
  <c r="W943" i="2"/>
  <c r="W940" i="2"/>
  <c r="W936" i="2"/>
  <c r="W933" i="2"/>
  <c r="W930" i="2"/>
  <c r="W927" i="2"/>
  <c r="W924" i="2"/>
  <c r="W952" i="2"/>
  <c r="W946" i="2"/>
  <c r="W939" i="2"/>
  <c r="V969" i="2"/>
  <c r="V965" i="2"/>
  <c r="V964" i="2"/>
  <c r="V961" i="2"/>
  <c r="V957" i="2"/>
  <c r="V953" i="2"/>
  <c r="V950" i="2"/>
  <c r="V948" i="2"/>
  <c r="V944" i="2"/>
  <c r="V943" i="2"/>
  <c r="V941" i="2"/>
  <c r="V940" i="2"/>
  <c r="V937" i="2"/>
  <c r="V936" i="2"/>
  <c r="V935" i="2"/>
  <c r="V933" i="2"/>
  <c r="V931" i="2"/>
  <c r="V930" i="2"/>
  <c r="V927" i="2"/>
  <c r="V926" i="2"/>
  <c r="V924" i="2"/>
  <c r="W959" i="2"/>
  <c r="W941" i="2"/>
  <c r="W938" i="2"/>
  <c r="W931" i="2"/>
  <c r="AB935" i="2"/>
  <c r="AB929" i="2"/>
  <c r="AB923" i="2"/>
  <c r="V967" i="2"/>
  <c r="W967" i="2"/>
  <c r="AB934" i="2"/>
  <c r="AB968" i="2"/>
  <c r="X970" i="2"/>
  <c r="X967" i="2"/>
  <c r="X966" i="2"/>
  <c r="X963" i="2"/>
  <c r="X962" i="2"/>
  <c r="X959" i="2"/>
  <c r="X958" i="2"/>
  <c r="X955" i="2"/>
  <c r="X954" i="2"/>
  <c r="X951" i="2"/>
  <c r="X949" i="2"/>
  <c r="X947" i="2"/>
  <c r="X945" i="2"/>
  <c r="X941" i="2"/>
  <c r="X938" i="2"/>
  <c r="AB939" i="2"/>
  <c r="AB932" i="2"/>
  <c r="AB926" i="2"/>
  <c r="AB964" i="2"/>
  <c r="W928" i="2"/>
  <c r="V928" i="2"/>
  <c r="W951" i="2"/>
  <c r="AB938" i="2"/>
  <c r="AB952" i="2"/>
  <c r="AB967" i="2"/>
  <c r="AB956" i="2"/>
  <c r="AB951" i="2"/>
  <c r="AB946" i="2"/>
  <c r="AB931" i="2"/>
  <c r="X937" i="2"/>
  <c r="W955" i="2"/>
  <c r="W945" i="2"/>
  <c r="X934" i="2"/>
  <c r="X931" i="2"/>
  <c r="X928" i="2"/>
  <c r="X925" i="2"/>
  <c r="W934" i="2"/>
  <c r="AB966" i="2"/>
  <c r="AB962" i="2"/>
  <c r="AB958" i="2"/>
  <c r="AB954" i="2"/>
  <c r="AB949" i="2"/>
  <c r="AB947" i="2"/>
  <c r="AB933" i="2"/>
  <c r="V968" i="2"/>
  <c r="V966" i="2"/>
  <c r="V959" i="2"/>
  <c r="V952" i="2"/>
  <c r="V938" i="2"/>
  <c r="V932" i="2"/>
  <c r="W970" i="2"/>
  <c r="W966" i="2"/>
  <c r="W962" i="2"/>
  <c r="W958" i="2"/>
  <c r="W954" i="2"/>
  <c r="W949" i="2"/>
  <c r="W947" i="2"/>
  <c r="W937" i="2"/>
  <c r="W925" i="2"/>
  <c r="I928" i="2"/>
  <c r="I931" i="2"/>
  <c r="I934" i="2"/>
  <c r="I938" i="2"/>
  <c r="I941" i="2"/>
  <c r="I945" i="2"/>
  <c r="I950" i="2"/>
  <c r="I951" i="2"/>
  <c r="I953" i="2"/>
  <c r="I955" i="2"/>
  <c r="I957" i="2"/>
  <c r="I959" i="2"/>
  <c r="I961" i="2"/>
  <c r="I963" i="2"/>
  <c r="I965" i="2"/>
  <c r="I967" i="2"/>
  <c r="I969" i="2"/>
  <c r="I923" i="2"/>
  <c r="I924" i="2"/>
  <c r="I925" i="2"/>
  <c r="I926" i="2"/>
  <c r="I927" i="2"/>
  <c r="I929" i="2"/>
  <c r="I930" i="2"/>
  <c r="I932" i="2"/>
  <c r="I933" i="2"/>
  <c r="I935" i="2"/>
  <c r="I936" i="2"/>
  <c r="I937" i="2"/>
  <c r="I939" i="2"/>
  <c r="I940" i="2"/>
  <c r="I942" i="2"/>
  <c r="I943" i="2"/>
  <c r="I944" i="2"/>
  <c r="I946" i="2"/>
  <c r="I947" i="2"/>
  <c r="I948" i="2"/>
  <c r="I949" i="2"/>
  <c r="I952" i="2"/>
  <c r="I954" i="2"/>
  <c r="I956" i="2"/>
  <c r="I958" i="2"/>
  <c r="I960" i="2"/>
  <c r="I962" i="2"/>
  <c r="I964" i="2"/>
  <c r="I966" i="2"/>
  <c r="I968" i="2"/>
  <c r="I970" i="2"/>
  <c r="AE6" i="2" l="1"/>
  <c r="I922" i="2" l="1"/>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N921" i="2"/>
  <c r="Y921" i="2" s="1"/>
  <c r="O921" i="2"/>
  <c r="Z921" i="2" s="1"/>
  <c r="N922" i="2"/>
  <c r="Y922" i="2" s="1"/>
  <c r="O922" i="2"/>
  <c r="Z922" i="2" s="1"/>
  <c r="AF922" i="2" l="1"/>
  <c r="AE922" i="2"/>
  <c r="AF921" i="2"/>
  <c r="AE921" i="2"/>
  <c r="U921" i="2"/>
  <c r="AB922" i="2"/>
  <c r="AB921" i="2"/>
  <c r="R921" i="2" l="1"/>
  <c r="S921" i="2"/>
  <c r="T921" i="2"/>
  <c r="S922" i="2"/>
  <c r="T922" i="2"/>
  <c r="U922" i="2"/>
  <c r="R922" i="2"/>
  <c r="X921" i="2" l="1"/>
  <c r="V922" i="2"/>
  <c r="V921" i="2"/>
  <c r="W921" i="2"/>
  <c r="W922" i="2"/>
  <c r="X922" i="2"/>
  <c r="A562" i="4" l="1"/>
  <c r="B562" i="4" s="1"/>
  <c r="A563" i="4"/>
  <c r="B563" i="4" s="1"/>
  <c r="A564" i="4"/>
  <c r="B564" i="4" s="1"/>
  <c r="A565" i="4"/>
  <c r="B565" i="4" s="1"/>
  <c r="A566" i="4"/>
  <c r="B566" i="4" s="1"/>
  <c r="A567" i="4"/>
  <c r="B567" i="4" s="1"/>
  <c r="A568" i="4"/>
  <c r="B568" i="4" s="1"/>
  <c r="A569" i="4"/>
  <c r="B569" i="4" s="1"/>
  <c r="A570" i="4"/>
  <c r="B570" i="4" s="1"/>
  <c r="A571" i="4"/>
  <c r="B571" i="4" s="1"/>
  <c r="A572" i="4"/>
  <c r="B572" i="4" s="1"/>
  <c r="A573" i="4"/>
  <c r="B573" i="4" s="1"/>
  <c r="A574" i="4"/>
  <c r="B574" i="4" s="1"/>
  <c r="A575" i="4"/>
  <c r="B575" i="4" s="1"/>
  <c r="A576" i="4"/>
  <c r="B576" i="4" s="1"/>
  <c r="A577" i="4"/>
  <c r="B577" i="4" s="1"/>
  <c r="A578" i="4"/>
  <c r="B578" i="4" s="1"/>
  <c r="A579" i="4"/>
  <c r="B579" i="4" s="1"/>
  <c r="A580" i="4"/>
  <c r="B580" i="4" s="1"/>
  <c r="A581" i="4"/>
  <c r="B581" i="4" s="1"/>
  <c r="A582" i="4"/>
  <c r="B582" i="4" s="1"/>
  <c r="A583" i="4"/>
  <c r="B583" i="4" s="1"/>
  <c r="A584" i="4"/>
  <c r="B584" i="4" s="1"/>
  <c r="A585" i="4"/>
  <c r="B585" i="4" s="1"/>
  <c r="A586" i="4"/>
  <c r="B586" i="4" s="1"/>
  <c r="A587" i="4"/>
  <c r="B587" i="4" s="1"/>
  <c r="A588" i="4"/>
  <c r="B588" i="4" s="1"/>
  <c r="A589" i="4"/>
  <c r="B589" i="4" s="1"/>
  <c r="A590" i="4"/>
  <c r="B590" i="4" s="1"/>
  <c r="A591" i="4"/>
  <c r="B591" i="4" s="1"/>
  <c r="A592" i="4"/>
  <c r="B592" i="4" s="1"/>
  <c r="A593" i="4"/>
  <c r="B593" i="4" s="1"/>
  <c r="A594" i="4"/>
  <c r="B594" i="4" s="1"/>
  <c r="A595" i="4"/>
  <c r="B595" i="4" s="1"/>
  <c r="A596" i="4"/>
  <c r="B596" i="4" s="1"/>
  <c r="A597" i="4"/>
  <c r="B597" i="4" s="1"/>
  <c r="A598" i="4"/>
  <c r="B598" i="4" s="1"/>
  <c r="A599" i="4"/>
  <c r="B599" i="4" s="1"/>
  <c r="A600" i="4"/>
  <c r="B600" i="4" s="1"/>
  <c r="A601" i="4"/>
  <c r="B601" i="4" s="1"/>
  <c r="A602" i="4"/>
  <c r="B602" i="4" s="1"/>
  <c r="A603" i="4"/>
  <c r="B603" i="4" s="1"/>
  <c r="A604" i="4"/>
  <c r="B604" i="4" s="1"/>
  <c r="A605" i="4"/>
  <c r="B605" i="4" s="1"/>
  <c r="A606" i="4"/>
  <c r="B606" i="4" s="1"/>
  <c r="A607" i="4"/>
  <c r="B607" i="4" s="1"/>
  <c r="A608" i="4"/>
  <c r="B608" i="4" s="1"/>
  <c r="A609" i="4"/>
  <c r="B609" i="4" s="1"/>
  <c r="A610" i="4"/>
  <c r="B610" i="4" s="1"/>
  <c r="A611" i="4"/>
  <c r="B611" i="4" s="1"/>
  <c r="A612" i="4"/>
  <c r="B612" i="4" s="1"/>
  <c r="A613" i="4"/>
  <c r="B613" i="4" s="1"/>
  <c r="A614" i="4"/>
  <c r="B614" i="4" s="1"/>
  <c r="A615" i="4"/>
  <c r="B615" i="4" s="1"/>
  <c r="A616" i="4"/>
  <c r="B616" i="4" s="1"/>
  <c r="A617" i="4"/>
  <c r="B617" i="4" s="1"/>
  <c r="A618" i="4"/>
  <c r="B618" i="4" s="1"/>
  <c r="A619" i="4"/>
  <c r="B619" i="4" s="1"/>
  <c r="A620" i="4"/>
  <c r="B620" i="4" s="1"/>
  <c r="A621" i="4"/>
  <c r="B621" i="4" s="1"/>
  <c r="A622" i="4"/>
  <c r="B622" i="4" s="1"/>
  <c r="A623" i="4"/>
  <c r="B623" i="4" s="1"/>
  <c r="A624" i="4"/>
  <c r="B624" i="4" s="1"/>
  <c r="A625" i="4"/>
  <c r="B625" i="4" s="1"/>
  <c r="A626" i="4"/>
  <c r="B626" i="4" s="1"/>
  <c r="A627" i="4"/>
  <c r="B627" i="4" s="1"/>
  <c r="A628" i="4"/>
  <c r="B628" i="4" s="1"/>
  <c r="A629" i="4"/>
  <c r="B629" i="4" s="1"/>
  <c r="A630" i="4"/>
  <c r="B630" i="4" s="1"/>
  <c r="A631" i="4"/>
  <c r="B631" i="4" s="1"/>
  <c r="A632" i="4"/>
  <c r="B632" i="4" s="1"/>
  <c r="A633" i="4"/>
  <c r="B633" i="4" s="1"/>
  <c r="A634" i="4"/>
  <c r="B634" i="4" s="1"/>
  <c r="A635" i="4"/>
  <c r="B635" i="4" s="1"/>
  <c r="A636" i="4"/>
  <c r="B636" i="4" s="1"/>
  <c r="A637" i="4"/>
  <c r="B637" i="4" s="1"/>
  <c r="A638" i="4"/>
  <c r="B638" i="4" s="1"/>
  <c r="A639" i="4"/>
  <c r="B639" i="4" s="1"/>
  <c r="A640" i="4"/>
  <c r="B640" i="4" s="1"/>
  <c r="A641" i="4"/>
  <c r="B641" i="4" s="1"/>
  <c r="A642" i="4"/>
  <c r="B642" i="4" s="1"/>
  <c r="A643" i="4"/>
  <c r="B643" i="4" s="1"/>
  <c r="A644" i="4"/>
  <c r="B644" i="4" s="1"/>
  <c r="A645" i="4"/>
  <c r="B645" i="4" s="1"/>
  <c r="A646" i="4"/>
  <c r="B646" i="4" s="1"/>
  <c r="A647" i="4"/>
  <c r="B647" i="4" s="1"/>
  <c r="A648" i="4"/>
  <c r="B648" i="4" s="1"/>
  <c r="A649" i="4"/>
  <c r="B649" i="4" s="1"/>
  <c r="A650" i="4"/>
  <c r="B650" i="4" s="1"/>
  <c r="A651" i="4"/>
  <c r="B651" i="4" s="1"/>
  <c r="A652" i="4"/>
  <c r="B652" i="4" s="1"/>
  <c r="A653" i="4"/>
  <c r="B653" i="4" s="1"/>
  <c r="A654" i="4"/>
  <c r="B654" i="4" s="1"/>
  <c r="A655" i="4"/>
  <c r="B655" i="4" s="1"/>
  <c r="A656" i="4"/>
  <c r="B656" i="4" s="1"/>
  <c r="A657" i="4"/>
  <c r="B657" i="4" s="1"/>
  <c r="A658" i="4"/>
  <c r="B658" i="4" s="1"/>
  <c r="A659" i="4"/>
  <c r="B659" i="4" s="1"/>
  <c r="A660" i="4"/>
  <c r="B660" i="4" s="1"/>
  <c r="A661" i="4"/>
  <c r="B661" i="4" s="1"/>
  <c r="A662" i="4"/>
  <c r="B662" i="4" s="1"/>
  <c r="A663" i="4"/>
  <c r="B663" i="4" s="1"/>
  <c r="A664" i="4"/>
  <c r="B664" i="4" s="1"/>
  <c r="A665" i="4"/>
  <c r="B665" i="4" s="1"/>
  <c r="A666" i="4"/>
  <c r="B666" i="4" s="1"/>
  <c r="A667" i="4"/>
  <c r="B667" i="4" s="1"/>
  <c r="A668" i="4"/>
  <c r="B668" i="4" s="1"/>
  <c r="A669" i="4"/>
  <c r="B669" i="4" s="1"/>
  <c r="A670" i="4"/>
  <c r="B670" i="4" s="1"/>
  <c r="A671" i="4"/>
  <c r="B671" i="4" s="1"/>
  <c r="A672" i="4"/>
  <c r="B672" i="4" s="1"/>
  <c r="A673" i="4"/>
  <c r="B673" i="4" s="1"/>
  <c r="A674" i="4"/>
  <c r="B674" i="4" s="1"/>
  <c r="A675" i="4"/>
  <c r="B675" i="4" s="1"/>
  <c r="A676" i="4"/>
  <c r="B676" i="4" s="1"/>
  <c r="A677" i="4"/>
  <c r="B677" i="4" s="1"/>
  <c r="A678" i="4"/>
  <c r="B678" i="4" s="1"/>
  <c r="A679" i="4"/>
  <c r="B679" i="4" s="1"/>
  <c r="A680" i="4"/>
  <c r="B680" i="4" s="1"/>
  <c r="A681" i="4"/>
  <c r="B681" i="4" s="1"/>
  <c r="A682" i="4"/>
  <c r="B682" i="4" s="1"/>
  <c r="A683" i="4"/>
  <c r="B683" i="4" s="1"/>
  <c r="A684" i="4"/>
  <c r="B684" i="4" s="1"/>
  <c r="A685" i="4"/>
  <c r="B685" i="4" s="1"/>
  <c r="A686" i="4"/>
  <c r="B686" i="4" s="1"/>
  <c r="A687" i="4"/>
  <c r="B687" i="4" s="1"/>
  <c r="A688" i="4"/>
  <c r="B688" i="4" s="1"/>
  <c r="A689" i="4"/>
  <c r="B689" i="4" s="1"/>
  <c r="A690" i="4"/>
  <c r="B690" i="4" s="1"/>
  <c r="A691" i="4"/>
  <c r="B691" i="4" s="1"/>
  <c r="A692" i="4"/>
  <c r="B692" i="4" s="1"/>
  <c r="A693" i="4"/>
  <c r="B693" i="4" s="1"/>
  <c r="A694" i="4"/>
  <c r="B694" i="4" s="1"/>
  <c r="A695" i="4"/>
  <c r="B695" i="4" s="1"/>
  <c r="A696" i="4"/>
  <c r="B696" i="4" s="1"/>
  <c r="A697" i="4"/>
  <c r="B697" i="4" s="1"/>
  <c r="A698" i="4"/>
  <c r="B698" i="4" s="1"/>
  <c r="A699" i="4"/>
  <c r="B699" i="4" s="1"/>
  <c r="A700" i="4"/>
  <c r="B700" i="4" s="1"/>
  <c r="A701" i="4"/>
  <c r="B701" i="4" s="1"/>
  <c r="A702" i="4"/>
  <c r="B702" i="4" s="1"/>
  <c r="A703" i="4"/>
  <c r="B703" i="4" s="1"/>
  <c r="A704" i="4"/>
  <c r="B704" i="4" s="1"/>
  <c r="A705" i="4"/>
  <c r="B705" i="4" s="1"/>
  <c r="A706" i="4"/>
  <c r="B706" i="4" s="1"/>
  <c r="A707" i="4"/>
  <c r="B707" i="4" s="1"/>
  <c r="A708" i="4"/>
  <c r="B708" i="4" s="1"/>
  <c r="A709" i="4"/>
  <c r="B709" i="4" s="1"/>
  <c r="A710" i="4"/>
  <c r="B710" i="4" s="1"/>
  <c r="A711" i="4"/>
  <c r="B711" i="4" s="1"/>
  <c r="A712" i="4"/>
  <c r="B712" i="4" s="1"/>
  <c r="A713" i="4"/>
  <c r="B713" i="4" s="1"/>
  <c r="A714" i="4"/>
  <c r="B714" i="4" s="1"/>
  <c r="A715" i="4"/>
  <c r="B715" i="4" s="1"/>
  <c r="A716" i="4"/>
  <c r="B716" i="4" s="1"/>
  <c r="A717" i="4"/>
  <c r="B717" i="4" s="1"/>
  <c r="A718" i="4"/>
  <c r="B718" i="4" s="1"/>
  <c r="A719" i="4"/>
  <c r="B719" i="4" s="1"/>
  <c r="A720" i="4"/>
  <c r="B720" i="4" s="1"/>
  <c r="A721" i="4"/>
  <c r="B721" i="4" s="1"/>
  <c r="A722" i="4"/>
  <c r="B722" i="4" s="1"/>
  <c r="A723" i="4"/>
  <c r="B723" i="4" s="1"/>
  <c r="A724" i="4"/>
  <c r="B724" i="4" s="1"/>
  <c r="A725" i="4"/>
  <c r="B725" i="4" s="1"/>
  <c r="A726" i="4"/>
  <c r="B726" i="4" s="1"/>
  <c r="A727" i="4"/>
  <c r="B727" i="4" s="1"/>
  <c r="A728" i="4"/>
  <c r="B728" i="4" s="1"/>
  <c r="A729" i="4"/>
  <c r="B729" i="4" s="1"/>
  <c r="A730" i="4"/>
  <c r="B730" i="4" s="1"/>
  <c r="A731" i="4"/>
  <c r="B731" i="4" s="1"/>
  <c r="A732" i="4"/>
  <c r="B732" i="4" s="1"/>
  <c r="A733" i="4"/>
  <c r="B733" i="4" s="1"/>
  <c r="A734" i="4"/>
  <c r="B734" i="4" s="1"/>
  <c r="A735" i="4"/>
  <c r="B735" i="4" s="1"/>
  <c r="A736" i="4"/>
  <c r="B736" i="4" s="1"/>
  <c r="A737" i="4"/>
  <c r="B737" i="4" s="1"/>
  <c r="A738" i="4"/>
  <c r="B738" i="4" s="1"/>
  <c r="A739" i="4"/>
  <c r="B739" i="4" s="1"/>
  <c r="A740" i="4"/>
  <c r="B740" i="4" s="1"/>
  <c r="A741" i="4"/>
  <c r="B741" i="4" s="1"/>
  <c r="A742" i="4"/>
  <c r="B742" i="4" s="1"/>
  <c r="A743" i="4"/>
  <c r="B743" i="4" s="1"/>
  <c r="A744" i="4"/>
  <c r="B744" i="4" s="1"/>
  <c r="A745" i="4"/>
  <c r="B745" i="4" s="1"/>
  <c r="A746" i="4"/>
  <c r="B746" i="4" s="1"/>
  <c r="A747" i="4"/>
  <c r="B747" i="4" s="1"/>
  <c r="A748" i="4"/>
  <c r="B748" i="4" s="1"/>
  <c r="A749" i="4"/>
  <c r="B749" i="4" s="1"/>
  <c r="A750" i="4"/>
  <c r="B750" i="4" s="1"/>
  <c r="A751" i="4"/>
  <c r="B751" i="4" s="1"/>
  <c r="A752" i="4"/>
  <c r="B752" i="4" s="1"/>
  <c r="A753" i="4"/>
  <c r="B753" i="4" s="1"/>
  <c r="A754" i="4"/>
  <c r="B754" i="4" s="1"/>
  <c r="A755" i="4"/>
  <c r="B755" i="4" s="1"/>
  <c r="A756" i="4"/>
  <c r="B756" i="4" s="1"/>
  <c r="A757" i="4"/>
  <c r="B757" i="4" s="1"/>
  <c r="A758" i="4"/>
  <c r="B758" i="4" s="1"/>
  <c r="A759" i="4"/>
  <c r="B759" i="4" s="1"/>
  <c r="A760" i="4"/>
  <c r="B760" i="4" s="1"/>
  <c r="A761" i="4"/>
  <c r="B761" i="4" s="1"/>
  <c r="A762" i="4"/>
  <c r="B762" i="4" s="1"/>
  <c r="A763" i="4"/>
  <c r="B763" i="4" s="1"/>
  <c r="A764" i="4"/>
  <c r="B764" i="4" s="1"/>
  <c r="A765" i="4"/>
  <c r="B765" i="4" s="1"/>
  <c r="A766" i="4"/>
  <c r="B766" i="4" s="1"/>
  <c r="A767" i="4"/>
  <c r="B767" i="4" s="1"/>
  <c r="A768" i="4"/>
  <c r="B768" i="4" s="1"/>
  <c r="A769" i="4"/>
  <c r="B769" i="4" s="1"/>
  <c r="A770" i="4"/>
  <c r="B770" i="4" s="1"/>
  <c r="A771" i="4"/>
  <c r="B771" i="4" s="1"/>
  <c r="A772" i="4"/>
  <c r="B772" i="4" s="1"/>
  <c r="A773" i="4"/>
  <c r="B773" i="4" s="1"/>
  <c r="A774" i="4"/>
  <c r="B774" i="4" s="1"/>
  <c r="A775" i="4"/>
  <c r="B775" i="4" s="1"/>
  <c r="A776" i="4"/>
  <c r="B776" i="4" s="1"/>
  <c r="A777" i="4"/>
  <c r="B777" i="4" s="1"/>
  <c r="A778" i="4"/>
  <c r="B778" i="4" s="1"/>
  <c r="A779" i="4"/>
  <c r="B779" i="4" s="1"/>
  <c r="A780" i="4"/>
  <c r="B780" i="4" s="1"/>
  <c r="A781" i="4"/>
  <c r="B781" i="4" s="1"/>
  <c r="A782" i="4"/>
  <c r="B782" i="4" s="1"/>
  <c r="A783" i="4"/>
  <c r="B783" i="4" s="1"/>
  <c r="A784" i="4"/>
  <c r="B784" i="4" s="1"/>
  <c r="A785" i="4"/>
  <c r="B785" i="4" s="1"/>
  <c r="A786" i="4"/>
  <c r="B786" i="4" s="1"/>
  <c r="A787" i="4"/>
  <c r="B787" i="4" s="1"/>
  <c r="A788" i="4"/>
  <c r="B788" i="4" s="1"/>
  <c r="A789" i="4"/>
  <c r="B789" i="4" s="1"/>
  <c r="A790" i="4"/>
  <c r="B790" i="4" s="1"/>
  <c r="A791" i="4"/>
  <c r="B791" i="4" s="1"/>
  <c r="A792" i="4"/>
  <c r="B792" i="4" s="1"/>
  <c r="A793" i="4"/>
  <c r="B793" i="4" s="1"/>
  <c r="A794" i="4"/>
  <c r="B794" i="4" s="1"/>
  <c r="A795" i="4"/>
  <c r="B795" i="4" s="1"/>
  <c r="A796" i="4"/>
  <c r="B796" i="4" s="1"/>
  <c r="A797" i="4"/>
  <c r="B797" i="4" s="1"/>
  <c r="A798" i="4"/>
  <c r="B798" i="4" s="1"/>
  <c r="A799" i="4"/>
  <c r="B799" i="4" s="1"/>
  <c r="A800" i="4"/>
  <c r="B800" i="4" s="1"/>
  <c r="A801" i="4"/>
  <c r="B801" i="4" s="1"/>
  <c r="A802" i="4"/>
  <c r="B802" i="4" s="1"/>
  <c r="A803" i="4"/>
  <c r="B803" i="4" s="1"/>
  <c r="A804" i="4"/>
  <c r="B804" i="4" s="1"/>
  <c r="A805" i="4"/>
  <c r="B805" i="4" s="1"/>
  <c r="A806" i="4"/>
  <c r="B806" i="4" s="1"/>
  <c r="A807" i="4"/>
  <c r="B807" i="4" s="1"/>
  <c r="A808" i="4"/>
  <c r="B808" i="4" s="1"/>
  <c r="A809" i="4"/>
  <c r="B809" i="4" s="1"/>
  <c r="A810" i="4"/>
  <c r="B810" i="4" s="1"/>
  <c r="A811" i="4"/>
  <c r="B811" i="4" s="1"/>
  <c r="A812" i="4"/>
  <c r="B812" i="4" s="1"/>
  <c r="A813" i="4"/>
  <c r="B813" i="4" s="1"/>
  <c r="A814" i="4"/>
  <c r="B814" i="4" s="1"/>
  <c r="A815" i="4"/>
  <c r="B815" i="4" s="1"/>
  <c r="A816" i="4"/>
  <c r="B816" i="4" s="1"/>
  <c r="A817" i="4"/>
  <c r="B817" i="4" s="1"/>
  <c r="A818" i="4"/>
  <c r="B818" i="4" s="1"/>
  <c r="A819" i="4"/>
  <c r="B819" i="4" s="1"/>
  <c r="A820" i="4"/>
  <c r="B820" i="4" s="1"/>
  <c r="A821" i="4"/>
  <c r="B821" i="4" s="1"/>
  <c r="A822" i="4"/>
  <c r="B822" i="4" s="1"/>
  <c r="A823" i="4"/>
  <c r="B823" i="4" s="1"/>
  <c r="A824" i="4"/>
  <c r="B824" i="4" s="1"/>
  <c r="A825" i="4"/>
  <c r="B825" i="4" s="1"/>
  <c r="A826" i="4"/>
  <c r="B826" i="4" s="1"/>
  <c r="A827" i="4"/>
  <c r="B827" i="4" s="1"/>
  <c r="A828" i="4"/>
  <c r="B828" i="4" s="1"/>
  <c r="A829" i="4"/>
  <c r="B829" i="4" s="1"/>
  <c r="A830" i="4"/>
  <c r="B830" i="4" s="1"/>
  <c r="A831" i="4"/>
  <c r="B831" i="4" s="1"/>
  <c r="A832" i="4"/>
  <c r="B832" i="4" s="1"/>
  <c r="A833" i="4"/>
  <c r="B833" i="4" s="1"/>
  <c r="A834" i="4"/>
  <c r="B834" i="4" s="1"/>
  <c r="A835" i="4"/>
  <c r="B835" i="4" s="1"/>
  <c r="A836" i="4"/>
  <c r="B836" i="4" s="1"/>
  <c r="A837" i="4"/>
  <c r="B837" i="4" s="1"/>
  <c r="A838" i="4"/>
  <c r="B838" i="4" s="1"/>
  <c r="A839" i="4"/>
  <c r="B839" i="4" s="1"/>
  <c r="A840" i="4"/>
  <c r="B840" i="4" s="1"/>
  <c r="A841" i="4"/>
  <c r="B841" i="4" s="1"/>
  <c r="A842" i="4"/>
  <c r="B842" i="4" s="1"/>
  <c r="A843" i="4"/>
  <c r="B843" i="4" s="1"/>
  <c r="A844" i="4"/>
  <c r="B844" i="4" s="1"/>
  <c r="A845" i="4"/>
  <c r="B845" i="4" s="1"/>
  <c r="A846" i="4"/>
  <c r="B846" i="4" s="1"/>
  <c r="A847" i="4"/>
  <c r="B847" i="4" s="1"/>
  <c r="A848" i="4"/>
  <c r="B848" i="4" s="1"/>
  <c r="A849" i="4"/>
  <c r="B849" i="4" s="1"/>
  <c r="A850" i="4"/>
  <c r="B850" i="4" s="1"/>
  <c r="A851" i="4"/>
  <c r="B851" i="4" s="1"/>
  <c r="A852" i="4"/>
  <c r="B852" i="4" s="1"/>
  <c r="A853" i="4"/>
  <c r="B853" i="4" s="1"/>
  <c r="A854" i="4"/>
  <c r="B854" i="4" s="1"/>
  <c r="A855" i="4"/>
  <c r="B855" i="4" s="1"/>
  <c r="A856" i="4"/>
  <c r="B856" i="4" s="1"/>
  <c r="A857" i="4"/>
  <c r="B857" i="4" s="1"/>
  <c r="A858" i="4"/>
  <c r="B858" i="4" s="1"/>
  <c r="A859" i="4"/>
  <c r="B859" i="4" s="1"/>
  <c r="A860" i="4"/>
  <c r="B860" i="4" s="1"/>
  <c r="A861" i="4"/>
  <c r="B861" i="4" s="1"/>
  <c r="A862" i="4"/>
  <c r="B862" i="4" s="1"/>
  <c r="A863" i="4"/>
  <c r="B863" i="4" s="1"/>
  <c r="A864" i="4"/>
  <c r="B864" i="4" s="1"/>
  <c r="A865" i="4"/>
  <c r="B865" i="4" s="1"/>
  <c r="A866" i="4"/>
  <c r="B866" i="4" s="1"/>
  <c r="A867" i="4"/>
  <c r="B867" i="4" s="1"/>
  <c r="A868" i="4"/>
  <c r="B868" i="4" s="1"/>
  <c r="A869" i="4"/>
  <c r="B869" i="4" s="1"/>
  <c r="A870" i="4"/>
  <c r="B870" i="4" s="1"/>
  <c r="A871" i="4"/>
  <c r="B871" i="4" s="1"/>
  <c r="A872" i="4"/>
  <c r="B872" i="4" s="1"/>
  <c r="A873" i="4"/>
  <c r="B873" i="4" s="1"/>
  <c r="A874" i="4"/>
  <c r="B874" i="4" s="1"/>
  <c r="A875" i="4"/>
  <c r="B875" i="4" s="1"/>
  <c r="A876" i="4"/>
  <c r="B876" i="4" s="1"/>
  <c r="A877" i="4"/>
  <c r="B877" i="4" s="1"/>
  <c r="A878" i="4"/>
  <c r="B878" i="4" s="1"/>
  <c r="A879" i="4"/>
  <c r="B879" i="4" s="1"/>
  <c r="A880" i="4"/>
  <c r="B880" i="4" s="1"/>
  <c r="A881" i="4"/>
  <c r="B881" i="4" s="1"/>
  <c r="A882" i="4"/>
  <c r="B882" i="4" s="1"/>
  <c r="A883" i="4"/>
  <c r="B883" i="4" s="1"/>
  <c r="A884" i="4"/>
  <c r="B884" i="4" s="1"/>
  <c r="A885" i="4"/>
  <c r="B885" i="4" s="1"/>
  <c r="A886" i="4"/>
  <c r="B886" i="4" s="1"/>
  <c r="A887" i="4"/>
  <c r="B887" i="4" s="1"/>
  <c r="A29" i="4"/>
  <c r="B29" i="4" s="1"/>
  <c r="A30" i="4"/>
  <c r="B30" i="4" s="1"/>
  <c r="A31" i="4"/>
  <c r="B31" i="4" s="1"/>
  <c r="A32" i="4"/>
  <c r="B32" i="4" s="1"/>
  <c r="A33" i="4"/>
  <c r="B33" i="4" s="1"/>
  <c r="A34" i="4"/>
  <c r="B34" i="4" s="1"/>
  <c r="A35" i="4"/>
  <c r="B35" i="4" s="1"/>
  <c r="A36" i="4"/>
  <c r="B36" i="4" s="1"/>
  <c r="A37" i="4"/>
  <c r="B37" i="4" s="1"/>
  <c r="A38" i="4"/>
  <c r="B38" i="4" s="1"/>
  <c r="A39" i="4"/>
  <c r="B39" i="4" s="1"/>
  <c r="A40" i="4"/>
  <c r="B40" i="4" s="1"/>
  <c r="A41" i="4"/>
  <c r="B41" i="4" s="1"/>
  <c r="A42" i="4"/>
  <c r="B42" i="4" s="1"/>
  <c r="A43" i="4"/>
  <c r="B43" i="4" s="1"/>
  <c r="A44" i="4"/>
  <c r="B44" i="4" s="1"/>
  <c r="A45" i="4"/>
  <c r="B45" i="4" s="1"/>
  <c r="A46" i="4"/>
  <c r="B46" i="4" s="1"/>
  <c r="A47" i="4"/>
  <c r="B47" i="4" s="1"/>
  <c r="A48" i="4"/>
  <c r="B48" i="4" s="1"/>
  <c r="A49" i="4"/>
  <c r="B49" i="4" s="1"/>
  <c r="A50" i="4"/>
  <c r="B50" i="4" s="1"/>
  <c r="A51" i="4"/>
  <c r="B51" i="4" s="1"/>
  <c r="A52" i="4"/>
  <c r="B52" i="4" s="1"/>
  <c r="A53" i="4"/>
  <c r="B53" i="4" s="1"/>
  <c r="A54" i="4"/>
  <c r="B54" i="4" s="1"/>
  <c r="A55" i="4"/>
  <c r="B55" i="4" s="1"/>
  <c r="A56" i="4"/>
  <c r="B56" i="4" s="1"/>
  <c r="A57" i="4"/>
  <c r="B57" i="4" s="1"/>
  <c r="A58" i="4"/>
  <c r="B58" i="4" s="1"/>
  <c r="A59" i="4"/>
  <c r="B59" i="4" s="1"/>
  <c r="A60" i="4"/>
  <c r="B60" i="4" s="1"/>
  <c r="A61" i="4"/>
  <c r="B61" i="4" s="1"/>
  <c r="A62" i="4"/>
  <c r="B62" i="4" s="1"/>
  <c r="A63" i="4"/>
  <c r="B63" i="4" s="1"/>
  <c r="A64" i="4"/>
  <c r="B64" i="4" s="1"/>
  <c r="A65" i="4"/>
  <c r="B65" i="4" s="1"/>
  <c r="A66" i="4"/>
  <c r="B66" i="4" s="1"/>
  <c r="A67" i="4"/>
  <c r="B67" i="4" s="1"/>
  <c r="A68" i="4"/>
  <c r="B68" i="4" s="1"/>
  <c r="A69" i="4"/>
  <c r="B69" i="4" s="1"/>
  <c r="A70" i="4"/>
  <c r="B70" i="4" s="1"/>
  <c r="A71" i="4"/>
  <c r="B71" i="4" s="1"/>
  <c r="A72" i="4"/>
  <c r="B72" i="4" s="1"/>
  <c r="A73" i="4"/>
  <c r="B73" i="4" s="1"/>
  <c r="A74" i="4"/>
  <c r="B74" i="4" s="1"/>
  <c r="A75" i="4"/>
  <c r="B75" i="4" s="1"/>
  <c r="A76" i="4"/>
  <c r="B76" i="4" s="1"/>
  <c r="A77" i="4"/>
  <c r="B77" i="4" s="1"/>
  <c r="A78" i="4"/>
  <c r="B78" i="4" s="1"/>
  <c r="A79" i="4"/>
  <c r="B79" i="4" s="1"/>
  <c r="A80" i="4"/>
  <c r="B80" i="4" s="1"/>
  <c r="A81" i="4"/>
  <c r="B81" i="4" s="1"/>
  <c r="A82" i="4"/>
  <c r="B82" i="4" s="1"/>
  <c r="A83" i="4"/>
  <c r="B83" i="4" s="1"/>
  <c r="A84" i="4"/>
  <c r="B84" i="4" s="1"/>
  <c r="A85" i="4"/>
  <c r="B85" i="4" s="1"/>
  <c r="A86" i="4"/>
  <c r="B86" i="4" s="1"/>
  <c r="A87" i="4"/>
  <c r="B87" i="4" s="1"/>
  <c r="A88" i="4"/>
  <c r="B88" i="4" s="1"/>
  <c r="A89" i="4"/>
  <c r="B89" i="4" s="1"/>
  <c r="A90" i="4"/>
  <c r="B90" i="4" s="1"/>
  <c r="A91" i="4"/>
  <c r="B91" i="4" s="1"/>
  <c r="A92" i="4"/>
  <c r="B92" i="4" s="1"/>
  <c r="A93" i="4"/>
  <c r="B93" i="4" s="1"/>
  <c r="A94" i="4"/>
  <c r="B94" i="4" s="1"/>
  <c r="A95" i="4"/>
  <c r="B95" i="4" s="1"/>
  <c r="A96" i="4"/>
  <c r="B96" i="4" s="1"/>
  <c r="A97" i="4"/>
  <c r="B97" i="4" s="1"/>
  <c r="A98" i="4"/>
  <c r="B98" i="4" s="1"/>
  <c r="A99" i="4"/>
  <c r="B99" i="4" s="1"/>
  <c r="A100" i="4"/>
  <c r="B100" i="4" s="1"/>
  <c r="A101" i="4"/>
  <c r="B101" i="4" s="1"/>
  <c r="A102" i="4"/>
  <c r="B102" i="4" s="1"/>
  <c r="A103" i="4"/>
  <c r="B103" i="4" s="1"/>
  <c r="A104" i="4"/>
  <c r="B104" i="4" s="1"/>
  <c r="A105" i="4"/>
  <c r="B105" i="4" s="1"/>
  <c r="A106" i="4"/>
  <c r="B106" i="4" s="1"/>
  <c r="A107" i="4"/>
  <c r="B107" i="4" s="1"/>
  <c r="A108" i="4"/>
  <c r="B108" i="4" s="1"/>
  <c r="A109" i="4"/>
  <c r="B109" i="4" s="1"/>
  <c r="A110" i="4"/>
  <c r="B110" i="4" s="1"/>
  <c r="A111" i="4"/>
  <c r="B111" i="4" s="1"/>
  <c r="A112" i="4"/>
  <c r="B112" i="4" s="1"/>
  <c r="A113" i="4"/>
  <c r="B113" i="4" s="1"/>
  <c r="A114" i="4"/>
  <c r="B114" i="4" s="1"/>
  <c r="A115" i="4"/>
  <c r="B115" i="4" s="1"/>
  <c r="A116" i="4"/>
  <c r="B116" i="4" s="1"/>
  <c r="A117" i="4"/>
  <c r="B117" i="4" s="1"/>
  <c r="A118" i="4"/>
  <c r="B118" i="4" s="1"/>
  <c r="A119" i="4"/>
  <c r="B119" i="4" s="1"/>
  <c r="A120" i="4"/>
  <c r="B120" i="4" s="1"/>
  <c r="A121" i="4"/>
  <c r="B121" i="4" s="1"/>
  <c r="A122" i="4"/>
  <c r="B122" i="4" s="1"/>
  <c r="A123" i="4"/>
  <c r="B123" i="4" s="1"/>
  <c r="A124" i="4"/>
  <c r="B124" i="4" s="1"/>
  <c r="A125" i="4"/>
  <c r="B125" i="4" s="1"/>
  <c r="A126" i="4"/>
  <c r="B126" i="4" s="1"/>
  <c r="A127" i="4"/>
  <c r="B127" i="4" s="1"/>
  <c r="A128" i="4"/>
  <c r="B128" i="4" s="1"/>
  <c r="A129" i="4"/>
  <c r="B129" i="4" s="1"/>
  <c r="A130" i="4"/>
  <c r="B130" i="4" s="1"/>
  <c r="A131" i="4"/>
  <c r="B131" i="4" s="1"/>
  <c r="A132" i="4"/>
  <c r="B132" i="4" s="1"/>
  <c r="A133" i="4"/>
  <c r="B133" i="4" s="1"/>
  <c r="A134" i="4"/>
  <c r="B134" i="4" s="1"/>
  <c r="A135" i="4"/>
  <c r="B135" i="4" s="1"/>
  <c r="A136" i="4"/>
  <c r="B136" i="4" s="1"/>
  <c r="A137" i="4"/>
  <c r="B137" i="4" s="1"/>
  <c r="A138" i="4"/>
  <c r="B138" i="4" s="1"/>
  <c r="A139" i="4"/>
  <c r="B139" i="4" s="1"/>
  <c r="A140" i="4"/>
  <c r="B140" i="4" s="1"/>
  <c r="A141" i="4"/>
  <c r="B141" i="4" s="1"/>
  <c r="A142" i="4"/>
  <c r="B142" i="4" s="1"/>
  <c r="A143" i="4"/>
  <c r="B143" i="4" s="1"/>
  <c r="A144" i="4"/>
  <c r="B144" i="4" s="1"/>
  <c r="A145" i="4"/>
  <c r="B145" i="4" s="1"/>
  <c r="A146" i="4"/>
  <c r="B146" i="4" s="1"/>
  <c r="A147" i="4"/>
  <c r="B147" i="4" s="1"/>
  <c r="A148" i="4"/>
  <c r="B148" i="4" s="1"/>
  <c r="A149" i="4"/>
  <c r="B149" i="4" s="1"/>
  <c r="A150" i="4"/>
  <c r="B150" i="4" s="1"/>
  <c r="A151" i="4"/>
  <c r="B151" i="4" s="1"/>
  <c r="A152" i="4"/>
  <c r="B152" i="4" s="1"/>
  <c r="A153" i="4"/>
  <c r="B153" i="4" s="1"/>
  <c r="A154" i="4"/>
  <c r="B154" i="4" s="1"/>
  <c r="A155" i="4"/>
  <c r="B155" i="4" s="1"/>
  <c r="A156" i="4"/>
  <c r="B156" i="4" s="1"/>
  <c r="A157" i="4"/>
  <c r="B157" i="4" s="1"/>
  <c r="A158" i="4"/>
  <c r="B158" i="4" s="1"/>
  <c r="A159" i="4"/>
  <c r="B159" i="4" s="1"/>
  <c r="A160" i="4"/>
  <c r="B160" i="4" s="1"/>
  <c r="A161" i="4"/>
  <c r="B161" i="4" s="1"/>
  <c r="A162" i="4"/>
  <c r="B162" i="4" s="1"/>
  <c r="A163" i="4"/>
  <c r="B163" i="4" s="1"/>
  <c r="A164" i="4"/>
  <c r="B164" i="4" s="1"/>
  <c r="A165" i="4"/>
  <c r="B165" i="4" s="1"/>
  <c r="A166" i="4"/>
  <c r="B166" i="4" s="1"/>
  <c r="A167" i="4"/>
  <c r="B167" i="4" s="1"/>
  <c r="A168" i="4"/>
  <c r="B168" i="4" s="1"/>
  <c r="A169" i="4"/>
  <c r="B169" i="4" s="1"/>
  <c r="A170" i="4"/>
  <c r="B170" i="4" s="1"/>
  <c r="A171" i="4"/>
  <c r="B171" i="4" s="1"/>
  <c r="A172" i="4"/>
  <c r="B172" i="4" s="1"/>
  <c r="A173" i="4"/>
  <c r="B173" i="4" s="1"/>
  <c r="A174" i="4"/>
  <c r="B174" i="4" s="1"/>
  <c r="A175" i="4"/>
  <c r="B175" i="4" s="1"/>
  <c r="A176" i="4"/>
  <c r="B176" i="4" s="1"/>
  <c r="A177" i="4"/>
  <c r="B177" i="4" s="1"/>
  <c r="A178" i="4"/>
  <c r="B178" i="4" s="1"/>
  <c r="A179" i="4"/>
  <c r="B179" i="4" s="1"/>
  <c r="A180" i="4"/>
  <c r="B180" i="4" s="1"/>
  <c r="A181" i="4"/>
  <c r="B181" i="4" s="1"/>
  <c r="A182" i="4"/>
  <c r="B182" i="4" s="1"/>
  <c r="A183" i="4"/>
  <c r="B183" i="4" s="1"/>
  <c r="A184" i="4"/>
  <c r="B184" i="4" s="1"/>
  <c r="A185" i="4"/>
  <c r="B185" i="4" s="1"/>
  <c r="A186" i="4"/>
  <c r="B186" i="4" s="1"/>
  <c r="A187" i="4"/>
  <c r="B187" i="4" s="1"/>
  <c r="A188" i="4"/>
  <c r="B188" i="4" s="1"/>
  <c r="A189" i="4"/>
  <c r="B189" i="4" s="1"/>
  <c r="A190" i="4"/>
  <c r="B190" i="4" s="1"/>
  <c r="A191" i="4"/>
  <c r="B191" i="4" s="1"/>
  <c r="A192" i="4"/>
  <c r="B192" i="4" s="1"/>
  <c r="A193" i="4"/>
  <c r="B193" i="4" s="1"/>
  <c r="A194" i="4"/>
  <c r="B194" i="4" s="1"/>
  <c r="A195" i="4"/>
  <c r="B195" i="4" s="1"/>
  <c r="A196" i="4"/>
  <c r="B196" i="4" s="1"/>
  <c r="A197" i="4"/>
  <c r="B197" i="4" s="1"/>
  <c r="A198" i="4"/>
  <c r="B198" i="4" s="1"/>
  <c r="A199" i="4"/>
  <c r="B199" i="4" s="1"/>
  <c r="A200" i="4"/>
  <c r="B200" i="4" s="1"/>
  <c r="A201" i="4"/>
  <c r="B201" i="4" s="1"/>
  <c r="A202" i="4"/>
  <c r="B202" i="4" s="1"/>
  <c r="A203" i="4"/>
  <c r="B203" i="4" s="1"/>
  <c r="A204" i="4"/>
  <c r="B204" i="4" s="1"/>
  <c r="A205" i="4"/>
  <c r="B205" i="4" s="1"/>
  <c r="A206" i="4"/>
  <c r="B206" i="4" s="1"/>
  <c r="A207" i="4"/>
  <c r="B207" i="4" s="1"/>
  <c r="A208" i="4"/>
  <c r="B208" i="4" s="1"/>
  <c r="A209" i="4"/>
  <c r="B209" i="4" s="1"/>
  <c r="A210" i="4"/>
  <c r="B210" i="4" s="1"/>
  <c r="A211" i="4"/>
  <c r="B211" i="4" s="1"/>
  <c r="A212" i="4"/>
  <c r="B212" i="4" s="1"/>
  <c r="A213" i="4"/>
  <c r="B213" i="4" s="1"/>
  <c r="A214" i="4"/>
  <c r="B214" i="4" s="1"/>
  <c r="A215" i="4"/>
  <c r="B215" i="4" s="1"/>
  <c r="A216" i="4"/>
  <c r="B216" i="4" s="1"/>
  <c r="A217" i="4"/>
  <c r="B217" i="4" s="1"/>
  <c r="A218" i="4"/>
  <c r="B218" i="4" s="1"/>
  <c r="A219" i="4"/>
  <c r="B219" i="4" s="1"/>
  <c r="A220" i="4"/>
  <c r="B220" i="4" s="1"/>
  <c r="A221" i="4"/>
  <c r="B221" i="4" s="1"/>
  <c r="A222" i="4"/>
  <c r="B222" i="4" s="1"/>
  <c r="A223" i="4"/>
  <c r="B223" i="4" s="1"/>
  <c r="A224" i="4"/>
  <c r="B224" i="4" s="1"/>
  <c r="A225" i="4"/>
  <c r="B225" i="4" s="1"/>
  <c r="A226" i="4"/>
  <c r="B226" i="4" s="1"/>
  <c r="A227" i="4"/>
  <c r="B227" i="4" s="1"/>
  <c r="A228" i="4"/>
  <c r="B228" i="4" s="1"/>
  <c r="A229" i="4"/>
  <c r="B229" i="4" s="1"/>
  <c r="A230" i="4"/>
  <c r="B230" i="4" s="1"/>
  <c r="A231" i="4"/>
  <c r="B231" i="4" s="1"/>
  <c r="A232" i="4"/>
  <c r="B232" i="4" s="1"/>
  <c r="A233" i="4"/>
  <c r="B233" i="4" s="1"/>
  <c r="A234" i="4"/>
  <c r="B234" i="4" s="1"/>
  <c r="A235" i="4"/>
  <c r="B235" i="4" s="1"/>
  <c r="A236" i="4"/>
  <c r="B236" i="4" s="1"/>
  <c r="A237" i="4"/>
  <c r="B237" i="4" s="1"/>
  <c r="A238" i="4"/>
  <c r="B238" i="4" s="1"/>
  <c r="A239" i="4"/>
  <c r="B239" i="4" s="1"/>
  <c r="A240" i="4"/>
  <c r="B240" i="4" s="1"/>
  <c r="A241" i="4"/>
  <c r="B241" i="4" s="1"/>
  <c r="A242" i="4"/>
  <c r="B242" i="4" s="1"/>
  <c r="A243" i="4"/>
  <c r="B243" i="4" s="1"/>
  <c r="A244" i="4"/>
  <c r="B244" i="4" s="1"/>
  <c r="A245" i="4"/>
  <c r="B245" i="4" s="1"/>
  <c r="A246" i="4"/>
  <c r="B246" i="4" s="1"/>
  <c r="A247" i="4"/>
  <c r="B247" i="4" s="1"/>
  <c r="A248" i="4"/>
  <c r="B248" i="4" s="1"/>
  <c r="A249" i="4"/>
  <c r="B249" i="4" s="1"/>
  <c r="A250" i="4"/>
  <c r="B250" i="4" s="1"/>
  <c r="A251" i="4"/>
  <c r="B251" i="4" s="1"/>
  <c r="A252" i="4"/>
  <c r="B252" i="4" s="1"/>
  <c r="A253" i="4"/>
  <c r="B253" i="4" s="1"/>
  <c r="A254" i="4"/>
  <c r="B254" i="4" s="1"/>
  <c r="A255" i="4"/>
  <c r="B255" i="4" s="1"/>
  <c r="A256" i="4"/>
  <c r="B256" i="4" s="1"/>
  <c r="A257" i="4"/>
  <c r="B257" i="4" s="1"/>
  <c r="A258" i="4"/>
  <c r="B258" i="4" s="1"/>
  <c r="A259" i="4"/>
  <c r="B259" i="4" s="1"/>
  <c r="A260" i="4"/>
  <c r="B260" i="4" s="1"/>
  <c r="A261" i="4"/>
  <c r="B261" i="4" s="1"/>
  <c r="A262" i="4"/>
  <c r="B262" i="4" s="1"/>
  <c r="A263" i="4"/>
  <c r="B263" i="4" s="1"/>
  <c r="A264" i="4"/>
  <c r="B264" i="4" s="1"/>
  <c r="A265" i="4"/>
  <c r="B265" i="4" s="1"/>
  <c r="A266" i="4"/>
  <c r="B266" i="4" s="1"/>
  <c r="A267" i="4"/>
  <c r="B267" i="4" s="1"/>
  <c r="A268" i="4"/>
  <c r="B268" i="4" s="1"/>
  <c r="A269" i="4"/>
  <c r="B269" i="4" s="1"/>
  <c r="A270" i="4"/>
  <c r="B270" i="4" s="1"/>
  <c r="A271" i="4"/>
  <c r="B271" i="4" s="1"/>
  <c r="A272" i="4"/>
  <c r="B272" i="4" s="1"/>
  <c r="A273" i="4"/>
  <c r="B273" i="4" s="1"/>
  <c r="A274" i="4"/>
  <c r="B274" i="4" s="1"/>
  <c r="A275" i="4"/>
  <c r="B275" i="4" s="1"/>
  <c r="A276" i="4"/>
  <c r="B276" i="4" s="1"/>
  <c r="A277" i="4"/>
  <c r="B277" i="4" s="1"/>
  <c r="A278" i="4"/>
  <c r="B278" i="4" s="1"/>
  <c r="A279" i="4"/>
  <c r="B279" i="4" s="1"/>
  <c r="A280" i="4"/>
  <c r="B280" i="4" s="1"/>
  <c r="A281" i="4"/>
  <c r="B281" i="4" s="1"/>
  <c r="A282" i="4"/>
  <c r="B282" i="4" s="1"/>
  <c r="A283" i="4"/>
  <c r="B283" i="4" s="1"/>
  <c r="A284" i="4"/>
  <c r="B284" i="4" s="1"/>
  <c r="A285" i="4"/>
  <c r="B285" i="4" s="1"/>
  <c r="A286" i="4"/>
  <c r="B286" i="4" s="1"/>
  <c r="A287" i="4"/>
  <c r="B287" i="4" s="1"/>
  <c r="A288" i="4"/>
  <c r="B288" i="4" s="1"/>
  <c r="A289" i="4"/>
  <c r="B289" i="4" s="1"/>
  <c r="A290" i="4"/>
  <c r="B290" i="4" s="1"/>
  <c r="A291" i="4"/>
  <c r="B291" i="4" s="1"/>
  <c r="A292" i="4"/>
  <c r="B292" i="4" s="1"/>
  <c r="A293" i="4"/>
  <c r="B293" i="4" s="1"/>
  <c r="A294" i="4"/>
  <c r="B294" i="4" s="1"/>
  <c r="A295" i="4"/>
  <c r="B295" i="4" s="1"/>
  <c r="A296" i="4"/>
  <c r="B296" i="4" s="1"/>
  <c r="A297" i="4"/>
  <c r="B297" i="4" s="1"/>
  <c r="A298" i="4"/>
  <c r="B298" i="4" s="1"/>
  <c r="A299" i="4"/>
  <c r="B299" i="4" s="1"/>
  <c r="A300" i="4"/>
  <c r="B300" i="4" s="1"/>
  <c r="A301" i="4"/>
  <c r="B301" i="4" s="1"/>
  <c r="A302" i="4"/>
  <c r="B302" i="4" s="1"/>
  <c r="A303" i="4"/>
  <c r="B303" i="4" s="1"/>
  <c r="A304" i="4"/>
  <c r="B304" i="4" s="1"/>
  <c r="A305" i="4"/>
  <c r="B305" i="4" s="1"/>
  <c r="A306" i="4"/>
  <c r="B306" i="4" s="1"/>
  <c r="A307" i="4"/>
  <c r="B307" i="4" s="1"/>
  <c r="A308" i="4"/>
  <c r="B308" i="4" s="1"/>
  <c r="A309" i="4"/>
  <c r="B309" i="4" s="1"/>
  <c r="A310" i="4"/>
  <c r="B310" i="4" s="1"/>
  <c r="A311" i="4"/>
  <c r="B311" i="4" s="1"/>
  <c r="A312" i="4"/>
  <c r="B312" i="4" s="1"/>
  <c r="A313" i="4"/>
  <c r="B313" i="4" s="1"/>
  <c r="A314" i="4"/>
  <c r="B314" i="4" s="1"/>
  <c r="A315" i="4"/>
  <c r="B315" i="4" s="1"/>
  <c r="A316" i="4"/>
  <c r="B316" i="4" s="1"/>
  <c r="A317" i="4"/>
  <c r="B317" i="4" s="1"/>
  <c r="A318" i="4"/>
  <c r="B318" i="4" s="1"/>
  <c r="A319" i="4"/>
  <c r="B319" i="4" s="1"/>
  <c r="A320" i="4"/>
  <c r="B320" i="4" s="1"/>
  <c r="A321" i="4"/>
  <c r="B321" i="4" s="1"/>
  <c r="A322" i="4"/>
  <c r="B322" i="4" s="1"/>
  <c r="A323" i="4"/>
  <c r="B323" i="4" s="1"/>
  <c r="A324" i="4"/>
  <c r="B324" i="4" s="1"/>
  <c r="A325" i="4"/>
  <c r="B325" i="4" s="1"/>
  <c r="A326" i="4"/>
  <c r="B326" i="4" s="1"/>
  <c r="A327" i="4"/>
  <c r="B327" i="4" s="1"/>
  <c r="A328" i="4"/>
  <c r="B328" i="4" s="1"/>
  <c r="A329" i="4"/>
  <c r="B329" i="4" s="1"/>
  <c r="A330" i="4"/>
  <c r="B330" i="4" s="1"/>
  <c r="A331" i="4"/>
  <c r="B331" i="4" s="1"/>
  <c r="A332" i="4"/>
  <c r="B332" i="4" s="1"/>
  <c r="A333" i="4"/>
  <c r="B333" i="4" s="1"/>
  <c r="A334" i="4"/>
  <c r="B334" i="4" s="1"/>
  <c r="A335" i="4"/>
  <c r="B335" i="4" s="1"/>
  <c r="A336" i="4"/>
  <c r="B336" i="4" s="1"/>
  <c r="A337" i="4"/>
  <c r="B337" i="4" s="1"/>
  <c r="A338" i="4"/>
  <c r="B338" i="4" s="1"/>
  <c r="A339" i="4"/>
  <c r="B339" i="4" s="1"/>
  <c r="A340" i="4"/>
  <c r="B340" i="4" s="1"/>
  <c r="A341" i="4"/>
  <c r="B341" i="4" s="1"/>
  <c r="A342" i="4"/>
  <c r="B342" i="4" s="1"/>
  <c r="A343" i="4"/>
  <c r="B343" i="4" s="1"/>
  <c r="A344" i="4"/>
  <c r="B344" i="4" s="1"/>
  <c r="A345" i="4"/>
  <c r="B345" i="4" s="1"/>
  <c r="A346" i="4"/>
  <c r="B346" i="4" s="1"/>
  <c r="A347" i="4"/>
  <c r="B347" i="4" s="1"/>
  <c r="A348" i="4"/>
  <c r="B348" i="4" s="1"/>
  <c r="A349" i="4"/>
  <c r="B349" i="4" s="1"/>
  <c r="A350" i="4"/>
  <c r="B350" i="4" s="1"/>
  <c r="A351" i="4"/>
  <c r="B351" i="4" s="1"/>
  <c r="A352" i="4"/>
  <c r="B352" i="4" s="1"/>
  <c r="A353" i="4"/>
  <c r="B353" i="4" s="1"/>
  <c r="A354" i="4"/>
  <c r="B354" i="4" s="1"/>
  <c r="A355" i="4"/>
  <c r="B355" i="4" s="1"/>
  <c r="A356" i="4"/>
  <c r="B356" i="4" s="1"/>
  <c r="A357" i="4"/>
  <c r="B357" i="4" s="1"/>
  <c r="A358" i="4"/>
  <c r="B358" i="4" s="1"/>
  <c r="A359" i="4"/>
  <c r="B359" i="4" s="1"/>
  <c r="A360" i="4"/>
  <c r="B360" i="4" s="1"/>
  <c r="A361" i="4"/>
  <c r="B361" i="4" s="1"/>
  <c r="A362" i="4"/>
  <c r="B362" i="4" s="1"/>
  <c r="A363" i="4"/>
  <c r="B363" i="4" s="1"/>
  <c r="A364" i="4"/>
  <c r="B364" i="4" s="1"/>
  <c r="A365" i="4"/>
  <c r="B365" i="4" s="1"/>
  <c r="A366" i="4"/>
  <c r="B366" i="4" s="1"/>
  <c r="A367" i="4"/>
  <c r="B367" i="4" s="1"/>
  <c r="A368" i="4"/>
  <c r="B368" i="4" s="1"/>
  <c r="A369" i="4"/>
  <c r="B369" i="4" s="1"/>
  <c r="A370" i="4"/>
  <c r="B370" i="4" s="1"/>
  <c r="A371" i="4"/>
  <c r="B371" i="4" s="1"/>
  <c r="A372" i="4"/>
  <c r="B372" i="4" s="1"/>
  <c r="A373" i="4"/>
  <c r="B373" i="4" s="1"/>
  <c r="A374" i="4"/>
  <c r="B374" i="4" s="1"/>
  <c r="A375" i="4"/>
  <c r="B375" i="4" s="1"/>
  <c r="A376" i="4"/>
  <c r="B376" i="4" s="1"/>
  <c r="A377" i="4"/>
  <c r="B377" i="4" s="1"/>
  <c r="A378" i="4"/>
  <c r="B378" i="4" s="1"/>
  <c r="A379" i="4"/>
  <c r="B379" i="4" s="1"/>
  <c r="A380" i="4"/>
  <c r="B380" i="4" s="1"/>
  <c r="A381" i="4"/>
  <c r="B381" i="4" s="1"/>
  <c r="A382" i="4"/>
  <c r="B382" i="4" s="1"/>
  <c r="A383" i="4"/>
  <c r="B383" i="4" s="1"/>
  <c r="A384" i="4"/>
  <c r="B384" i="4" s="1"/>
  <c r="A385" i="4"/>
  <c r="B385" i="4" s="1"/>
  <c r="A386" i="4"/>
  <c r="B386" i="4" s="1"/>
  <c r="A387" i="4"/>
  <c r="B387" i="4" s="1"/>
  <c r="A388" i="4"/>
  <c r="B388" i="4" s="1"/>
  <c r="A389" i="4"/>
  <c r="B389" i="4" s="1"/>
  <c r="A390" i="4"/>
  <c r="B390" i="4" s="1"/>
  <c r="A391" i="4"/>
  <c r="B391" i="4" s="1"/>
  <c r="A392" i="4"/>
  <c r="B392" i="4" s="1"/>
  <c r="A393" i="4"/>
  <c r="B393" i="4" s="1"/>
  <c r="A394" i="4"/>
  <c r="B394" i="4" s="1"/>
  <c r="A395" i="4"/>
  <c r="B395" i="4" s="1"/>
  <c r="A396" i="4"/>
  <c r="B396" i="4" s="1"/>
  <c r="A397" i="4"/>
  <c r="B397" i="4" s="1"/>
  <c r="A398" i="4"/>
  <c r="B398" i="4" s="1"/>
  <c r="A399" i="4"/>
  <c r="B399" i="4" s="1"/>
  <c r="A400" i="4"/>
  <c r="B400" i="4" s="1"/>
  <c r="A401" i="4"/>
  <c r="B401" i="4" s="1"/>
  <c r="A402" i="4"/>
  <c r="B402" i="4" s="1"/>
  <c r="A403" i="4"/>
  <c r="B403" i="4" s="1"/>
  <c r="A404" i="4"/>
  <c r="B404" i="4" s="1"/>
  <c r="A405" i="4"/>
  <c r="B405" i="4" s="1"/>
  <c r="A406" i="4"/>
  <c r="B406" i="4" s="1"/>
  <c r="A407" i="4"/>
  <c r="B407" i="4" s="1"/>
  <c r="A408" i="4"/>
  <c r="B408" i="4" s="1"/>
  <c r="A409" i="4"/>
  <c r="B409" i="4" s="1"/>
  <c r="A410" i="4"/>
  <c r="B410" i="4" s="1"/>
  <c r="A411" i="4"/>
  <c r="B411" i="4" s="1"/>
  <c r="A412" i="4"/>
  <c r="B412" i="4" s="1"/>
  <c r="A413" i="4"/>
  <c r="B413" i="4" s="1"/>
  <c r="A414" i="4"/>
  <c r="B414" i="4" s="1"/>
  <c r="A415" i="4"/>
  <c r="B415" i="4" s="1"/>
  <c r="A416" i="4"/>
  <c r="B416" i="4" s="1"/>
  <c r="A417" i="4"/>
  <c r="B417" i="4" s="1"/>
  <c r="A418" i="4"/>
  <c r="B418" i="4" s="1"/>
  <c r="A419" i="4"/>
  <c r="B419" i="4" s="1"/>
  <c r="A420" i="4"/>
  <c r="B420" i="4" s="1"/>
  <c r="A421" i="4"/>
  <c r="B421" i="4" s="1"/>
  <c r="A422" i="4"/>
  <c r="B422" i="4" s="1"/>
  <c r="A423" i="4"/>
  <c r="B423" i="4" s="1"/>
  <c r="A424" i="4"/>
  <c r="B424" i="4" s="1"/>
  <c r="A425" i="4"/>
  <c r="B425" i="4" s="1"/>
  <c r="A426" i="4"/>
  <c r="B426" i="4" s="1"/>
  <c r="A427" i="4"/>
  <c r="B427" i="4" s="1"/>
  <c r="A428" i="4"/>
  <c r="B428" i="4" s="1"/>
  <c r="A429" i="4"/>
  <c r="B429" i="4" s="1"/>
  <c r="A430" i="4"/>
  <c r="B430" i="4" s="1"/>
  <c r="A431" i="4"/>
  <c r="B431" i="4" s="1"/>
  <c r="A432" i="4"/>
  <c r="B432" i="4" s="1"/>
  <c r="A433" i="4"/>
  <c r="B433" i="4" s="1"/>
  <c r="A434" i="4"/>
  <c r="B434" i="4" s="1"/>
  <c r="A435" i="4"/>
  <c r="B435" i="4" s="1"/>
  <c r="A436" i="4"/>
  <c r="B436" i="4" s="1"/>
  <c r="A437" i="4"/>
  <c r="B437" i="4" s="1"/>
  <c r="A438" i="4"/>
  <c r="B438" i="4" s="1"/>
  <c r="A439" i="4"/>
  <c r="B439" i="4" s="1"/>
  <c r="A440" i="4"/>
  <c r="B440" i="4" s="1"/>
  <c r="A441" i="4"/>
  <c r="B441" i="4" s="1"/>
  <c r="A442" i="4"/>
  <c r="B442" i="4" s="1"/>
  <c r="A443" i="4"/>
  <c r="B443" i="4" s="1"/>
  <c r="A444" i="4"/>
  <c r="B444" i="4" s="1"/>
  <c r="A445" i="4"/>
  <c r="B445" i="4" s="1"/>
  <c r="A446" i="4"/>
  <c r="B446" i="4" s="1"/>
  <c r="A447" i="4"/>
  <c r="B447" i="4" s="1"/>
  <c r="A448" i="4"/>
  <c r="B448" i="4" s="1"/>
  <c r="A449" i="4"/>
  <c r="B449" i="4" s="1"/>
  <c r="A450" i="4"/>
  <c r="B450" i="4" s="1"/>
  <c r="A451" i="4"/>
  <c r="B451" i="4" s="1"/>
  <c r="A452" i="4"/>
  <c r="B452" i="4" s="1"/>
  <c r="A453" i="4"/>
  <c r="B453" i="4" s="1"/>
  <c r="A454" i="4"/>
  <c r="B454" i="4" s="1"/>
  <c r="A455" i="4"/>
  <c r="B455" i="4" s="1"/>
  <c r="A456" i="4"/>
  <c r="B456" i="4" s="1"/>
  <c r="A457" i="4"/>
  <c r="B457" i="4" s="1"/>
  <c r="A458" i="4"/>
  <c r="B458" i="4" s="1"/>
  <c r="A459" i="4"/>
  <c r="B459" i="4" s="1"/>
  <c r="A460" i="4"/>
  <c r="B460" i="4" s="1"/>
  <c r="A461" i="4"/>
  <c r="B461" i="4" s="1"/>
  <c r="A462" i="4"/>
  <c r="B462" i="4" s="1"/>
  <c r="A463" i="4"/>
  <c r="B463" i="4" s="1"/>
  <c r="A464" i="4"/>
  <c r="B464" i="4" s="1"/>
  <c r="A465" i="4"/>
  <c r="B465" i="4" s="1"/>
  <c r="A466" i="4"/>
  <c r="B466" i="4" s="1"/>
  <c r="A467" i="4"/>
  <c r="B467" i="4" s="1"/>
  <c r="A468" i="4"/>
  <c r="B468" i="4" s="1"/>
  <c r="A469" i="4"/>
  <c r="B469" i="4" s="1"/>
  <c r="A470" i="4"/>
  <c r="B470" i="4" s="1"/>
  <c r="A471" i="4"/>
  <c r="B471" i="4" s="1"/>
  <c r="A472" i="4"/>
  <c r="B472" i="4" s="1"/>
  <c r="A473" i="4"/>
  <c r="B473" i="4" s="1"/>
  <c r="A474" i="4"/>
  <c r="B474" i="4" s="1"/>
  <c r="A475" i="4"/>
  <c r="B475" i="4" s="1"/>
  <c r="A476" i="4"/>
  <c r="B476" i="4" s="1"/>
  <c r="A477" i="4"/>
  <c r="B477" i="4" s="1"/>
  <c r="A478" i="4"/>
  <c r="B478" i="4" s="1"/>
  <c r="A479" i="4"/>
  <c r="B479" i="4" s="1"/>
  <c r="A480" i="4"/>
  <c r="B480" i="4" s="1"/>
  <c r="A481" i="4"/>
  <c r="B481" i="4" s="1"/>
  <c r="A482" i="4"/>
  <c r="B482" i="4" s="1"/>
  <c r="A483" i="4"/>
  <c r="B483" i="4" s="1"/>
  <c r="A484" i="4"/>
  <c r="B484" i="4" s="1"/>
  <c r="A485" i="4"/>
  <c r="B485" i="4" s="1"/>
  <c r="A486" i="4"/>
  <c r="B486" i="4" s="1"/>
  <c r="A487" i="4"/>
  <c r="B487" i="4" s="1"/>
  <c r="A488" i="4"/>
  <c r="B488" i="4" s="1"/>
  <c r="A489" i="4"/>
  <c r="B489" i="4" s="1"/>
  <c r="A490" i="4"/>
  <c r="B490" i="4" s="1"/>
  <c r="A491" i="4"/>
  <c r="B491" i="4" s="1"/>
  <c r="A492" i="4"/>
  <c r="B492" i="4" s="1"/>
  <c r="A493" i="4"/>
  <c r="B493" i="4" s="1"/>
  <c r="A494" i="4"/>
  <c r="B494" i="4" s="1"/>
  <c r="A495" i="4"/>
  <c r="B495" i="4" s="1"/>
  <c r="A496" i="4"/>
  <c r="B496" i="4" s="1"/>
  <c r="A497" i="4"/>
  <c r="B497" i="4" s="1"/>
  <c r="A498" i="4"/>
  <c r="B498" i="4" s="1"/>
  <c r="A499" i="4"/>
  <c r="B499" i="4" s="1"/>
  <c r="A500" i="4"/>
  <c r="B500" i="4" s="1"/>
  <c r="A501" i="4"/>
  <c r="B501" i="4" s="1"/>
  <c r="A502" i="4"/>
  <c r="B502" i="4" s="1"/>
  <c r="A503" i="4"/>
  <c r="B503" i="4" s="1"/>
  <c r="A504" i="4"/>
  <c r="B504" i="4" s="1"/>
  <c r="A505" i="4"/>
  <c r="B505" i="4" s="1"/>
  <c r="A506" i="4"/>
  <c r="B506" i="4" s="1"/>
  <c r="A507" i="4"/>
  <c r="B507" i="4" s="1"/>
  <c r="A508" i="4"/>
  <c r="B508" i="4" s="1"/>
  <c r="A509" i="4"/>
  <c r="B509" i="4" s="1"/>
  <c r="A510" i="4"/>
  <c r="B510" i="4" s="1"/>
  <c r="A511" i="4"/>
  <c r="B511" i="4" s="1"/>
  <c r="A512" i="4"/>
  <c r="B512" i="4" s="1"/>
  <c r="A513" i="4"/>
  <c r="B513" i="4" s="1"/>
  <c r="A514" i="4"/>
  <c r="B514" i="4" s="1"/>
  <c r="A515" i="4"/>
  <c r="B515" i="4" s="1"/>
  <c r="A516" i="4"/>
  <c r="B516" i="4" s="1"/>
  <c r="A517" i="4"/>
  <c r="B517" i="4" s="1"/>
  <c r="A518" i="4"/>
  <c r="B518" i="4" s="1"/>
  <c r="A519" i="4"/>
  <c r="B519" i="4" s="1"/>
  <c r="A520" i="4"/>
  <c r="B520" i="4" s="1"/>
  <c r="A521" i="4"/>
  <c r="B521" i="4" s="1"/>
  <c r="A522" i="4"/>
  <c r="B522" i="4" s="1"/>
  <c r="A523" i="4"/>
  <c r="B523" i="4" s="1"/>
  <c r="A524" i="4"/>
  <c r="B524" i="4" s="1"/>
  <c r="A525" i="4"/>
  <c r="B525" i="4" s="1"/>
  <c r="A526" i="4"/>
  <c r="B526" i="4" s="1"/>
  <c r="A527" i="4"/>
  <c r="B527" i="4" s="1"/>
  <c r="A528" i="4"/>
  <c r="B528" i="4" s="1"/>
  <c r="A529" i="4"/>
  <c r="B529" i="4" s="1"/>
  <c r="A530" i="4"/>
  <c r="B530" i="4" s="1"/>
  <c r="A531" i="4"/>
  <c r="B531" i="4" s="1"/>
  <c r="A532" i="4"/>
  <c r="B532" i="4" s="1"/>
  <c r="A533" i="4"/>
  <c r="B533" i="4" s="1"/>
  <c r="A534" i="4"/>
  <c r="B534" i="4" s="1"/>
  <c r="A535" i="4"/>
  <c r="B535" i="4" s="1"/>
  <c r="A536" i="4"/>
  <c r="B536" i="4" s="1"/>
  <c r="A537" i="4"/>
  <c r="B537" i="4" s="1"/>
  <c r="A538" i="4"/>
  <c r="B538" i="4" s="1"/>
  <c r="A539" i="4"/>
  <c r="B539" i="4" s="1"/>
  <c r="A540" i="4"/>
  <c r="B540" i="4" s="1"/>
  <c r="A541" i="4"/>
  <c r="B541" i="4" s="1"/>
  <c r="A542" i="4"/>
  <c r="B542" i="4" s="1"/>
  <c r="A543" i="4"/>
  <c r="B543" i="4" s="1"/>
  <c r="A544" i="4"/>
  <c r="B544" i="4" s="1"/>
  <c r="A545" i="4"/>
  <c r="B545" i="4" s="1"/>
  <c r="A546" i="4"/>
  <c r="B546" i="4" s="1"/>
  <c r="A547" i="4"/>
  <c r="B547" i="4" s="1"/>
  <c r="A548" i="4"/>
  <c r="B548" i="4" s="1"/>
  <c r="A549" i="4"/>
  <c r="B549" i="4" s="1"/>
  <c r="A550" i="4"/>
  <c r="B550" i="4" s="1"/>
  <c r="A551" i="4"/>
  <c r="B551" i="4" s="1"/>
  <c r="A552" i="4"/>
  <c r="B552" i="4" s="1"/>
  <c r="A553" i="4"/>
  <c r="B553" i="4" s="1"/>
  <c r="A554" i="4"/>
  <c r="B554" i="4" s="1"/>
  <c r="A555" i="4"/>
  <c r="B555" i="4" s="1"/>
  <c r="A556" i="4"/>
  <c r="B556" i="4" s="1"/>
  <c r="A557" i="4"/>
  <c r="B557" i="4" s="1"/>
  <c r="A558" i="4"/>
  <c r="B558" i="4" s="1"/>
  <c r="A559" i="4"/>
  <c r="B559" i="4" s="1"/>
  <c r="A560" i="4"/>
  <c r="B560" i="4" s="1"/>
  <c r="A561" i="4"/>
  <c r="B561" i="4" s="1"/>
  <c r="C47" i="1"/>
  <c r="C46" i="1"/>
  <c r="C45" i="1"/>
  <c r="C44" i="1"/>
  <c r="C43" i="1"/>
  <c r="C42" i="1"/>
  <c r="C41" i="1"/>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7" i="2"/>
  <c r="AF26" i="2"/>
  <c r="AF25" i="2"/>
  <c r="AF24" i="2"/>
  <c r="AF23" i="2"/>
  <c r="AF22" i="2"/>
  <c r="AF21" i="2"/>
  <c r="AF20" i="2"/>
  <c r="AF19" i="2"/>
  <c r="AF18" i="2"/>
  <c r="AF17" i="2"/>
  <c r="AF16" i="2"/>
  <c r="AF15" i="2"/>
  <c r="AF14" i="2"/>
  <c r="AF13" i="2"/>
  <c r="AF12" i="2"/>
  <c r="AF11" i="2"/>
  <c r="AF10" i="2"/>
  <c r="AF9" i="2"/>
  <c r="AF8" i="2"/>
  <c r="AF7" i="2"/>
  <c r="AF28" i="2"/>
  <c r="AF6" i="2"/>
  <c r="N7" i="2"/>
  <c r="O7" i="2"/>
  <c r="P7" i="2"/>
  <c r="N8" i="2"/>
  <c r="Y8" i="2" s="1"/>
  <c r="O8" i="2"/>
  <c r="Z8" i="2" s="1"/>
  <c r="P8" i="2"/>
  <c r="AA8" i="2" s="1"/>
  <c r="N9" i="2"/>
  <c r="O9" i="2"/>
  <c r="P9" i="2"/>
  <c r="N10" i="2"/>
  <c r="Y10" i="2" s="1"/>
  <c r="O10" i="2"/>
  <c r="Z10" i="2" s="1"/>
  <c r="P10" i="2"/>
  <c r="AA10" i="2" s="1"/>
  <c r="N11" i="2"/>
  <c r="Y11" i="2" s="1"/>
  <c r="O11" i="2"/>
  <c r="Z11" i="2" s="1"/>
  <c r="P11" i="2"/>
  <c r="AA11" i="2" s="1"/>
  <c r="N12" i="2"/>
  <c r="Y12" i="2" s="1"/>
  <c r="O12" i="2"/>
  <c r="Z12" i="2" s="1"/>
  <c r="P12" i="2"/>
  <c r="AA12" i="2" s="1"/>
  <c r="F151" i="1" s="1"/>
  <c r="H151" i="1" s="1"/>
  <c r="N13" i="2"/>
  <c r="Y13" i="2" s="1"/>
  <c r="O13" i="2"/>
  <c r="Z13" i="2" s="1"/>
  <c r="P13" i="2"/>
  <c r="AA13" i="2" s="1"/>
  <c r="F186" i="1" s="1"/>
  <c r="N14" i="2"/>
  <c r="Y14" i="2" s="1"/>
  <c r="O14" i="2"/>
  <c r="Z14" i="2" s="1"/>
  <c r="P14" i="2"/>
  <c r="AA14" i="2" s="1"/>
  <c r="F127" i="1" s="1"/>
  <c r="N15" i="2"/>
  <c r="Y15" i="2" s="1"/>
  <c r="O15" i="2"/>
  <c r="Z15" i="2" s="1"/>
  <c r="P15" i="2"/>
  <c r="AA15" i="2" s="1"/>
  <c r="F117" i="1" s="1"/>
  <c r="N16" i="2"/>
  <c r="Y16" i="2" s="1"/>
  <c r="O16" i="2"/>
  <c r="Z16" i="2" s="1"/>
  <c r="P16" i="2"/>
  <c r="AA16" i="2" s="1"/>
  <c r="F153" i="1" s="1"/>
  <c r="H153" i="1" s="1"/>
  <c r="N17" i="2"/>
  <c r="Y17" i="2" s="1"/>
  <c r="O17" i="2"/>
  <c r="Z17" i="2" s="1"/>
  <c r="P17" i="2"/>
  <c r="AA17" i="2" s="1"/>
  <c r="N18" i="2"/>
  <c r="Y18" i="2" s="1"/>
  <c r="O18" i="2"/>
  <c r="Z18" i="2" s="1"/>
  <c r="P18" i="2"/>
  <c r="AA18" i="2" s="1"/>
  <c r="N19" i="2"/>
  <c r="Y19" i="2" s="1"/>
  <c r="O19" i="2"/>
  <c r="Z19" i="2" s="1"/>
  <c r="P19" i="2"/>
  <c r="AA19" i="2" s="1"/>
  <c r="N20" i="2"/>
  <c r="Y20" i="2" s="1"/>
  <c r="O20" i="2"/>
  <c r="Z20" i="2" s="1"/>
  <c r="P20" i="2"/>
  <c r="AA20" i="2" s="1"/>
  <c r="N21" i="2"/>
  <c r="O21" i="2"/>
  <c r="P21" i="2"/>
  <c r="N22" i="2"/>
  <c r="Y22" i="2" s="1"/>
  <c r="O22" i="2"/>
  <c r="Z22" i="2" s="1"/>
  <c r="P22" i="2"/>
  <c r="AA22" i="2" s="1"/>
  <c r="N23" i="2"/>
  <c r="Y23" i="2" s="1"/>
  <c r="O23" i="2"/>
  <c r="Z23" i="2" s="1"/>
  <c r="P23" i="2"/>
  <c r="AA23" i="2" s="1"/>
  <c r="N24" i="2"/>
  <c r="Y24" i="2" s="1"/>
  <c r="O24" i="2"/>
  <c r="Z24" i="2" s="1"/>
  <c r="P24" i="2"/>
  <c r="AA24" i="2" s="1"/>
  <c r="N25" i="2"/>
  <c r="Y25" i="2" s="1"/>
  <c r="O25" i="2"/>
  <c r="Z25" i="2" s="1"/>
  <c r="P25" i="2"/>
  <c r="AA25" i="2" s="1"/>
  <c r="N26" i="2"/>
  <c r="Y26" i="2" s="1"/>
  <c r="O26" i="2"/>
  <c r="Z26" i="2" s="1"/>
  <c r="P26" i="2"/>
  <c r="AA26" i="2" s="1"/>
  <c r="N27" i="2"/>
  <c r="Y27" i="2" s="1"/>
  <c r="O27" i="2"/>
  <c r="Z27" i="2" s="1"/>
  <c r="P27" i="2"/>
  <c r="AA27" i="2" s="1"/>
  <c r="N28" i="2"/>
  <c r="Y28" i="2" s="1"/>
  <c r="O28" i="2"/>
  <c r="Z28" i="2" s="1"/>
  <c r="P28" i="2"/>
  <c r="AA28" i="2" s="1"/>
  <c r="F224" i="1" s="1"/>
  <c r="H224" i="1" s="1"/>
  <c r="N29" i="2"/>
  <c r="Y29" i="2" s="1"/>
  <c r="O29" i="2"/>
  <c r="Z29" i="2" s="1"/>
  <c r="P29" i="2"/>
  <c r="AA29" i="2" s="1"/>
  <c r="N30" i="2"/>
  <c r="Y30" i="2" s="1"/>
  <c r="O30" i="2"/>
  <c r="Z30" i="2" s="1"/>
  <c r="P30" i="2"/>
  <c r="AA30" i="2" s="1"/>
  <c r="N31" i="2"/>
  <c r="Y31" i="2" s="1"/>
  <c r="O31" i="2"/>
  <c r="Z31" i="2" s="1"/>
  <c r="P31" i="2"/>
  <c r="AA31" i="2" s="1"/>
  <c r="N32" i="2"/>
  <c r="Y32" i="2" s="1"/>
  <c r="O32" i="2"/>
  <c r="Z32" i="2" s="1"/>
  <c r="P32" i="2"/>
  <c r="AA32" i="2" s="1"/>
  <c r="N33" i="2"/>
  <c r="Y33" i="2" s="1"/>
  <c r="O33" i="2"/>
  <c r="Z33" i="2" s="1"/>
  <c r="P33" i="2"/>
  <c r="AA33" i="2" s="1"/>
  <c r="N34" i="2"/>
  <c r="Y34" i="2" s="1"/>
  <c r="O34" i="2"/>
  <c r="Z34" i="2" s="1"/>
  <c r="P34" i="2"/>
  <c r="AA34" i="2" s="1"/>
  <c r="N35" i="2"/>
  <c r="Y35" i="2" s="1"/>
  <c r="O35" i="2"/>
  <c r="Z35" i="2" s="1"/>
  <c r="P35" i="2"/>
  <c r="AA35" i="2" s="1"/>
  <c r="F249" i="1" s="1"/>
  <c r="N36" i="2"/>
  <c r="Y36" i="2" s="1"/>
  <c r="O36" i="2"/>
  <c r="Z36" i="2" s="1"/>
  <c r="P36" i="2"/>
  <c r="AA36" i="2" s="1"/>
  <c r="N37" i="2"/>
  <c r="Y37" i="2" s="1"/>
  <c r="O37" i="2"/>
  <c r="Z37" i="2" s="1"/>
  <c r="P37" i="2"/>
  <c r="AA37" i="2" s="1"/>
  <c r="N38" i="2"/>
  <c r="Y38" i="2" s="1"/>
  <c r="O38" i="2"/>
  <c r="Z38" i="2" s="1"/>
  <c r="P38" i="2"/>
  <c r="AA38" i="2" s="1"/>
  <c r="F243" i="1" s="1"/>
  <c r="N39" i="2"/>
  <c r="Y39" i="2" s="1"/>
  <c r="O39" i="2"/>
  <c r="Z39" i="2" s="1"/>
  <c r="P39" i="2"/>
  <c r="AA39" i="2" s="1"/>
  <c r="F215" i="1" s="1"/>
  <c r="N40" i="2"/>
  <c r="Y40" i="2" s="1"/>
  <c r="O40" i="2"/>
  <c r="Z40" i="2" s="1"/>
  <c r="P40" i="2"/>
  <c r="AA40" i="2" s="1"/>
  <c r="N41" i="2"/>
  <c r="Y41" i="2" s="1"/>
  <c r="O41" i="2"/>
  <c r="Z41" i="2" s="1"/>
  <c r="P41" i="2"/>
  <c r="AA41" i="2" s="1"/>
  <c r="F251" i="1" s="1"/>
  <c r="N42" i="2"/>
  <c r="Y42" i="2" s="1"/>
  <c r="O42" i="2"/>
  <c r="Z42" i="2" s="1"/>
  <c r="P42" i="2"/>
  <c r="AA42" i="2" s="1"/>
  <c r="F210" i="1" s="1"/>
  <c r="N43" i="2"/>
  <c r="Y43" i="2" s="1"/>
  <c r="O43" i="2"/>
  <c r="Z43" i="2" s="1"/>
  <c r="P43" i="2"/>
  <c r="AA43" i="2" s="1"/>
  <c r="F197" i="1" s="1"/>
  <c r="N44" i="2"/>
  <c r="Y44" i="2" s="1"/>
  <c r="O44" i="2"/>
  <c r="Z44" i="2" s="1"/>
  <c r="P44" i="2"/>
  <c r="AA44" i="2" s="1"/>
  <c r="N45" i="2"/>
  <c r="Y45" i="2" s="1"/>
  <c r="O45" i="2"/>
  <c r="Z45" i="2" s="1"/>
  <c r="P45" i="2"/>
  <c r="AA45" i="2" s="1"/>
  <c r="N46" i="2"/>
  <c r="Y46" i="2" s="1"/>
  <c r="O46" i="2"/>
  <c r="Z46" i="2" s="1"/>
  <c r="P46" i="2"/>
  <c r="AA46" i="2" s="1"/>
  <c r="N47" i="2"/>
  <c r="Y47" i="2" s="1"/>
  <c r="O47" i="2"/>
  <c r="Z47" i="2" s="1"/>
  <c r="P47" i="2"/>
  <c r="AA47" i="2" s="1"/>
  <c r="F113" i="1" s="1"/>
  <c r="N48" i="2"/>
  <c r="Y48" i="2" s="1"/>
  <c r="O48" i="2"/>
  <c r="Z48" i="2" s="1"/>
  <c r="P48" i="2"/>
  <c r="AA48" i="2" s="1"/>
  <c r="F106" i="1" s="1"/>
  <c r="H106" i="1" s="1"/>
  <c r="N49" i="2"/>
  <c r="Y49" i="2" s="1"/>
  <c r="O49" i="2"/>
  <c r="Z49" i="2" s="1"/>
  <c r="P49" i="2"/>
  <c r="AA49" i="2" s="1"/>
  <c r="N50" i="2"/>
  <c r="Y50" i="2" s="1"/>
  <c r="O50" i="2"/>
  <c r="Z50" i="2" s="1"/>
  <c r="P50" i="2"/>
  <c r="AA50" i="2" s="1"/>
  <c r="F159" i="1" s="1"/>
  <c r="N51" i="2"/>
  <c r="Y51" i="2" s="1"/>
  <c r="O51" i="2"/>
  <c r="Z51" i="2" s="1"/>
  <c r="P51" i="2"/>
  <c r="AA51" i="2" s="1"/>
  <c r="N52" i="2"/>
  <c r="Y52" i="2" s="1"/>
  <c r="O52" i="2"/>
  <c r="Z52" i="2" s="1"/>
  <c r="P52" i="2"/>
  <c r="AA52" i="2" s="1"/>
  <c r="N53" i="2"/>
  <c r="Y53" i="2" s="1"/>
  <c r="O53" i="2"/>
  <c r="Z53" i="2" s="1"/>
  <c r="P53" i="2"/>
  <c r="AA53" i="2" s="1"/>
  <c r="N54" i="2"/>
  <c r="Y54" i="2" s="1"/>
  <c r="O54" i="2"/>
  <c r="Z54" i="2" s="1"/>
  <c r="P54" i="2"/>
  <c r="AA54" i="2" s="1"/>
  <c r="N55" i="2"/>
  <c r="Y55" i="2" s="1"/>
  <c r="O55" i="2"/>
  <c r="Z55" i="2" s="1"/>
  <c r="P55" i="2"/>
  <c r="AA55" i="2" s="1"/>
  <c r="N56" i="2"/>
  <c r="Y56" i="2" s="1"/>
  <c r="O56" i="2"/>
  <c r="Z56" i="2" s="1"/>
  <c r="P56" i="2"/>
  <c r="AA56" i="2" s="1"/>
  <c r="N57" i="2"/>
  <c r="Y57" i="2" s="1"/>
  <c r="O57" i="2"/>
  <c r="Z57" i="2" s="1"/>
  <c r="P57" i="2"/>
  <c r="AA57" i="2" s="1"/>
  <c r="N58" i="2"/>
  <c r="Y58" i="2" s="1"/>
  <c r="O58" i="2"/>
  <c r="Z58" i="2" s="1"/>
  <c r="P58" i="2"/>
  <c r="AA58" i="2" s="1"/>
  <c r="N59" i="2"/>
  <c r="O59" i="2"/>
  <c r="P59" i="2"/>
  <c r="N60" i="2"/>
  <c r="Y60" i="2" s="1"/>
  <c r="O60" i="2"/>
  <c r="Z60" i="2" s="1"/>
  <c r="P60" i="2"/>
  <c r="AA60" i="2" s="1"/>
  <c r="F160" i="1" s="1"/>
  <c r="H160" i="1" s="1"/>
  <c r="N61" i="2"/>
  <c r="Y61" i="2" s="1"/>
  <c r="O61" i="2"/>
  <c r="Z61" i="2" s="1"/>
  <c r="P61" i="2"/>
  <c r="AA61" i="2" s="1"/>
  <c r="N62" i="2"/>
  <c r="Y62" i="2" s="1"/>
  <c r="O62" i="2"/>
  <c r="Z62" i="2" s="1"/>
  <c r="P62" i="2"/>
  <c r="AA62" i="2" s="1"/>
  <c r="N63" i="2"/>
  <c r="Y63" i="2" s="1"/>
  <c r="O63" i="2"/>
  <c r="Z63" i="2" s="1"/>
  <c r="P63" i="2"/>
  <c r="AA63" i="2" s="1"/>
  <c r="N64" i="2"/>
  <c r="Y64" i="2" s="1"/>
  <c r="O64" i="2"/>
  <c r="Z64" i="2" s="1"/>
  <c r="P64" i="2"/>
  <c r="AA64" i="2" s="1"/>
  <c r="N65" i="2"/>
  <c r="Y65" i="2" s="1"/>
  <c r="O65" i="2"/>
  <c r="Z65" i="2" s="1"/>
  <c r="P65" i="2"/>
  <c r="AA65" i="2" s="1"/>
  <c r="N66" i="2"/>
  <c r="Y66" i="2" s="1"/>
  <c r="O66" i="2"/>
  <c r="Z66" i="2" s="1"/>
  <c r="P66" i="2"/>
  <c r="AA66" i="2" s="1"/>
  <c r="N67" i="2"/>
  <c r="Y67" i="2" s="1"/>
  <c r="O67" i="2"/>
  <c r="Z67" i="2" s="1"/>
  <c r="P67" i="2"/>
  <c r="AA67" i="2" s="1"/>
  <c r="N68" i="2"/>
  <c r="Y68" i="2" s="1"/>
  <c r="O68" i="2"/>
  <c r="Z68" i="2" s="1"/>
  <c r="P68" i="2"/>
  <c r="AA68" i="2" s="1"/>
  <c r="N69" i="2"/>
  <c r="Y69" i="2" s="1"/>
  <c r="O69" i="2"/>
  <c r="Z69" i="2" s="1"/>
  <c r="P69" i="2"/>
  <c r="AA69" i="2" s="1"/>
  <c r="N70" i="2"/>
  <c r="Y70" i="2" s="1"/>
  <c r="O70" i="2"/>
  <c r="Z70" i="2" s="1"/>
  <c r="P70" i="2"/>
  <c r="AA70" i="2" s="1"/>
  <c r="N71" i="2"/>
  <c r="Y71" i="2" s="1"/>
  <c r="O71" i="2"/>
  <c r="Z71" i="2" s="1"/>
  <c r="P71" i="2"/>
  <c r="AA71" i="2" s="1"/>
  <c r="F112" i="1" s="1"/>
  <c r="N72" i="2"/>
  <c r="Y72" i="2" s="1"/>
  <c r="O72" i="2"/>
  <c r="Z72" i="2" s="1"/>
  <c r="P72" i="2"/>
  <c r="AA72" i="2" s="1"/>
  <c r="N73" i="2"/>
  <c r="Y73" i="2" s="1"/>
  <c r="O73" i="2"/>
  <c r="Z73" i="2" s="1"/>
  <c r="P73" i="2"/>
  <c r="AA73" i="2" s="1"/>
  <c r="N74" i="2"/>
  <c r="Y74" i="2" s="1"/>
  <c r="O74" i="2"/>
  <c r="Z74" i="2" s="1"/>
  <c r="P74" i="2"/>
  <c r="AA74" i="2" s="1"/>
  <c r="F102" i="1" s="1"/>
  <c r="N75" i="2"/>
  <c r="Y75" i="2" s="1"/>
  <c r="O75" i="2"/>
  <c r="Z75" i="2" s="1"/>
  <c r="P75" i="2"/>
  <c r="AA75" i="2" s="1"/>
  <c r="N76" i="2"/>
  <c r="Y76" i="2" s="1"/>
  <c r="O76" i="2"/>
  <c r="Z76" i="2" s="1"/>
  <c r="P76" i="2"/>
  <c r="AA76" i="2" s="1"/>
  <c r="N77" i="2"/>
  <c r="Y77" i="2" s="1"/>
  <c r="O77" i="2"/>
  <c r="Z77" i="2" s="1"/>
  <c r="P77" i="2"/>
  <c r="AA77" i="2" s="1"/>
  <c r="N78" i="2"/>
  <c r="Y78" i="2" s="1"/>
  <c r="O78" i="2"/>
  <c r="Z78" i="2" s="1"/>
  <c r="P78" i="2"/>
  <c r="AA78" i="2" s="1"/>
  <c r="N79" i="2"/>
  <c r="Y79" i="2" s="1"/>
  <c r="O79" i="2"/>
  <c r="Z79" i="2" s="1"/>
  <c r="P79" i="2"/>
  <c r="AA79" i="2" s="1"/>
  <c r="N80" i="2"/>
  <c r="Y80" i="2" s="1"/>
  <c r="O80" i="2"/>
  <c r="Z80" i="2" s="1"/>
  <c r="P80" i="2"/>
  <c r="AA80" i="2" s="1"/>
  <c r="N81" i="2"/>
  <c r="Y81" i="2" s="1"/>
  <c r="O81" i="2"/>
  <c r="Z81" i="2" s="1"/>
  <c r="P81" i="2"/>
  <c r="AA81" i="2" s="1"/>
  <c r="F211" i="1" s="1"/>
  <c r="N82" i="2"/>
  <c r="Y82" i="2" s="1"/>
  <c r="O82" i="2"/>
  <c r="Z82" i="2" s="1"/>
  <c r="P82" i="2"/>
  <c r="AA82" i="2" s="1"/>
  <c r="F138" i="1" s="1"/>
  <c r="N83" i="2"/>
  <c r="Y83" i="2" s="1"/>
  <c r="O83" i="2"/>
  <c r="Z83" i="2" s="1"/>
  <c r="P83" i="2"/>
  <c r="AA83" i="2" s="1"/>
  <c r="F168" i="1" s="1"/>
  <c r="H168" i="1" s="1"/>
  <c r="N84" i="2"/>
  <c r="Y84" i="2" s="1"/>
  <c r="O84" i="2"/>
  <c r="Z84" i="2" s="1"/>
  <c r="P84" i="2"/>
  <c r="AA84" i="2" s="1"/>
  <c r="N85" i="2"/>
  <c r="Y85" i="2" s="1"/>
  <c r="O85" i="2"/>
  <c r="Z85" i="2" s="1"/>
  <c r="P85" i="2"/>
  <c r="AA85" i="2" s="1"/>
  <c r="F254" i="1" s="1"/>
  <c r="N86" i="2"/>
  <c r="Y86" i="2" s="1"/>
  <c r="O86" i="2"/>
  <c r="Z86" i="2" s="1"/>
  <c r="P86" i="2"/>
  <c r="AA86" i="2" s="1"/>
  <c r="F235" i="1" s="1"/>
  <c r="N87" i="2"/>
  <c r="Y87" i="2" s="1"/>
  <c r="O87" i="2"/>
  <c r="Z87" i="2" s="1"/>
  <c r="P87" i="2"/>
  <c r="AA87" i="2" s="1"/>
  <c r="N88" i="2"/>
  <c r="Y88" i="2" s="1"/>
  <c r="O88" i="2"/>
  <c r="Z88" i="2" s="1"/>
  <c r="P88" i="2"/>
  <c r="AA88" i="2" s="1"/>
  <c r="N89" i="2"/>
  <c r="Y89" i="2" s="1"/>
  <c r="O89" i="2"/>
  <c r="Z89" i="2" s="1"/>
  <c r="P89" i="2"/>
  <c r="AA89" i="2" s="1"/>
  <c r="N90" i="2"/>
  <c r="Y90" i="2" s="1"/>
  <c r="O90" i="2"/>
  <c r="Z90" i="2" s="1"/>
  <c r="P90" i="2"/>
  <c r="AA90" i="2" s="1"/>
  <c r="N91" i="2"/>
  <c r="Y91" i="2" s="1"/>
  <c r="O91" i="2"/>
  <c r="Z91" i="2" s="1"/>
  <c r="P91" i="2"/>
  <c r="AA91" i="2" s="1"/>
  <c r="N92" i="2"/>
  <c r="Y92" i="2" s="1"/>
  <c r="O92" i="2"/>
  <c r="Z92" i="2" s="1"/>
  <c r="P92" i="2"/>
  <c r="AA92" i="2" s="1"/>
  <c r="F178" i="1" s="1"/>
  <c r="H178" i="1" s="1"/>
  <c r="N93" i="2"/>
  <c r="Y93" i="2" s="1"/>
  <c r="O93" i="2"/>
  <c r="Z93" i="2" s="1"/>
  <c r="P93" i="2"/>
  <c r="AA93" i="2" s="1"/>
  <c r="N94" i="2"/>
  <c r="Y94" i="2" s="1"/>
  <c r="O94" i="2"/>
  <c r="Z94" i="2" s="1"/>
  <c r="P94" i="2"/>
  <c r="AA94" i="2" s="1"/>
  <c r="N95" i="2"/>
  <c r="Y95" i="2" s="1"/>
  <c r="O95" i="2"/>
  <c r="Z95" i="2" s="1"/>
  <c r="P95" i="2"/>
  <c r="AA95" i="2" s="1"/>
  <c r="N96" i="2"/>
  <c r="Y96" i="2" s="1"/>
  <c r="O96" i="2"/>
  <c r="Z96" i="2" s="1"/>
  <c r="P96" i="2"/>
  <c r="AA96" i="2" s="1"/>
  <c r="N97" i="2"/>
  <c r="Y97" i="2" s="1"/>
  <c r="O97" i="2"/>
  <c r="Z97" i="2" s="1"/>
  <c r="P97" i="2"/>
  <c r="AA97" i="2" s="1"/>
  <c r="N98" i="2"/>
  <c r="Y98" i="2" s="1"/>
  <c r="O98" i="2"/>
  <c r="Z98" i="2" s="1"/>
  <c r="P98" i="2"/>
  <c r="AA98" i="2" s="1"/>
  <c r="F177" i="1" s="1"/>
  <c r="N99" i="2"/>
  <c r="Y99" i="2" s="1"/>
  <c r="O99" i="2"/>
  <c r="Z99" i="2" s="1"/>
  <c r="P99" i="2"/>
  <c r="AA99" i="2" s="1"/>
  <c r="F212" i="1" s="1"/>
  <c r="H212" i="1" s="1"/>
  <c r="N100" i="2"/>
  <c r="Y100" i="2" s="1"/>
  <c r="O100" i="2"/>
  <c r="Z100" i="2" s="1"/>
  <c r="P100" i="2"/>
  <c r="AA100" i="2" s="1"/>
  <c r="N101" i="2"/>
  <c r="Y101" i="2" s="1"/>
  <c r="O101" i="2"/>
  <c r="Z101" i="2" s="1"/>
  <c r="P101" i="2"/>
  <c r="AA101" i="2" s="1"/>
  <c r="N102" i="2"/>
  <c r="Y102" i="2" s="1"/>
  <c r="O102" i="2"/>
  <c r="Z102" i="2" s="1"/>
  <c r="P102" i="2"/>
  <c r="AA102" i="2" s="1"/>
  <c r="N103" i="2"/>
  <c r="Y103" i="2" s="1"/>
  <c r="O103" i="2"/>
  <c r="Z103" i="2" s="1"/>
  <c r="P103" i="2"/>
  <c r="AA103" i="2" s="1"/>
  <c r="N104" i="2"/>
  <c r="Y104" i="2" s="1"/>
  <c r="O104" i="2"/>
  <c r="Z104" i="2" s="1"/>
  <c r="P104" i="2"/>
  <c r="AA104" i="2" s="1"/>
  <c r="N105" i="2"/>
  <c r="Y105" i="2" s="1"/>
  <c r="O105" i="2"/>
  <c r="Z105" i="2" s="1"/>
  <c r="P105" i="2"/>
  <c r="AA105" i="2" s="1"/>
  <c r="N106" i="2"/>
  <c r="Y106" i="2" s="1"/>
  <c r="O106" i="2"/>
  <c r="Z106" i="2" s="1"/>
  <c r="P106" i="2"/>
  <c r="AA106" i="2" s="1"/>
  <c r="N107" i="2"/>
  <c r="Y107" i="2" s="1"/>
  <c r="O107" i="2"/>
  <c r="Z107" i="2" s="1"/>
  <c r="P107" i="2"/>
  <c r="AA107" i="2" s="1"/>
  <c r="N108" i="2"/>
  <c r="Y108" i="2" s="1"/>
  <c r="O108" i="2"/>
  <c r="Z108" i="2" s="1"/>
  <c r="P108" i="2"/>
  <c r="AA108" i="2" s="1"/>
  <c r="N109" i="2"/>
  <c r="Y109" i="2" s="1"/>
  <c r="O109" i="2"/>
  <c r="Z109" i="2" s="1"/>
  <c r="P109" i="2"/>
  <c r="AA109" i="2" s="1"/>
  <c r="N110" i="2"/>
  <c r="Y110" i="2" s="1"/>
  <c r="O110" i="2"/>
  <c r="Z110" i="2" s="1"/>
  <c r="P110" i="2"/>
  <c r="AA110" i="2" s="1"/>
  <c r="N111" i="2"/>
  <c r="Y111" i="2" s="1"/>
  <c r="O111" i="2"/>
  <c r="Z111" i="2" s="1"/>
  <c r="P111" i="2"/>
  <c r="AA111" i="2" s="1"/>
  <c r="N112" i="2"/>
  <c r="Y112" i="2" s="1"/>
  <c r="O112" i="2"/>
  <c r="Z112" i="2" s="1"/>
  <c r="P112" i="2"/>
  <c r="AA112" i="2" s="1"/>
  <c r="N113" i="2"/>
  <c r="Y113" i="2" s="1"/>
  <c r="O113" i="2"/>
  <c r="Z113" i="2" s="1"/>
  <c r="P113" i="2"/>
  <c r="AA113" i="2" s="1"/>
  <c r="N114" i="2"/>
  <c r="Y114" i="2" s="1"/>
  <c r="O114" i="2"/>
  <c r="Z114" i="2" s="1"/>
  <c r="P114" i="2"/>
  <c r="AA114" i="2" s="1"/>
  <c r="N115" i="2"/>
  <c r="Y115" i="2" s="1"/>
  <c r="O115" i="2"/>
  <c r="Z115" i="2" s="1"/>
  <c r="P115" i="2"/>
  <c r="AA115" i="2" s="1"/>
  <c r="N116" i="2"/>
  <c r="Y116" i="2" s="1"/>
  <c r="O116" i="2"/>
  <c r="Z116" i="2" s="1"/>
  <c r="P116" i="2"/>
  <c r="AA116" i="2" s="1"/>
  <c r="N117" i="2"/>
  <c r="Y117" i="2" s="1"/>
  <c r="O117" i="2"/>
  <c r="Z117" i="2" s="1"/>
  <c r="P117" i="2"/>
  <c r="AA117" i="2" s="1"/>
  <c r="N118" i="2"/>
  <c r="Y118" i="2" s="1"/>
  <c r="O118" i="2"/>
  <c r="Z118" i="2" s="1"/>
  <c r="P118" i="2"/>
  <c r="AA118" i="2" s="1"/>
  <c r="N119" i="2"/>
  <c r="Y119" i="2" s="1"/>
  <c r="O119" i="2"/>
  <c r="Z119" i="2" s="1"/>
  <c r="P119" i="2"/>
  <c r="AA119" i="2" s="1"/>
  <c r="N120" i="2"/>
  <c r="Y120" i="2" s="1"/>
  <c r="O120" i="2"/>
  <c r="Z120" i="2" s="1"/>
  <c r="P120" i="2"/>
  <c r="AA120" i="2" s="1"/>
  <c r="N121" i="2"/>
  <c r="Y121" i="2" s="1"/>
  <c r="O121" i="2"/>
  <c r="Z121" i="2" s="1"/>
  <c r="P121" i="2"/>
  <c r="AA121" i="2" s="1"/>
  <c r="N122" i="2"/>
  <c r="Y122" i="2" s="1"/>
  <c r="O122" i="2"/>
  <c r="Z122" i="2" s="1"/>
  <c r="P122" i="2"/>
  <c r="AA122" i="2" s="1"/>
  <c r="N123" i="2"/>
  <c r="Y123" i="2" s="1"/>
  <c r="O123" i="2"/>
  <c r="Z123" i="2" s="1"/>
  <c r="P123" i="2"/>
  <c r="AA123" i="2" s="1"/>
  <c r="N124" i="2"/>
  <c r="Y124" i="2" s="1"/>
  <c r="O124" i="2"/>
  <c r="Z124" i="2" s="1"/>
  <c r="P124" i="2"/>
  <c r="AA124" i="2" s="1"/>
  <c r="N125" i="2"/>
  <c r="Y125" i="2" s="1"/>
  <c r="O125" i="2"/>
  <c r="Z125" i="2" s="1"/>
  <c r="P125" i="2"/>
  <c r="AA125" i="2" s="1"/>
  <c r="N126" i="2"/>
  <c r="Y126" i="2" s="1"/>
  <c r="O126" i="2"/>
  <c r="Z126" i="2" s="1"/>
  <c r="P126" i="2"/>
  <c r="AA126" i="2" s="1"/>
  <c r="N127" i="2"/>
  <c r="Y127" i="2" s="1"/>
  <c r="O127" i="2"/>
  <c r="Z127" i="2" s="1"/>
  <c r="P127" i="2"/>
  <c r="AA127" i="2" s="1"/>
  <c r="N128" i="2"/>
  <c r="Y128" i="2" s="1"/>
  <c r="O128" i="2"/>
  <c r="Z128" i="2" s="1"/>
  <c r="P128" i="2"/>
  <c r="AA128" i="2" s="1"/>
  <c r="N129" i="2"/>
  <c r="Y129" i="2" s="1"/>
  <c r="O129" i="2"/>
  <c r="Z129" i="2" s="1"/>
  <c r="P129" i="2"/>
  <c r="AA129" i="2" s="1"/>
  <c r="N130" i="2"/>
  <c r="Y130" i="2" s="1"/>
  <c r="O130" i="2"/>
  <c r="Z130" i="2" s="1"/>
  <c r="P130" i="2"/>
  <c r="AA130" i="2" s="1"/>
  <c r="N131" i="2"/>
  <c r="Y131" i="2" s="1"/>
  <c r="O131" i="2"/>
  <c r="Z131" i="2" s="1"/>
  <c r="P131" i="2"/>
  <c r="AA131" i="2" s="1"/>
  <c r="F95" i="1" s="1"/>
  <c r="H95" i="1" s="1"/>
  <c r="N132" i="2"/>
  <c r="Y132" i="2" s="1"/>
  <c r="O132" i="2"/>
  <c r="Z132" i="2" s="1"/>
  <c r="P132" i="2"/>
  <c r="AA132" i="2" s="1"/>
  <c r="N133" i="2"/>
  <c r="Y133" i="2" s="1"/>
  <c r="O133" i="2"/>
  <c r="Z133" i="2" s="1"/>
  <c r="P133" i="2"/>
  <c r="AA133" i="2" s="1"/>
  <c r="N134" i="2"/>
  <c r="Y134" i="2" s="1"/>
  <c r="O134" i="2"/>
  <c r="Z134" i="2" s="1"/>
  <c r="P134" i="2"/>
  <c r="AA134" i="2" s="1"/>
  <c r="F134" i="1" s="1"/>
  <c r="N135" i="2"/>
  <c r="Y135" i="2" s="1"/>
  <c r="O135" i="2"/>
  <c r="Z135" i="2" s="1"/>
  <c r="P135" i="2"/>
  <c r="AA135" i="2" s="1"/>
  <c r="N136" i="2"/>
  <c r="Y136" i="2" s="1"/>
  <c r="O136" i="2"/>
  <c r="Z136" i="2" s="1"/>
  <c r="P136" i="2"/>
  <c r="AA136" i="2" s="1"/>
  <c r="N137" i="2"/>
  <c r="Y137" i="2" s="1"/>
  <c r="O137" i="2"/>
  <c r="Z137" i="2" s="1"/>
  <c r="P137" i="2"/>
  <c r="AA137" i="2" s="1"/>
  <c r="F293" i="1" s="1"/>
  <c r="N138" i="2"/>
  <c r="Y138" i="2" s="1"/>
  <c r="O138" i="2"/>
  <c r="Z138" i="2" s="1"/>
  <c r="P138" i="2"/>
  <c r="AA138" i="2" s="1"/>
  <c r="N139" i="2"/>
  <c r="Y139" i="2" s="1"/>
  <c r="O139" i="2"/>
  <c r="Z139" i="2" s="1"/>
  <c r="P139" i="2"/>
  <c r="AA139" i="2" s="1"/>
  <c r="N140" i="2"/>
  <c r="Y140" i="2" s="1"/>
  <c r="O140" i="2"/>
  <c r="Z140" i="2" s="1"/>
  <c r="P140" i="2"/>
  <c r="AA140" i="2" s="1"/>
  <c r="F124" i="1" s="1"/>
  <c r="H124" i="1" s="1"/>
  <c r="N141" i="2"/>
  <c r="Y141" i="2" s="1"/>
  <c r="O141" i="2"/>
  <c r="Z141" i="2" s="1"/>
  <c r="P141" i="2"/>
  <c r="AA141" i="2" s="1"/>
  <c r="N142" i="2"/>
  <c r="Y142" i="2" s="1"/>
  <c r="O142" i="2"/>
  <c r="Z142" i="2" s="1"/>
  <c r="P142" i="2"/>
  <c r="AA142" i="2" s="1"/>
  <c r="N143" i="2"/>
  <c r="Y143" i="2" s="1"/>
  <c r="O143" i="2"/>
  <c r="Z143" i="2" s="1"/>
  <c r="P143" i="2"/>
  <c r="AA143" i="2" s="1"/>
  <c r="N144" i="2"/>
  <c r="Y144" i="2" s="1"/>
  <c r="O144" i="2"/>
  <c r="Z144" i="2" s="1"/>
  <c r="P144" i="2"/>
  <c r="AA144" i="2" s="1"/>
  <c r="N145" i="2"/>
  <c r="Y145" i="2" s="1"/>
  <c r="O145" i="2"/>
  <c r="Z145" i="2" s="1"/>
  <c r="P145" i="2"/>
  <c r="AA145" i="2" s="1"/>
  <c r="N146" i="2"/>
  <c r="Y146" i="2" s="1"/>
  <c r="O146" i="2"/>
  <c r="Z146" i="2" s="1"/>
  <c r="P146" i="2"/>
  <c r="AA146" i="2" s="1"/>
  <c r="N147" i="2"/>
  <c r="Y147" i="2" s="1"/>
  <c r="O147" i="2"/>
  <c r="Z147" i="2" s="1"/>
  <c r="P147" i="2"/>
  <c r="AA147" i="2" s="1"/>
  <c r="F92" i="1" s="1"/>
  <c r="H92" i="1" s="1"/>
  <c r="N148" i="2"/>
  <c r="Y148" i="2" s="1"/>
  <c r="O148" i="2"/>
  <c r="Z148" i="2" s="1"/>
  <c r="P148" i="2"/>
  <c r="AA148" i="2" s="1"/>
  <c r="F147" i="1" s="1"/>
  <c r="H147" i="1" s="1"/>
  <c r="N149" i="2"/>
  <c r="Y149" i="2" s="1"/>
  <c r="O149" i="2"/>
  <c r="Z149" i="2" s="1"/>
  <c r="P149" i="2"/>
  <c r="AA149" i="2" s="1"/>
  <c r="N150" i="2"/>
  <c r="Y150" i="2" s="1"/>
  <c r="O150" i="2"/>
  <c r="Z150" i="2" s="1"/>
  <c r="P150" i="2"/>
  <c r="AA150" i="2" s="1"/>
  <c r="N151" i="2"/>
  <c r="Y151" i="2" s="1"/>
  <c r="O151" i="2"/>
  <c r="Z151" i="2" s="1"/>
  <c r="P151" i="2"/>
  <c r="AA151" i="2" s="1"/>
  <c r="N152" i="2"/>
  <c r="Y152" i="2" s="1"/>
  <c r="O152" i="2"/>
  <c r="Z152" i="2" s="1"/>
  <c r="P152" i="2"/>
  <c r="AA152" i="2" s="1"/>
  <c r="N153" i="2"/>
  <c r="Y153" i="2" s="1"/>
  <c r="O153" i="2"/>
  <c r="Z153" i="2" s="1"/>
  <c r="P153" i="2"/>
  <c r="AA153" i="2" s="1"/>
  <c r="N154" i="2"/>
  <c r="Y154" i="2" s="1"/>
  <c r="O154" i="2"/>
  <c r="Z154" i="2" s="1"/>
  <c r="P154" i="2"/>
  <c r="AA154" i="2" s="1"/>
  <c r="F203" i="1" s="1"/>
  <c r="N155" i="2"/>
  <c r="Y155" i="2" s="1"/>
  <c r="O155" i="2"/>
  <c r="Z155" i="2" s="1"/>
  <c r="P155" i="2"/>
  <c r="AA155" i="2" s="1"/>
  <c r="N156" i="2"/>
  <c r="Y156" i="2" s="1"/>
  <c r="O156" i="2"/>
  <c r="Z156" i="2" s="1"/>
  <c r="P156" i="2"/>
  <c r="AA156" i="2" s="1"/>
  <c r="N157" i="2"/>
  <c r="Y157" i="2" s="1"/>
  <c r="O157" i="2"/>
  <c r="Z157" i="2" s="1"/>
  <c r="P157" i="2"/>
  <c r="AA157" i="2" s="1"/>
  <c r="N158" i="2"/>
  <c r="Y158" i="2" s="1"/>
  <c r="O158" i="2"/>
  <c r="Z158" i="2" s="1"/>
  <c r="P158" i="2"/>
  <c r="AA158" i="2" s="1"/>
  <c r="N159" i="2"/>
  <c r="Y159" i="2" s="1"/>
  <c r="O159" i="2"/>
  <c r="Z159" i="2" s="1"/>
  <c r="P159" i="2"/>
  <c r="AA159" i="2" s="1"/>
  <c r="N160" i="2"/>
  <c r="Y160" i="2" s="1"/>
  <c r="O160" i="2"/>
  <c r="Z160" i="2" s="1"/>
  <c r="P160" i="2"/>
  <c r="AA160" i="2" s="1"/>
  <c r="F220" i="1" s="1"/>
  <c r="H220" i="1" s="1"/>
  <c r="N161" i="2"/>
  <c r="Y161" i="2" s="1"/>
  <c r="O161" i="2"/>
  <c r="Z161" i="2" s="1"/>
  <c r="P161" i="2"/>
  <c r="AA161" i="2" s="1"/>
  <c r="N162" i="2"/>
  <c r="Y162" i="2" s="1"/>
  <c r="O162" i="2"/>
  <c r="Z162" i="2" s="1"/>
  <c r="P162" i="2"/>
  <c r="AA162" i="2" s="1"/>
  <c r="N163" i="2"/>
  <c r="Y163" i="2" s="1"/>
  <c r="O163" i="2"/>
  <c r="Z163" i="2" s="1"/>
  <c r="P163" i="2"/>
  <c r="AA163" i="2" s="1"/>
  <c r="N164" i="2"/>
  <c r="Y164" i="2" s="1"/>
  <c r="O164" i="2"/>
  <c r="Z164" i="2" s="1"/>
  <c r="P164" i="2"/>
  <c r="AA164" i="2" s="1"/>
  <c r="N165" i="2"/>
  <c r="Y165" i="2" s="1"/>
  <c r="O165" i="2"/>
  <c r="Z165" i="2" s="1"/>
  <c r="P165" i="2"/>
  <c r="AA165" i="2" s="1"/>
  <c r="N166" i="2"/>
  <c r="Y166" i="2" s="1"/>
  <c r="O166" i="2"/>
  <c r="Z166" i="2" s="1"/>
  <c r="P166" i="2"/>
  <c r="AA166" i="2" s="1"/>
  <c r="N167" i="2"/>
  <c r="Y167" i="2" s="1"/>
  <c r="O167" i="2"/>
  <c r="Z167" i="2" s="1"/>
  <c r="P167" i="2"/>
  <c r="AA167" i="2" s="1"/>
  <c r="F231" i="1" s="1"/>
  <c r="H231" i="1" s="1"/>
  <c r="N168" i="2"/>
  <c r="Y168" i="2" s="1"/>
  <c r="O168" i="2"/>
  <c r="Z168" i="2" s="1"/>
  <c r="P168" i="2"/>
  <c r="AA168" i="2" s="1"/>
  <c r="F247" i="1" s="1"/>
  <c r="H247" i="1" s="1"/>
  <c r="N169" i="2"/>
  <c r="Y169" i="2" s="1"/>
  <c r="O169" i="2"/>
  <c r="Z169" i="2" s="1"/>
  <c r="P169" i="2"/>
  <c r="AA169" i="2" s="1"/>
  <c r="N170" i="2"/>
  <c r="Y170" i="2" s="1"/>
  <c r="O170" i="2"/>
  <c r="Z170" i="2" s="1"/>
  <c r="P170" i="2"/>
  <c r="AA170" i="2" s="1"/>
  <c r="N171" i="2"/>
  <c r="Y171" i="2" s="1"/>
  <c r="O171" i="2"/>
  <c r="Z171" i="2" s="1"/>
  <c r="P171" i="2"/>
  <c r="AA171" i="2" s="1"/>
  <c r="N172" i="2"/>
  <c r="Y172" i="2" s="1"/>
  <c r="O172" i="2"/>
  <c r="Z172" i="2" s="1"/>
  <c r="P172" i="2"/>
  <c r="AA172" i="2" s="1"/>
  <c r="N173" i="2"/>
  <c r="Y173" i="2" s="1"/>
  <c r="O173" i="2"/>
  <c r="Z173" i="2" s="1"/>
  <c r="P173" i="2"/>
  <c r="AA173" i="2" s="1"/>
  <c r="N174" i="2"/>
  <c r="Y174" i="2" s="1"/>
  <c r="O174" i="2"/>
  <c r="Z174" i="2" s="1"/>
  <c r="P174" i="2"/>
  <c r="AA174" i="2" s="1"/>
  <c r="F110" i="1" s="1"/>
  <c r="N175" i="2"/>
  <c r="Y175" i="2" s="1"/>
  <c r="O175" i="2"/>
  <c r="Z175" i="2" s="1"/>
  <c r="P175" i="2"/>
  <c r="AA175" i="2" s="1"/>
  <c r="N176" i="2"/>
  <c r="Y176" i="2" s="1"/>
  <c r="O176" i="2"/>
  <c r="Z176" i="2" s="1"/>
  <c r="P176" i="2"/>
  <c r="AA176" i="2" s="1"/>
  <c r="N177" i="2"/>
  <c r="Y177" i="2" s="1"/>
  <c r="O177" i="2"/>
  <c r="Z177" i="2" s="1"/>
  <c r="P177" i="2"/>
  <c r="AA177" i="2" s="1"/>
  <c r="N178" i="2"/>
  <c r="Y178" i="2" s="1"/>
  <c r="O178" i="2"/>
  <c r="Z178" i="2" s="1"/>
  <c r="P178" i="2"/>
  <c r="AA178" i="2" s="1"/>
  <c r="N179" i="2"/>
  <c r="Y179" i="2" s="1"/>
  <c r="O179" i="2"/>
  <c r="Z179" i="2" s="1"/>
  <c r="P179" i="2"/>
  <c r="AA179" i="2" s="1"/>
  <c r="N180" i="2"/>
  <c r="Y180" i="2" s="1"/>
  <c r="O180" i="2"/>
  <c r="Z180" i="2" s="1"/>
  <c r="P180" i="2"/>
  <c r="AA180" i="2" s="1"/>
  <c r="N181" i="2"/>
  <c r="Y181" i="2" s="1"/>
  <c r="O181" i="2"/>
  <c r="Z181" i="2" s="1"/>
  <c r="P181" i="2"/>
  <c r="AA181" i="2" s="1"/>
  <c r="N182" i="2"/>
  <c r="Y182" i="2" s="1"/>
  <c r="O182" i="2"/>
  <c r="Z182" i="2" s="1"/>
  <c r="P182" i="2"/>
  <c r="AA182" i="2" s="1"/>
  <c r="F255" i="1" s="1"/>
  <c r="N183" i="2"/>
  <c r="Y183" i="2" s="1"/>
  <c r="O183" i="2"/>
  <c r="Z183" i="2" s="1"/>
  <c r="P183" i="2"/>
  <c r="AA183" i="2" s="1"/>
  <c r="N184" i="2"/>
  <c r="Y184" i="2" s="1"/>
  <c r="O184" i="2"/>
  <c r="Z184" i="2" s="1"/>
  <c r="P184" i="2"/>
  <c r="AA184" i="2" s="1"/>
  <c r="N185" i="2"/>
  <c r="Y185" i="2" s="1"/>
  <c r="O185" i="2"/>
  <c r="Z185" i="2" s="1"/>
  <c r="P185" i="2"/>
  <c r="AA185" i="2" s="1"/>
  <c r="N186" i="2"/>
  <c r="Y186" i="2" s="1"/>
  <c r="O186" i="2"/>
  <c r="Z186" i="2" s="1"/>
  <c r="P186" i="2"/>
  <c r="AA186" i="2" s="1"/>
  <c r="N187" i="2"/>
  <c r="Y187" i="2" s="1"/>
  <c r="O187" i="2"/>
  <c r="Z187" i="2" s="1"/>
  <c r="P187" i="2"/>
  <c r="AA187" i="2" s="1"/>
  <c r="N188" i="2"/>
  <c r="Y188" i="2" s="1"/>
  <c r="O188" i="2"/>
  <c r="Z188" i="2" s="1"/>
  <c r="P188" i="2"/>
  <c r="AA188" i="2" s="1"/>
  <c r="N189" i="2"/>
  <c r="Y189" i="2" s="1"/>
  <c r="O189" i="2"/>
  <c r="Z189" i="2" s="1"/>
  <c r="P189" i="2"/>
  <c r="AA189" i="2" s="1"/>
  <c r="N190" i="2"/>
  <c r="Y190" i="2" s="1"/>
  <c r="O190" i="2"/>
  <c r="Z190" i="2" s="1"/>
  <c r="P190" i="2"/>
  <c r="AA190" i="2" s="1"/>
  <c r="N191" i="2"/>
  <c r="Y191" i="2" s="1"/>
  <c r="O191" i="2"/>
  <c r="Z191" i="2" s="1"/>
  <c r="P191" i="2"/>
  <c r="AA191" i="2" s="1"/>
  <c r="N192" i="2"/>
  <c r="Y192" i="2" s="1"/>
  <c r="O192" i="2"/>
  <c r="Z192" i="2" s="1"/>
  <c r="P192" i="2"/>
  <c r="AA192" i="2" s="1"/>
  <c r="N193" i="2"/>
  <c r="Y193" i="2" s="1"/>
  <c r="O193" i="2"/>
  <c r="Z193" i="2" s="1"/>
  <c r="P193" i="2"/>
  <c r="AA193" i="2" s="1"/>
  <c r="N194" i="2"/>
  <c r="Y194" i="2" s="1"/>
  <c r="O194" i="2"/>
  <c r="Z194" i="2" s="1"/>
  <c r="P194" i="2"/>
  <c r="AA194" i="2" s="1"/>
  <c r="N195" i="2"/>
  <c r="Y195" i="2" s="1"/>
  <c r="O195" i="2"/>
  <c r="Z195" i="2" s="1"/>
  <c r="P195" i="2"/>
  <c r="AA195" i="2" s="1"/>
  <c r="N196" i="2"/>
  <c r="Y196" i="2" s="1"/>
  <c r="O196" i="2"/>
  <c r="Z196" i="2" s="1"/>
  <c r="P196" i="2"/>
  <c r="AA196" i="2" s="1"/>
  <c r="N197" i="2"/>
  <c r="Y197" i="2" s="1"/>
  <c r="O197" i="2"/>
  <c r="Z197" i="2" s="1"/>
  <c r="P197" i="2"/>
  <c r="AA197" i="2" s="1"/>
  <c r="N198" i="2"/>
  <c r="Y198" i="2" s="1"/>
  <c r="O198" i="2"/>
  <c r="Z198" i="2" s="1"/>
  <c r="P198" i="2"/>
  <c r="AA198" i="2" s="1"/>
  <c r="N199" i="2"/>
  <c r="Y199" i="2" s="1"/>
  <c r="O199" i="2"/>
  <c r="Z199" i="2" s="1"/>
  <c r="P199" i="2"/>
  <c r="AA199" i="2" s="1"/>
  <c r="N200" i="2"/>
  <c r="Y200" i="2" s="1"/>
  <c r="O200" i="2"/>
  <c r="Z200" i="2" s="1"/>
  <c r="P200" i="2"/>
  <c r="AA200" i="2" s="1"/>
  <c r="N201" i="2"/>
  <c r="Y201" i="2" s="1"/>
  <c r="O201" i="2"/>
  <c r="Z201" i="2" s="1"/>
  <c r="P201" i="2"/>
  <c r="AA201" i="2" s="1"/>
  <c r="N202" i="2"/>
  <c r="Y202" i="2" s="1"/>
  <c r="O202" i="2"/>
  <c r="Z202" i="2" s="1"/>
  <c r="P202" i="2"/>
  <c r="AA202" i="2" s="1"/>
  <c r="N203" i="2"/>
  <c r="Y203" i="2" s="1"/>
  <c r="O203" i="2"/>
  <c r="Z203" i="2" s="1"/>
  <c r="P203" i="2"/>
  <c r="AA203" i="2" s="1"/>
  <c r="N204" i="2"/>
  <c r="Y204" i="2" s="1"/>
  <c r="O204" i="2"/>
  <c r="Z204" i="2" s="1"/>
  <c r="P204" i="2"/>
  <c r="AA204" i="2" s="1"/>
  <c r="N205" i="2"/>
  <c r="Y205" i="2" s="1"/>
  <c r="O205" i="2"/>
  <c r="Z205" i="2" s="1"/>
  <c r="P205" i="2"/>
  <c r="AA205" i="2" s="1"/>
  <c r="N206" i="2"/>
  <c r="Y206" i="2" s="1"/>
  <c r="O206" i="2"/>
  <c r="Z206" i="2" s="1"/>
  <c r="P206" i="2"/>
  <c r="AA206" i="2" s="1"/>
  <c r="F239" i="1" s="1"/>
  <c r="N207" i="2"/>
  <c r="Y207" i="2" s="1"/>
  <c r="O207" i="2"/>
  <c r="Z207" i="2" s="1"/>
  <c r="P207" i="2"/>
  <c r="AA207" i="2" s="1"/>
  <c r="N208" i="2"/>
  <c r="Y208" i="2" s="1"/>
  <c r="O208" i="2"/>
  <c r="Z208" i="2" s="1"/>
  <c r="P208" i="2"/>
  <c r="AA208" i="2" s="1"/>
  <c r="N209" i="2"/>
  <c r="Y209" i="2" s="1"/>
  <c r="O209" i="2"/>
  <c r="Z209" i="2" s="1"/>
  <c r="P209" i="2"/>
  <c r="AA209" i="2" s="1"/>
  <c r="N210" i="2"/>
  <c r="Y210" i="2" s="1"/>
  <c r="O210" i="2"/>
  <c r="Z210" i="2" s="1"/>
  <c r="P210" i="2"/>
  <c r="AA210" i="2" s="1"/>
  <c r="N211" i="2"/>
  <c r="Y211" i="2" s="1"/>
  <c r="O211" i="2"/>
  <c r="Z211" i="2" s="1"/>
  <c r="P211" i="2"/>
  <c r="AA211" i="2" s="1"/>
  <c r="N212" i="2"/>
  <c r="Y212" i="2" s="1"/>
  <c r="O212" i="2"/>
  <c r="Z212" i="2" s="1"/>
  <c r="P212" i="2"/>
  <c r="AA212" i="2" s="1"/>
  <c r="N213" i="2"/>
  <c r="Y213" i="2" s="1"/>
  <c r="O213" i="2"/>
  <c r="Z213" i="2" s="1"/>
  <c r="P213" i="2"/>
  <c r="AA213" i="2" s="1"/>
  <c r="N214" i="2"/>
  <c r="Y214" i="2" s="1"/>
  <c r="O214" i="2"/>
  <c r="Z214" i="2" s="1"/>
  <c r="P214" i="2"/>
  <c r="AA214" i="2" s="1"/>
  <c r="N215" i="2"/>
  <c r="Y215" i="2" s="1"/>
  <c r="O215" i="2"/>
  <c r="Z215" i="2" s="1"/>
  <c r="P215" i="2"/>
  <c r="AA215" i="2" s="1"/>
  <c r="N216" i="2"/>
  <c r="Y216" i="2" s="1"/>
  <c r="O216" i="2"/>
  <c r="Z216" i="2" s="1"/>
  <c r="P216" i="2"/>
  <c r="AA216" i="2" s="1"/>
  <c r="N217" i="2"/>
  <c r="Y217" i="2" s="1"/>
  <c r="O217" i="2"/>
  <c r="Z217" i="2" s="1"/>
  <c r="P217" i="2"/>
  <c r="AA217" i="2" s="1"/>
  <c r="N218" i="2"/>
  <c r="Y218" i="2" s="1"/>
  <c r="O218" i="2"/>
  <c r="Z218" i="2" s="1"/>
  <c r="P218" i="2"/>
  <c r="AA218" i="2" s="1"/>
  <c r="N219" i="2"/>
  <c r="Y219" i="2" s="1"/>
  <c r="O219" i="2"/>
  <c r="Z219" i="2" s="1"/>
  <c r="P219" i="2"/>
  <c r="AA219" i="2" s="1"/>
  <c r="N220" i="2"/>
  <c r="Y220" i="2" s="1"/>
  <c r="O220" i="2"/>
  <c r="Z220" i="2" s="1"/>
  <c r="P220" i="2"/>
  <c r="AA220" i="2" s="1"/>
  <c r="N221" i="2"/>
  <c r="Y221" i="2" s="1"/>
  <c r="O221" i="2"/>
  <c r="Z221" i="2" s="1"/>
  <c r="P221" i="2"/>
  <c r="AA221" i="2" s="1"/>
  <c r="N222" i="2"/>
  <c r="Y222" i="2" s="1"/>
  <c r="O222" i="2"/>
  <c r="Z222" i="2" s="1"/>
  <c r="P222" i="2"/>
  <c r="AA222" i="2" s="1"/>
  <c r="N223" i="2"/>
  <c r="Y223" i="2" s="1"/>
  <c r="O223" i="2"/>
  <c r="Z223" i="2" s="1"/>
  <c r="P223" i="2"/>
  <c r="AA223" i="2" s="1"/>
  <c r="N224" i="2"/>
  <c r="Y224" i="2" s="1"/>
  <c r="O224" i="2"/>
  <c r="Z224" i="2" s="1"/>
  <c r="P224" i="2"/>
  <c r="AA224" i="2" s="1"/>
  <c r="N225" i="2"/>
  <c r="Y225" i="2" s="1"/>
  <c r="O225" i="2"/>
  <c r="Z225" i="2" s="1"/>
  <c r="P225" i="2"/>
  <c r="AA225" i="2" s="1"/>
  <c r="N226" i="2"/>
  <c r="Y226" i="2" s="1"/>
  <c r="O226" i="2"/>
  <c r="Z226" i="2" s="1"/>
  <c r="P226" i="2"/>
  <c r="AA226" i="2" s="1"/>
  <c r="N227" i="2"/>
  <c r="Y227" i="2" s="1"/>
  <c r="O227" i="2"/>
  <c r="Z227" i="2" s="1"/>
  <c r="P227" i="2"/>
  <c r="AA227" i="2" s="1"/>
  <c r="N228" i="2"/>
  <c r="Y228" i="2" s="1"/>
  <c r="O228" i="2"/>
  <c r="Z228" i="2" s="1"/>
  <c r="P228" i="2"/>
  <c r="AA228" i="2" s="1"/>
  <c r="N229" i="2"/>
  <c r="Y229" i="2" s="1"/>
  <c r="O229" i="2"/>
  <c r="Z229" i="2" s="1"/>
  <c r="P229" i="2"/>
  <c r="AA229" i="2" s="1"/>
  <c r="N230" i="2"/>
  <c r="Y230" i="2" s="1"/>
  <c r="O230" i="2"/>
  <c r="Z230" i="2" s="1"/>
  <c r="P230" i="2"/>
  <c r="AA230" i="2" s="1"/>
  <c r="N231" i="2"/>
  <c r="Y231" i="2" s="1"/>
  <c r="O231" i="2"/>
  <c r="Z231" i="2" s="1"/>
  <c r="P231" i="2"/>
  <c r="AA231" i="2" s="1"/>
  <c r="N232" i="2"/>
  <c r="Y232" i="2" s="1"/>
  <c r="O232" i="2"/>
  <c r="Z232" i="2" s="1"/>
  <c r="P232" i="2"/>
  <c r="AA232" i="2" s="1"/>
  <c r="N233" i="2"/>
  <c r="Y233" i="2" s="1"/>
  <c r="O233" i="2"/>
  <c r="Z233" i="2" s="1"/>
  <c r="P233" i="2"/>
  <c r="AA233" i="2" s="1"/>
  <c r="N234" i="2"/>
  <c r="Y234" i="2" s="1"/>
  <c r="O234" i="2"/>
  <c r="Z234" i="2" s="1"/>
  <c r="P234" i="2"/>
  <c r="AA234" i="2" s="1"/>
  <c r="N235" i="2"/>
  <c r="Y235" i="2" s="1"/>
  <c r="O235" i="2"/>
  <c r="Z235" i="2" s="1"/>
  <c r="P235" i="2"/>
  <c r="AA235" i="2" s="1"/>
  <c r="N236" i="2"/>
  <c r="Y236" i="2" s="1"/>
  <c r="O236" i="2"/>
  <c r="Z236" i="2" s="1"/>
  <c r="P236" i="2"/>
  <c r="AA236" i="2" s="1"/>
  <c r="N237" i="2"/>
  <c r="Y237" i="2" s="1"/>
  <c r="O237" i="2"/>
  <c r="Z237" i="2" s="1"/>
  <c r="P237" i="2"/>
  <c r="AA237" i="2" s="1"/>
  <c r="N238" i="2"/>
  <c r="Y238" i="2" s="1"/>
  <c r="O238" i="2"/>
  <c r="Z238" i="2" s="1"/>
  <c r="P238" i="2"/>
  <c r="AA238" i="2" s="1"/>
  <c r="F200" i="1" s="1"/>
  <c r="N239" i="2"/>
  <c r="Y239" i="2" s="1"/>
  <c r="O239" i="2"/>
  <c r="Z239" i="2" s="1"/>
  <c r="P239" i="2"/>
  <c r="AA239" i="2" s="1"/>
  <c r="N240" i="2"/>
  <c r="Y240" i="2" s="1"/>
  <c r="O240" i="2"/>
  <c r="Z240" i="2" s="1"/>
  <c r="P240" i="2"/>
  <c r="AA240" i="2" s="1"/>
  <c r="N241" i="2"/>
  <c r="Y241" i="2" s="1"/>
  <c r="O241" i="2"/>
  <c r="Z241" i="2" s="1"/>
  <c r="P241" i="2"/>
  <c r="AA241" i="2" s="1"/>
  <c r="N242" i="2"/>
  <c r="Y242" i="2" s="1"/>
  <c r="O242" i="2"/>
  <c r="Z242" i="2" s="1"/>
  <c r="P242" i="2"/>
  <c r="AA242" i="2" s="1"/>
  <c r="N243" i="2"/>
  <c r="Y243" i="2" s="1"/>
  <c r="O243" i="2"/>
  <c r="Z243" i="2" s="1"/>
  <c r="P243" i="2"/>
  <c r="AA243" i="2" s="1"/>
  <c r="N244" i="2"/>
  <c r="Y244" i="2" s="1"/>
  <c r="O244" i="2"/>
  <c r="Z244" i="2" s="1"/>
  <c r="P244" i="2"/>
  <c r="AA244" i="2" s="1"/>
  <c r="N245" i="2"/>
  <c r="Y245" i="2" s="1"/>
  <c r="O245" i="2"/>
  <c r="Z245" i="2" s="1"/>
  <c r="P245" i="2"/>
  <c r="AA245" i="2" s="1"/>
  <c r="N246" i="2"/>
  <c r="Y246" i="2" s="1"/>
  <c r="O246" i="2"/>
  <c r="Z246" i="2" s="1"/>
  <c r="P246" i="2"/>
  <c r="AA246" i="2" s="1"/>
  <c r="F108" i="1" s="1"/>
  <c r="N247" i="2"/>
  <c r="Y247" i="2" s="1"/>
  <c r="O247" i="2"/>
  <c r="Z247" i="2" s="1"/>
  <c r="P247" i="2"/>
  <c r="AA247" i="2" s="1"/>
  <c r="F97" i="1" s="1"/>
  <c r="H97" i="1" s="1"/>
  <c r="N248" i="2"/>
  <c r="Y248" i="2" s="1"/>
  <c r="O248" i="2"/>
  <c r="Z248" i="2" s="1"/>
  <c r="P248" i="2"/>
  <c r="AA248" i="2" s="1"/>
  <c r="N249" i="2"/>
  <c r="Y249" i="2" s="1"/>
  <c r="O249" i="2"/>
  <c r="Z249" i="2" s="1"/>
  <c r="P249" i="2"/>
  <c r="AA249" i="2" s="1"/>
  <c r="N250" i="2"/>
  <c r="Y250" i="2" s="1"/>
  <c r="O250" i="2"/>
  <c r="Z250" i="2" s="1"/>
  <c r="P250" i="2"/>
  <c r="AA250" i="2" s="1"/>
  <c r="F248" i="1" s="1"/>
  <c r="N251" i="2"/>
  <c r="Y251" i="2" s="1"/>
  <c r="O251" i="2"/>
  <c r="Z251" i="2" s="1"/>
  <c r="P251" i="2"/>
  <c r="AA251" i="2" s="1"/>
  <c r="N252" i="2"/>
  <c r="Y252" i="2" s="1"/>
  <c r="O252" i="2"/>
  <c r="Z252" i="2" s="1"/>
  <c r="P252" i="2"/>
  <c r="AA252" i="2" s="1"/>
  <c r="N253" i="2"/>
  <c r="Y253" i="2" s="1"/>
  <c r="O253" i="2"/>
  <c r="Z253" i="2" s="1"/>
  <c r="P253" i="2"/>
  <c r="AA253" i="2" s="1"/>
  <c r="N254" i="2"/>
  <c r="Y254" i="2" s="1"/>
  <c r="O254" i="2"/>
  <c r="Z254" i="2" s="1"/>
  <c r="P254" i="2"/>
  <c r="AA254" i="2" s="1"/>
  <c r="N255" i="2"/>
  <c r="Y255" i="2" s="1"/>
  <c r="O255" i="2"/>
  <c r="Z255" i="2" s="1"/>
  <c r="P255" i="2"/>
  <c r="AA255" i="2" s="1"/>
  <c r="N256" i="2"/>
  <c r="Y256" i="2" s="1"/>
  <c r="O256" i="2"/>
  <c r="Z256" i="2" s="1"/>
  <c r="P256" i="2"/>
  <c r="AA256" i="2" s="1"/>
  <c r="F125" i="1" s="1"/>
  <c r="H125" i="1" s="1"/>
  <c r="N257" i="2"/>
  <c r="Y257" i="2" s="1"/>
  <c r="O257" i="2"/>
  <c r="Z257" i="2" s="1"/>
  <c r="P257" i="2"/>
  <c r="AA257" i="2" s="1"/>
  <c r="N258" i="2"/>
  <c r="Y258" i="2" s="1"/>
  <c r="O258" i="2"/>
  <c r="Z258" i="2" s="1"/>
  <c r="P258" i="2"/>
  <c r="AA258" i="2" s="1"/>
  <c r="N259" i="2"/>
  <c r="Y259" i="2" s="1"/>
  <c r="O259" i="2"/>
  <c r="Z259" i="2" s="1"/>
  <c r="P259" i="2"/>
  <c r="AA259" i="2" s="1"/>
  <c r="F187" i="1" s="1"/>
  <c r="H187" i="1" s="1"/>
  <c r="N260" i="2"/>
  <c r="Y260" i="2" s="1"/>
  <c r="O260" i="2"/>
  <c r="Z260" i="2" s="1"/>
  <c r="P260" i="2"/>
  <c r="AA260" i="2" s="1"/>
  <c r="N261" i="2"/>
  <c r="Y261" i="2" s="1"/>
  <c r="O261" i="2"/>
  <c r="Z261" i="2" s="1"/>
  <c r="P261" i="2"/>
  <c r="AA261" i="2" s="1"/>
  <c r="N262" i="2"/>
  <c r="Y262" i="2" s="1"/>
  <c r="O262" i="2"/>
  <c r="Z262" i="2" s="1"/>
  <c r="P262" i="2"/>
  <c r="AA262" i="2" s="1"/>
  <c r="N263" i="2"/>
  <c r="Y263" i="2" s="1"/>
  <c r="O263" i="2"/>
  <c r="Z263" i="2" s="1"/>
  <c r="P263" i="2"/>
  <c r="AA263" i="2" s="1"/>
  <c r="N264" i="2"/>
  <c r="Y264" i="2" s="1"/>
  <c r="O264" i="2"/>
  <c r="Z264" i="2" s="1"/>
  <c r="P264" i="2"/>
  <c r="AA264" i="2" s="1"/>
  <c r="N265" i="2"/>
  <c r="Y265" i="2" s="1"/>
  <c r="O265" i="2"/>
  <c r="Z265" i="2" s="1"/>
  <c r="P265" i="2"/>
  <c r="AA265" i="2" s="1"/>
  <c r="N266" i="2"/>
  <c r="Y266" i="2" s="1"/>
  <c r="O266" i="2"/>
  <c r="Z266" i="2" s="1"/>
  <c r="P266" i="2"/>
  <c r="AA266" i="2" s="1"/>
  <c r="F164" i="1" s="1"/>
  <c r="N267" i="2"/>
  <c r="Y267" i="2" s="1"/>
  <c r="O267" i="2"/>
  <c r="Z267" i="2" s="1"/>
  <c r="P267" i="2"/>
  <c r="AA267" i="2" s="1"/>
  <c r="F263" i="1" s="1"/>
  <c r="H263" i="1" s="1"/>
  <c r="N268" i="2"/>
  <c r="Y268" i="2" s="1"/>
  <c r="O268" i="2"/>
  <c r="Z268" i="2" s="1"/>
  <c r="P268" i="2"/>
  <c r="AA268" i="2" s="1"/>
  <c r="F130" i="1" s="1"/>
  <c r="H130" i="1" s="1"/>
  <c r="N269" i="2"/>
  <c r="Y269" i="2" s="1"/>
  <c r="O269" i="2"/>
  <c r="Z269" i="2" s="1"/>
  <c r="P269" i="2"/>
  <c r="AA269" i="2" s="1"/>
  <c r="N270" i="2"/>
  <c r="Y270" i="2" s="1"/>
  <c r="O270" i="2"/>
  <c r="Z270" i="2" s="1"/>
  <c r="P270" i="2"/>
  <c r="AA270" i="2" s="1"/>
  <c r="N271" i="2"/>
  <c r="Y271" i="2" s="1"/>
  <c r="O271" i="2"/>
  <c r="Z271" i="2" s="1"/>
  <c r="P271" i="2"/>
  <c r="AA271" i="2" s="1"/>
  <c r="N272" i="2"/>
  <c r="Y272" i="2" s="1"/>
  <c r="O272" i="2"/>
  <c r="Z272" i="2" s="1"/>
  <c r="P272" i="2"/>
  <c r="AA272" i="2" s="1"/>
  <c r="N273" i="2"/>
  <c r="Y273" i="2" s="1"/>
  <c r="O273" i="2"/>
  <c r="Z273" i="2" s="1"/>
  <c r="P273" i="2"/>
  <c r="AA273" i="2" s="1"/>
  <c r="N274" i="2"/>
  <c r="Y274" i="2" s="1"/>
  <c r="O274" i="2"/>
  <c r="Z274" i="2" s="1"/>
  <c r="P274" i="2"/>
  <c r="AA274" i="2" s="1"/>
  <c r="N275" i="2"/>
  <c r="Y275" i="2" s="1"/>
  <c r="O275" i="2"/>
  <c r="Z275" i="2" s="1"/>
  <c r="P275" i="2"/>
  <c r="AA275" i="2" s="1"/>
  <c r="N276" i="2"/>
  <c r="Y276" i="2" s="1"/>
  <c r="O276" i="2"/>
  <c r="Z276" i="2" s="1"/>
  <c r="P276" i="2"/>
  <c r="AA276" i="2" s="1"/>
  <c r="N277" i="2"/>
  <c r="Y277" i="2" s="1"/>
  <c r="O277" i="2"/>
  <c r="Z277" i="2" s="1"/>
  <c r="P277" i="2"/>
  <c r="AA277" i="2" s="1"/>
  <c r="N278" i="2"/>
  <c r="Y278" i="2" s="1"/>
  <c r="O278" i="2"/>
  <c r="Z278" i="2" s="1"/>
  <c r="P278" i="2"/>
  <c r="AA278" i="2" s="1"/>
  <c r="N279" i="2"/>
  <c r="Y279" i="2" s="1"/>
  <c r="O279" i="2"/>
  <c r="Z279" i="2" s="1"/>
  <c r="P279" i="2"/>
  <c r="AA279" i="2" s="1"/>
  <c r="N280" i="2"/>
  <c r="Y280" i="2" s="1"/>
  <c r="O280" i="2"/>
  <c r="Z280" i="2" s="1"/>
  <c r="P280" i="2"/>
  <c r="AA280" i="2" s="1"/>
  <c r="N281" i="2"/>
  <c r="Y281" i="2" s="1"/>
  <c r="O281" i="2"/>
  <c r="Z281" i="2" s="1"/>
  <c r="P281" i="2"/>
  <c r="AA281" i="2" s="1"/>
  <c r="N282" i="2"/>
  <c r="Y282" i="2" s="1"/>
  <c r="O282" i="2"/>
  <c r="Z282" i="2" s="1"/>
  <c r="P282" i="2"/>
  <c r="AA282" i="2" s="1"/>
  <c r="N283" i="2"/>
  <c r="Y283" i="2" s="1"/>
  <c r="O283" i="2"/>
  <c r="Z283" i="2" s="1"/>
  <c r="P283" i="2"/>
  <c r="AA283" i="2" s="1"/>
  <c r="N284" i="2"/>
  <c r="Y284" i="2" s="1"/>
  <c r="O284" i="2"/>
  <c r="Z284" i="2" s="1"/>
  <c r="P284" i="2"/>
  <c r="AA284" i="2" s="1"/>
  <c r="N285" i="2"/>
  <c r="Y285" i="2" s="1"/>
  <c r="O285" i="2"/>
  <c r="Z285" i="2" s="1"/>
  <c r="P285" i="2"/>
  <c r="AA285" i="2" s="1"/>
  <c r="N286" i="2"/>
  <c r="Y286" i="2" s="1"/>
  <c r="O286" i="2"/>
  <c r="Z286" i="2" s="1"/>
  <c r="P286" i="2"/>
  <c r="AA286" i="2" s="1"/>
  <c r="N287" i="2"/>
  <c r="Y287" i="2" s="1"/>
  <c r="O287" i="2"/>
  <c r="Z287" i="2" s="1"/>
  <c r="P287" i="2"/>
  <c r="AA287" i="2" s="1"/>
  <c r="N288" i="2"/>
  <c r="Y288" i="2" s="1"/>
  <c r="O288" i="2"/>
  <c r="Z288" i="2" s="1"/>
  <c r="P288" i="2"/>
  <c r="AA288" i="2" s="1"/>
  <c r="N289" i="2"/>
  <c r="Y289" i="2" s="1"/>
  <c r="O289" i="2"/>
  <c r="Z289" i="2" s="1"/>
  <c r="P289" i="2"/>
  <c r="AA289" i="2" s="1"/>
  <c r="N290" i="2"/>
  <c r="Y290" i="2" s="1"/>
  <c r="O290" i="2"/>
  <c r="Z290" i="2" s="1"/>
  <c r="P290" i="2"/>
  <c r="AA290" i="2" s="1"/>
  <c r="F104" i="1" s="1"/>
  <c r="N291" i="2"/>
  <c r="Y291" i="2" s="1"/>
  <c r="O291" i="2"/>
  <c r="Z291" i="2" s="1"/>
  <c r="P291" i="2"/>
  <c r="AA291" i="2" s="1"/>
  <c r="N292" i="2"/>
  <c r="Y292" i="2" s="1"/>
  <c r="O292" i="2"/>
  <c r="Z292" i="2" s="1"/>
  <c r="P292" i="2"/>
  <c r="AA292" i="2" s="1"/>
  <c r="N293" i="2"/>
  <c r="Y293" i="2" s="1"/>
  <c r="O293" i="2"/>
  <c r="Z293" i="2" s="1"/>
  <c r="P293" i="2"/>
  <c r="AA293" i="2" s="1"/>
  <c r="N294" i="2"/>
  <c r="Y294" i="2" s="1"/>
  <c r="O294" i="2"/>
  <c r="Z294" i="2" s="1"/>
  <c r="P294" i="2"/>
  <c r="AA294" i="2" s="1"/>
  <c r="F150" i="1" s="1"/>
  <c r="N295" i="2"/>
  <c r="Y295" i="2" s="1"/>
  <c r="O295" i="2"/>
  <c r="Z295" i="2" s="1"/>
  <c r="P295" i="2"/>
  <c r="AA295" i="2" s="1"/>
  <c r="N296" i="2"/>
  <c r="Y296" i="2" s="1"/>
  <c r="O296" i="2"/>
  <c r="Z296" i="2" s="1"/>
  <c r="P296" i="2"/>
  <c r="AA296" i="2" s="1"/>
  <c r="N297" i="2"/>
  <c r="Y297" i="2" s="1"/>
  <c r="O297" i="2"/>
  <c r="Z297" i="2" s="1"/>
  <c r="P297" i="2"/>
  <c r="AA297" i="2" s="1"/>
  <c r="N298" i="2"/>
  <c r="Y298" i="2" s="1"/>
  <c r="O298" i="2"/>
  <c r="Z298" i="2" s="1"/>
  <c r="P298" i="2"/>
  <c r="AA298" i="2" s="1"/>
  <c r="F157" i="1" s="1"/>
  <c r="N299" i="2"/>
  <c r="Y299" i="2" s="1"/>
  <c r="O299" i="2"/>
  <c r="Z299" i="2" s="1"/>
  <c r="P299" i="2"/>
  <c r="AA299" i="2" s="1"/>
  <c r="N300" i="2"/>
  <c r="Y300" i="2" s="1"/>
  <c r="O300" i="2"/>
  <c r="Z300" i="2" s="1"/>
  <c r="P300" i="2"/>
  <c r="AA300" i="2" s="1"/>
  <c r="N301" i="2"/>
  <c r="Y301" i="2" s="1"/>
  <c r="O301" i="2"/>
  <c r="Z301" i="2" s="1"/>
  <c r="P301" i="2"/>
  <c r="AA301" i="2" s="1"/>
  <c r="N302" i="2"/>
  <c r="Y302" i="2" s="1"/>
  <c r="O302" i="2"/>
  <c r="Z302" i="2" s="1"/>
  <c r="P302" i="2"/>
  <c r="AA302" i="2" s="1"/>
  <c r="F115" i="1" s="1"/>
  <c r="N303" i="2"/>
  <c r="Y303" i="2" s="1"/>
  <c r="O303" i="2"/>
  <c r="Z303" i="2" s="1"/>
  <c r="P303" i="2"/>
  <c r="AA303" i="2" s="1"/>
  <c r="F143" i="1" s="1"/>
  <c r="H143" i="1" s="1"/>
  <c r="N304" i="2"/>
  <c r="Y304" i="2" s="1"/>
  <c r="O304" i="2"/>
  <c r="Z304" i="2" s="1"/>
  <c r="P304" i="2"/>
  <c r="AA304" i="2" s="1"/>
  <c r="N305" i="2"/>
  <c r="Y305" i="2" s="1"/>
  <c r="O305" i="2"/>
  <c r="Z305" i="2" s="1"/>
  <c r="P305" i="2"/>
  <c r="AA305" i="2" s="1"/>
  <c r="N306" i="2"/>
  <c r="Y306" i="2" s="1"/>
  <c r="O306" i="2"/>
  <c r="Z306" i="2" s="1"/>
  <c r="P306" i="2"/>
  <c r="AA306" i="2" s="1"/>
  <c r="F193" i="1" s="1"/>
  <c r="N307" i="2"/>
  <c r="Y307" i="2" s="1"/>
  <c r="O307" i="2"/>
  <c r="Z307" i="2" s="1"/>
  <c r="P307" i="2"/>
  <c r="AA307" i="2" s="1"/>
  <c r="N308" i="2"/>
  <c r="Y308" i="2" s="1"/>
  <c r="O308" i="2"/>
  <c r="Z308" i="2" s="1"/>
  <c r="P308" i="2"/>
  <c r="AA308" i="2" s="1"/>
  <c r="F148" i="1" s="1"/>
  <c r="H148" i="1" s="1"/>
  <c r="N309" i="2"/>
  <c r="Y309" i="2" s="1"/>
  <c r="O309" i="2"/>
  <c r="Z309" i="2" s="1"/>
  <c r="P309" i="2"/>
  <c r="AA309" i="2" s="1"/>
  <c r="F122" i="1" s="1"/>
  <c r="N310" i="2"/>
  <c r="Y310" i="2" s="1"/>
  <c r="O310" i="2"/>
  <c r="Z310" i="2" s="1"/>
  <c r="P310" i="2"/>
  <c r="AA310" i="2" s="1"/>
  <c r="N311" i="2"/>
  <c r="Y311" i="2" s="1"/>
  <c r="O311" i="2"/>
  <c r="Z311" i="2" s="1"/>
  <c r="P311" i="2"/>
  <c r="AA311" i="2" s="1"/>
  <c r="F149" i="1" s="1"/>
  <c r="H149" i="1" s="1"/>
  <c r="N312" i="2"/>
  <c r="Y312" i="2" s="1"/>
  <c r="O312" i="2"/>
  <c r="Z312" i="2" s="1"/>
  <c r="P312" i="2"/>
  <c r="AA312" i="2" s="1"/>
  <c r="N313" i="2"/>
  <c r="Y313" i="2" s="1"/>
  <c r="O313" i="2"/>
  <c r="Z313" i="2" s="1"/>
  <c r="P313" i="2"/>
  <c r="AA313" i="2" s="1"/>
  <c r="F234" i="1" s="1"/>
  <c r="N314" i="2"/>
  <c r="Y314" i="2" s="1"/>
  <c r="O314" i="2"/>
  <c r="Z314" i="2" s="1"/>
  <c r="P314" i="2"/>
  <c r="AA314" i="2" s="1"/>
  <c r="N315" i="2"/>
  <c r="Y315" i="2" s="1"/>
  <c r="O315" i="2"/>
  <c r="Z315" i="2" s="1"/>
  <c r="P315" i="2"/>
  <c r="AA315" i="2" s="1"/>
  <c r="N316" i="2"/>
  <c r="Y316" i="2" s="1"/>
  <c r="O316" i="2"/>
  <c r="Z316" i="2" s="1"/>
  <c r="P316" i="2"/>
  <c r="AA316" i="2" s="1"/>
  <c r="N317" i="2"/>
  <c r="Y317" i="2" s="1"/>
  <c r="O317" i="2"/>
  <c r="Z317" i="2" s="1"/>
  <c r="P317" i="2"/>
  <c r="AA317" i="2" s="1"/>
  <c r="N318" i="2"/>
  <c r="Y318" i="2" s="1"/>
  <c r="O318" i="2"/>
  <c r="Z318" i="2" s="1"/>
  <c r="P318" i="2"/>
  <c r="AA318" i="2" s="1"/>
  <c r="N319" i="2"/>
  <c r="Y319" i="2" s="1"/>
  <c r="O319" i="2"/>
  <c r="Z319" i="2" s="1"/>
  <c r="P319" i="2"/>
  <c r="AA319" i="2" s="1"/>
  <c r="N320" i="2"/>
  <c r="Y320" i="2" s="1"/>
  <c r="O320" i="2"/>
  <c r="Z320" i="2" s="1"/>
  <c r="P320" i="2"/>
  <c r="AA320" i="2" s="1"/>
  <c r="N321" i="2"/>
  <c r="Y321" i="2" s="1"/>
  <c r="O321" i="2"/>
  <c r="Z321" i="2" s="1"/>
  <c r="P321" i="2"/>
  <c r="AA321" i="2" s="1"/>
  <c r="N322" i="2"/>
  <c r="Y322" i="2" s="1"/>
  <c r="O322" i="2"/>
  <c r="Z322" i="2" s="1"/>
  <c r="P322" i="2"/>
  <c r="AA322" i="2" s="1"/>
  <c r="N323" i="2"/>
  <c r="Y323" i="2" s="1"/>
  <c r="O323" i="2"/>
  <c r="Z323" i="2" s="1"/>
  <c r="P323" i="2"/>
  <c r="AA323" i="2" s="1"/>
  <c r="N324" i="2"/>
  <c r="Y324" i="2" s="1"/>
  <c r="O324" i="2"/>
  <c r="Z324" i="2" s="1"/>
  <c r="P324" i="2"/>
  <c r="AA324" i="2" s="1"/>
  <c r="N325" i="2"/>
  <c r="Y325" i="2" s="1"/>
  <c r="O325" i="2"/>
  <c r="Z325" i="2" s="1"/>
  <c r="P325" i="2"/>
  <c r="AA325" i="2" s="1"/>
  <c r="N326" i="2"/>
  <c r="Y326" i="2" s="1"/>
  <c r="O326" i="2"/>
  <c r="Z326" i="2" s="1"/>
  <c r="P326" i="2"/>
  <c r="AA326" i="2" s="1"/>
  <c r="N327" i="2"/>
  <c r="Y327" i="2" s="1"/>
  <c r="O327" i="2"/>
  <c r="Z327" i="2" s="1"/>
  <c r="P327" i="2"/>
  <c r="AA327" i="2" s="1"/>
  <c r="N328" i="2"/>
  <c r="Y328" i="2" s="1"/>
  <c r="O328" i="2"/>
  <c r="Z328" i="2" s="1"/>
  <c r="P328" i="2"/>
  <c r="AA328" i="2" s="1"/>
  <c r="N329" i="2"/>
  <c r="Y329" i="2" s="1"/>
  <c r="O329" i="2"/>
  <c r="Z329" i="2" s="1"/>
  <c r="P329" i="2"/>
  <c r="AA329" i="2" s="1"/>
  <c r="N330" i="2"/>
  <c r="Y330" i="2" s="1"/>
  <c r="O330" i="2"/>
  <c r="Z330" i="2" s="1"/>
  <c r="P330" i="2"/>
  <c r="AA330" i="2" s="1"/>
  <c r="N331" i="2"/>
  <c r="Y331" i="2" s="1"/>
  <c r="O331" i="2"/>
  <c r="Z331" i="2" s="1"/>
  <c r="P331" i="2"/>
  <c r="AA331" i="2" s="1"/>
  <c r="N332" i="2"/>
  <c r="Y332" i="2" s="1"/>
  <c r="O332" i="2"/>
  <c r="Z332" i="2" s="1"/>
  <c r="P332" i="2"/>
  <c r="AA332" i="2" s="1"/>
  <c r="N333" i="2"/>
  <c r="Y333" i="2" s="1"/>
  <c r="O333" i="2"/>
  <c r="Z333" i="2" s="1"/>
  <c r="P333" i="2"/>
  <c r="AA333" i="2" s="1"/>
  <c r="N334" i="2"/>
  <c r="Y334" i="2" s="1"/>
  <c r="O334" i="2"/>
  <c r="Z334" i="2" s="1"/>
  <c r="P334" i="2"/>
  <c r="AA334" i="2" s="1"/>
  <c r="N335" i="2"/>
  <c r="Y335" i="2" s="1"/>
  <c r="O335" i="2"/>
  <c r="Z335" i="2" s="1"/>
  <c r="P335" i="2"/>
  <c r="AA335" i="2" s="1"/>
  <c r="N336" i="2"/>
  <c r="Y336" i="2" s="1"/>
  <c r="O336" i="2"/>
  <c r="Z336" i="2" s="1"/>
  <c r="P336" i="2"/>
  <c r="AA336" i="2" s="1"/>
  <c r="N337" i="2"/>
  <c r="Y337" i="2" s="1"/>
  <c r="O337" i="2"/>
  <c r="Z337" i="2" s="1"/>
  <c r="P337" i="2"/>
  <c r="AA337" i="2" s="1"/>
  <c r="N338" i="2"/>
  <c r="Y338" i="2" s="1"/>
  <c r="O338" i="2"/>
  <c r="Z338" i="2" s="1"/>
  <c r="P338" i="2"/>
  <c r="AA338" i="2" s="1"/>
  <c r="N339" i="2"/>
  <c r="Y339" i="2" s="1"/>
  <c r="O339" i="2"/>
  <c r="Z339" i="2" s="1"/>
  <c r="P339" i="2"/>
  <c r="AA339" i="2" s="1"/>
  <c r="N340" i="2"/>
  <c r="Y340" i="2" s="1"/>
  <c r="O340" i="2"/>
  <c r="Z340" i="2" s="1"/>
  <c r="P340" i="2"/>
  <c r="AA340" i="2" s="1"/>
  <c r="N341" i="2"/>
  <c r="Y341" i="2" s="1"/>
  <c r="O341" i="2"/>
  <c r="Z341" i="2" s="1"/>
  <c r="P341" i="2"/>
  <c r="AA341" i="2" s="1"/>
  <c r="N342" i="2"/>
  <c r="Y342" i="2" s="1"/>
  <c r="O342" i="2"/>
  <c r="Z342" i="2" s="1"/>
  <c r="P342" i="2"/>
  <c r="AA342" i="2" s="1"/>
  <c r="N343" i="2"/>
  <c r="Y343" i="2" s="1"/>
  <c r="O343" i="2"/>
  <c r="Z343" i="2" s="1"/>
  <c r="P343" i="2"/>
  <c r="AA343" i="2" s="1"/>
  <c r="N344" i="2"/>
  <c r="Y344" i="2" s="1"/>
  <c r="O344" i="2"/>
  <c r="Z344" i="2" s="1"/>
  <c r="P344" i="2"/>
  <c r="AA344" i="2" s="1"/>
  <c r="N345" i="2"/>
  <c r="Y345" i="2" s="1"/>
  <c r="O345" i="2"/>
  <c r="Z345" i="2" s="1"/>
  <c r="P345" i="2"/>
  <c r="AA345" i="2" s="1"/>
  <c r="N346" i="2"/>
  <c r="Y346" i="2" s="1"/>
  <c r="O346" i="2"/>
  <c r="Z346" i="2" s="1"/>
  <c r="P346" i="2"/>
  <c r="AA346" i="2" s="1"/>
  <c r="N347" i="2"/>
  <c r="Y347" i="2" s="1"/>
  <c r="O347" i="2"/>
  <c r="Z347" i="2" s="1"/>
  <c r="P347" i="2"/>
  <c r="AA347" i="2" s="1"/>
  <c r="N348" i="2"/>
  <c r="Y348" i="2" s="1"/>
  <c r="O348" i="2"/>
  <c r="Z348" i="2" s="1"/>
  <c r="P348" i="2"/>
  <c r="AA348" i="2" s="1"/>
  <c r="N349" i="2"/>
  <c r="Y349" i="2" s="1"/>
  <c r="O349" i="2"/>
  <c r="Z349" i="2" s="1"/>
  <c r="P349" i="2"/>
  <c r="AA349" i="2" s="1"/>
  <c r="F241" i="1" s="1"/>
  <c r="N350" i="2"/>
  <c r="Y350" i="2" s="1"/>
  <c r="O350" i="2"/>
  <c r="Z350" i="2" s="1"/>
  <c r="P350" i="2"/>
  <c r="AA350" i="2" s="1"/>
  <c r="N351" i="2"/>
  <c r="Y351" i="2" s="1"/>
  <c r="O351" i="2"/>
  <c r="Z351" i="2" s="1"/>
  <c r="P351" i="2"/>
  <c r="AA351" i="2" s="1"/>
  <c r="N352" i="2"/>
  <c r="Y352" i="2" s="1"/>
  <c r="O352" i="2"/>
  <c r="Z352" i="2" s="1"/>
  <c r="P352" i="2"/>
  <c r="AA352" i="2" s="1"/>
  <c r="N353" i="2"/>
  <c r="Y353" i="2" s="1"/>
  <c r="O353" i="2"/>
  <c r="Z353" i="2" s="1"/>
  <c r="P353" i="2"/>
  <c r="AA353" i="2" s="1"/>
  <c r="N354" i="2"/>
  <c r="Y354" i="2" s="1"/>
  <c r="O354" i="2"/>
  <c r="Z354" i="2" s="1"/>
  <c r="P354" i="2"/>
  <c r="AA354" i="2" s="1"/>
  <c r="N355" i="2"/>
  <c r="Y355" i="2" s="1"/>
  <c r="O355" i="2"/>
  <c r="Z355" i="2" s="1"/>
  <c r="P355" i="2"/>
  <c r="AA355" i="2" s="1"/>
  <c r="N356" i="2"/>
  <c r="Y356" i="2" s="1"/>
  <c r="O356" i="2"/>
  <c r="Z356" i="2" s="1"/>
  <c r="P356" i="2"/>
  <c r="AA356" i="2" s="1"/>
  <c r="N357" i="2"/>
  <c r="Y357" i="2" s="1"/>
  <c r="O357" i="2"/>
  <c r="Z357" i="2" s="1"/>
  <c r="P357" i="2"/>
  <c r="AA357" i="2" s="1"/>
  <c r="F174" i="1" s="1"/>
  <c r="N358" i="2"/>
  <c r="Y358" i="2" s="1"/>
  <c r="O358" i="2"/>
  <c r="Z358" i="2" s="1"/>
  <c r="P358" i="2"/>
  <c r="AA358" i="2" s="1"/>
  <c r="N359" i="2"/>
  <c r="Y359" i="2" s="1"/>
  <c r="O359" i="2"/>
  <c r="Z359" i="2" s="1"/>
  <c r="P359" i="2"/>
  <c r="AA359" i="2" s="1"/>
  <c r="N360" i="2"/>
  <c r="Y360" i="2" s="1"/>
  <c r="O360" i="2"/>
  <c r="Z360" i="2" s="1"/>
  <c r="P360" i="2"/>
  <c r="AA360" i="2" s="1"/>
  <c r="N361" i="2"/>
  <c r="Y361" i="2" s="1"/>
  <c r="O361" i="2"/>
  <c r="Z361" i="2" s="1"/>
  <c r="P361" i="2"/>
  <c r="AA361" i="2" s="1"/>
  <c r="N362" i="2"/>
  <c r="Y362" i="2" s="1"/>
  <c r="O362" i="2"/>
  <c r="Z362" i="2" s="1"/>
  <c r="P362" i="2"/>
  <c r="AA362" i="2" s="1"/>
  <c r="N363" i="2"/>
  <c r="Y363" i="2" s="1"/>
  <c r="O363" i="2"/>
  <c r="Z363" i="2" s="1"/>
  <c r="P363" i="2"/>
  <c r="AA363" i="2" s="1"/>
  <c r="N364" i="2"/>
  <c r="Y364" i="2" s="1"/>
  <c r="O364" i="2"/>
  <c r="Z364" i="2" s="1"/>
  <c r="P364" i="2"/>
  <c r="AA364" i="2" s="1"/>
  <c r="N365" i="2"/>
  <c r="Y365" i="2" s="1"/>
  <c r="O365" i="2"/>
  <c r="Z365" i="2" s="1"/>
  <c r="P365" i="2"/>
  <c r="AA365" i="2" s="1"/>
  <c r="N366" i="2"/>
  <c r="Y366" i="2" s="1"/>
  <c r="O366" i="2"/>
  <c r="Z366" i="2" s="1"/>
  <c r="P366" i="2"/>
  <c r="AA366" i="2" s="1"/>
  <c r="N367" i="2"/>
  <c r="Y367" i="2" s="1"/>
  <c r="O367" i="2"/>
  <c r="Z367" i="2" s="1"/>
  <c r="P367" i="2"/>
  <c r="AA367" i="2" s="1"/>
  <c r="N368" i="2"/>
  <c r="Y368" i="2" s="1"/>
  <c r="O368" i="2"/>
  <c r="Z368" i="2" s="1"/>
  <c r="P368" i="2"/>
  <c r="AA368" i="2" s="1"/>
  <c r="N369" i="2"/>
  <c r="Y369" i="2" s="1"/>
  <c r="O369" i="2"/>
  <c r="Z369" i="2" s="1"/>
  <c r="P369" i="2"/>
  <c r="AA369" i="2" s="1"/>
  <c r="N370" i="2"/>
  <c r="Y370" i="2" s="1"/>
  <c r="O370" i="2"/>
  <c r="Z370" i="2" s="1"/>
  <c r="P370" i="2"/>
  <c r="AA370" i="2" s="1"/>
  <c r="N371" i="2"/>
  <c r="Y371" i="2" s="1"/>
  <c r="O371" i="2"/>
  <c r="Z371" i="2" s="1"/>
  <c r="P371" i="2"/>
  <c r="AA371" i="2" s="1"/>
  <c r="N372" i="2"/>
  <c r="Y372" i="2" s="1"/>
  <c r="O372" i="2"/>
  <c r="Z372" i="2" s="1"/>
  <c r="P372" i="2"/>
  <c r="AA372" i="2" s="1"/>
  <c r="N373" i="2"/>
  <c r="Y373" i="2" s="1"/>
  <c r="O373" i="2"/>
  <c r="Z373" i="2" s="1"/>
  <c r="P373" i="2"/>
  <c r="AA373" i="2" s="1"/>
  <c r="N374" i="2"/>
  <c r="Y374" i="2" s="1"/>
  <c r="O374" i="2"/>
  <c r="Z374" i="2" s="1"/>
  <c r="P374" i="2"/>
  <c r="AA374" i="2" s="1"/>
  <c r="N375" i="2"/>
  <c r="Y375" i="2" s="1"/>
  <c r="O375" i="2"/>
  <c r="Z375" i="2" s="1"/>
  <c r="P375" i="2"/>
  <c r="AA375" i="2" s="1"/>
  <c r="N376" i="2"/>
  <c r="Y376" i="2" s="1"/>
  <c r="O376" i="2"/>
  <c r="Z376" i="2" s="1"/>
  <c r="P376" i="2"/>
  <c r="AA376" i="2" s="1"/>
  <c r="N377" i="2"/>
  <c r="Y377" i="2" s="1"/>
  <c r="O377" i="2"/>
  <c r="Z377" i="2" s="1"/>
  <c r="P377" i="2"/>
  <c r="AA377" i="2" s="1"/>
  <c r="N378" i="2"/>
  <c r="Y378" i="2" s="1"/>
  <c r="O378" i="2"/>
  <c r="Z378" i="2" s="1"/>
  <c r="P378" i="2"/>
  <c r="AA378" i="2" s="1"/>
  <c r="N379" i="2"/>
  <c r="Y379" i="2" s="1"/>
  <c r="O379" i="2"/>
  <c r="Z379" i="2" s="1"/>
  <c r="P379" i="2"/>
  <c r="AA379" i="2" s="1"/>
  <c r="N380" i="2"/>
  <c r="Y380" i="2" s="1"/>
  <c r="O380" i="2"/>
  <c r="Z380" i="2" s="1"/>
  <c r="P380" i="2"/>
  <c r="AA380" i="2" s="1"/>
  <c r="N381" i="2"/>
  <c r="Y381" i="2" s="1"/>
  <c r="O381" i="2"/>
  <c r="Z381" i="2" s="1"/>
  <c r="P381" i="2"/>
  <c r="AA381" i="2" s="1"/>
  <c r="N382" i="2"/>
  <c r="Y382" i="2" s="1"/>
  <c r="O382" i="2"/>
  <c r="Z382" i="2" s="1"/>
  <c r="P382" i="2"/>
  <c r="AA382" i="2" s="1"/>
  <c r="N383" i="2"/>
  <c r="Y383" i="2" s="1"/>
  <c r="O383" i="2"/>
  <c r="Z383" i="2" s="1"/>
  <c r="P383" i="2"/>
  <c r="AA383" i="2" s="1"/>
  <c r="N384" i="2"/>
  <c r="Y384" i="2" s="1"/>
  <c r="O384" i="2"/>
  <c r="Z384" i="2" s="1"/>
  <c r="P384" i="2"/>
  <c r="AA384" i="2" s="1"/>
  <c r="N385" i="2"/>
  <c r="Y385" i="2" s="1"/>
  <c r="O385" i="2"/>
  <c r="Z385" i="2" s="1"/>
  <c r="P385" i="2"/>
  <c r="AA385" i="2" s="1"/>
  <c r="N386" i="2"/>
  <c r="Y386" i="2" s="1"/>
  <c r="O386" i="2"/>
  <c r="Z386" i="2" s="1"/>
  <c r="P386" i="2"/>
  <c r="AA386" i="2" s="1"/>
  <c r="F233" i="1" s="1"/>
  <c r="N387" i="2"/>
  <c r="Y387" i="2" s="1"/>
  <c r="O387" i="2"/>
  <c r="Z387" i="2" s="1"/>
  <c r="P387" i="2"/>
  <c r="AA387" i="2" s="1"/>
  <c r="F226" i="1" s="1"/>
  <c r="H226" i="1" s="1"/>
  <c r="N388" i="2"/>
  <c r="Y388" i="2" s="1"/>
  <c r="O388" i="2"/>
  <c r="Z388" i="2" s="1"/>
  <c r="P388" i="2"/>
  <c r="AA388" i="2" s="1"/>
  <c r="F230" i="1" s="1"/>
  <c r="H230" i="1" s="1"/>
  <c r="N389" i="2"/>
  <c r="Y389" i="2" s="1"/>
  <c r="O389" i="2"/>
  <c r="Z389" i="2" s="1"/>
  <c r="P389" i="2"/>
  <c r="AA389" i="2" s="1"/>
  <c r="N390" i="2"/>
  <c r="Y390" i="2" s="1"/>
  <c r="O390" i="2"/>
  <c r="Z390" i="2" s="1"/>
  <c r="P390" i="2"/>
  <c r="AA390" i="2" s="1"/>
  <c r="N391" i="2"/>
  <c r="Y391" i="2" s="1"/>
  <c r="O391" i="2"/>
  <c r="Z391" i="2" s="1"/>
  <c r="P391" i="2"/>
  <c r="AA391" i="2" s="1"/>
  <c r="N392" i="2"/>
  <c r="Y392" i="2" s="1"/>
  <c r="O392" i="2"/>
  <c r="Z392" i="2" s="1"/>
  <c r="P392" i="2"/>
  <c r="AA392" i="2" s="1"/>
  <c r="N393" i="2"/>
  <c r="Y393" i="2" s="1"/>
  <c r="O393" i="2"/>
  <c r="Z393" i="2" s="1"/>
  <c r="P393" i="2"/>
  <c r="AA393" i="2" s="1"/>
  <c r="N394" i="2"/>
  <c r="Y394" i="2" s="1"/>
  <c r="O394" i="2"/>
  <c r="Z394" i="2" s="1"/>
  <c r="P394" i="2"/>
  <c r="AA394" i="2" s="1"/>
  <c r="N395" i="2"/>
  <c r="Y395" i="2" s="1"/>
  <c r="O395" i="2"/>
  <c r="Z395" i="2" s="1"/>
  <c r="P395" i="2"/>
  <c r="AA395" i="2" s="1"/>
  <c r="N396" i="2"/>
  <c r="Y396" i="2" s="1"/>
  <c r="O396" i="2"/>
  <c r="Z396" i="2" s="1"/>
  <c r="P396" i="2"/>
  <c r="AA396" i="2" s="1"/>
  <c r="N397" i="2"/>
  <c r="Y397" i="2" s="1"/>
  <c r="O397" i="2"/>
  <c r="Z397" i="2" s="1"/>
  <c r="P397" i="2"/>
  <c r="AA397" i="2" s="1"/>
  <c r="N398" i="2"/>
  <c r="Y398" i="2" s="1"/>
  <c r="O398" i="2"/>
  <c r="Z398" i="2" s="1"/>
  <c r="P398" i="2"/>
  <c r="AA398" i="2" s="1"/>
  <c r="N399" i="2"/>
  <c r="Y399" i="2" s="1"/>
  <c r="O399" i="2"/>
  <c r="Z399" i="2" s="1"/>
  <c r="P399" i="2"/>
  <c r="AA399" i="2" s="1"/>
  <c r="N400" i="2"/>
  <c r="Y400" i="2" s="1"/>
  <c r="O400" i="2"/>
  <c r="Z400" i="2" s="1"/>
  <c r="P400" i="2"/>
  <c r="AA400" i="2" s="1"/>
  <c r="N401" i="2"/>
  <c r="Y401" i="2" s="1"/>
  <c r="O401" i="2"/>
  <c r="Z401" i="2" s="1"/>
  <c r="P401" i="2"/>
  <c r="AA401" i="2" s="1"/>
  <c r="F218" i="1" s="1"/>
  <c r="N402" i="2"/>
  <c r="Y402" i="2" s="1"/>
  <c r="O402" i="2"/>
  <c r="Z402" i="2" s="1"/>
  <c r="P402" i="2"/>
  <c r="AA402" i="2" s="1"/>
  <c r="N403" i="2"/>
  <c r="Y403" i="2" s="1"/>
  <c r="O403" i="2"/>
  <c r="Z403" i="2" s="1"/>
  <c r="P403" i="2"/>
  <c r="AA403" i="2" s="1"/>
  <c r="N404" i="2"/>
  <c r="Y404" i="2" s="1"/>
  <c r="O404" i="2"/>
  <c r="Z404" i="2" s="1"/>
  <c r="P404" i="2"/>
  <c r="AA404" i="2" s="1"/>
  <c r="N405" i="2"/>
  <c r="Y405" i="2" s="1"/>
  <c r="O405" i="2"/>
  <c r="Z405" i="2" s="1"/>
  <c r="P405" i="2"/>
  <c r="AA405" i="2" s="1"/>
  <c r="N406" i="2"/>
  <c r="Y406" i="2" s="1"/>
  <c r="O406" i="2"/>
  <c r="Z406" i="2" s="1"/>
  <c r="P406" i="2"/>
  <c r="AA406" i="2" s="1"/>
  <c r="N407" i="2"/>
  <c r="Y407" i="2" s="1"/>
  <c r="O407" i="2"/>
  <c r="Z407" i="2" s="1"/>
  <c r="P407" i="2"/>
  <c r="AA407" i="2" s="1"/>
  <c r="N408" i="2"/>
  <c r="Y408" i="2" s="1"/>
  <c r="O408" i="2"/>
  <c r="Z408" i="2" s="1"/>
  <c r="P408" i="2"/>
  <c r="AA408" i="2" s="1"/>
  <c r="N409" i="2"/>
  <c r="Y409" i="2" s="1"/>
  <c r="O409" i="2"/>
  <c r="Z409" i="2" s="1"/>
  <c r="P409" i="2"/>
  <c r="AA409" i="2" s="1"/>
  <c r="N410" i="2"/>
  <c r="Y410" i="2" s="1"/>
  <c r="O410" i="2"/>
  <c r="Z410" i="2" s="1"/>
  <c r="P410" i="2"/>
  <c r="AA410" i="2" s="1"/>
  <c r="N411" i="2"/>
  <c r="Y411" i="2" s="1"/>
  <c r="O411" i="2"/>
  <c r="Z411" i="2" s="1"/>
  <c r="P411" i="2"/>
  <c r="AA411" i="2" s="1"/>
  <c r="N412" i="2"/>
  <c r="Y412" i="2" s="1"/>
  <c r="O412" i="2"/>
  <c r="Z412" i="2" s="1"/>
  <c r="P412" i="2"/>
  <c r="AA412" i="2" s="1"/>
  <c r="N413" i="2"/>
  <c r="Y413" i="2" s="1"/>
  <c r="O413" i="2"/>
  <c r="Z413" i="2" s="1"/>
  <c r="P413" i="2"/>
  <c r="AA413" i="2" s="1"/>
  <c r="N414" i="2"/>
  <c r="Y414" i="2" s="1"/>
  <c r="O414" i="2"/>
  <c r="Z414" i="2" s="1"/>
  <c r="P414" i="2"/>
  <c r="AA414" i="2" s="1"/>
  <c r="N415" i="2"/>
  <c r="Y415" i="2" s="1"/>
  <c r="O415" i="2"/>
  <c r="Z415" i="2" s="1"/>
  <c r="P415" i="2"/>
  <c r="AA415" i="2" s="1"/>
  <c r="N416" i="2"/>
  <c r="Y416" i="2" s="1"/>
  <c r="O416" i="2"/>
  <c r="Z416" i="2" s="1"/>
  <c r="P416" i="2"/>
  <c r="AA416" i="2" s="1"/>
  <c r="N417" i="2"/>
  <c r="Y417" i="2" s="1"/>
  <c r="O417" i="2"/>
  <c r="Z417" i="2" s="1"/>
  <c r="P417" i="2"/>
  <c r="AA417" i="2" s="1"/>
  <c r="N418" i="2"/>
  <c r="Y418" i="2" s="1"/>
  <c r="O418" i="2"/>
  <c r="Z418" i="2" s="1"/>
  <c r="P418" i="2"/>
  <c r="AA418" i="2" s="1"/>
  <c r="N419" i="2"/>
  <c r="Y419" i="2" s="1"/>
  <c r="O419" i="2"/>
  <c r="Z419" i="2" s="1"/>
  <c r="P419" i="2"/>
  <c r="AA419" i="2" s="1"/>
  <c r="N420" i="2"/>
  <c r="Y420" i="2" s="1"/>
  <c r="O420" i="2"/>
  <c r="Z420" i="2" s="1"/>
  <c r="P420" i="2"/>
  <c r="AA420" i="2" s="1"/>
  <c r="N421" i="2"/>
  <c r="Y421" i="2" s="1"/>
  <c r="O421" i="2"/>
  <c r="Z421" i="2" s="1"/>
  <c r="P421" i="2"/>
  <c r="AA421" i="2" s="1"/>
  <c r="F128" i="1" s="1"/>
  <c r="N422" i="2"/>
  <c r="Y422" i="2" s="1"/>
  <c r="O422" i="2"/>
  <c r="Z422" i="2" s="1"/>
  <c r="P422" i="2"/>
  <c r="AA422" i="2" s="1"/>
  <c r="F258" i="1" s="1"/>
  <c r="N423" i="2"/>
  <c r="Y423" i="2" s="1"/>
  <c r="O423" i="2"/>
  <c r="Z423" i="2" s="1"/>
  <c r="P423" i="2"/>
  <c r="AA423" i="2" s="1"/>
  <c r="F145" i="1" s="1"/>
  <c r="H145" i="1" s="1"/>
  <c r="N424" i="2"/>
  <c r="Y424" i="2" s="1"/>
  <c r="O424" i="2"/>
  <c r="Z424" i="2" s="1"/>
  <c r="P424" i="2"/>
  <c r="AA424" i="2" s="1"/>
  <c r="F167" i="1" s="1"/>
  <c r="H167" i="1" s="1"/>
  <c r="N425" i="2"/>
  <c r="Y425" i="2" s="1"/>
  <c r="O425" i="2"/>
  <c r="Z425" i="2" s="1"/>
  <c r="P425" i="2"/>
  <c r="AA425" i="2" s="1"/>
  <c r="N426" i="2"/>
  <c r="Y426" i="2" s="1"/>
  <c r="O426" i="2"/>
  <c r="Z426" i="2" s="1"/>
  <c r="P426" i="2"/>
  <c r="AA426" i="2" s="1"/>
  <c r="F176" i="1" s="1"/>
  <c r="N427" i="2"/>
  <c r="Y427" i="2" s="1"/>
  <c r="O427" i="2"/>
  <c r="Z427" i="2" s="1"/>
  <c r="P427" i="2"/>
  <c r="AA427" i="2" s="1"/>
  <c r="F188" i="1" s="1"/>
  <c r="H188" i="1" s="1"/>
  <c r="N428" i="2"/>
  <c r="Y428" i="2" s="1"/>
  <c r="O428" i="2"/>
  <c r="Z428" i="2" s="1"/>
  <c r="P428" i="2"/>
  <c r="AA428" i="2" s="1"/>
  <c r="N429" i="2"/>
  <c r="Y429" i="2" s="1"/>
  <c r="O429" i="2"/>
  <c r="Z429" i="2" s="1"/>
  <c r="P429" i="2"/>
  <c r="AA429" i="2" s="1"/>
  <c r="N430" i="2"/>
  <c r="Y430" i="2" s="1"/>
  <c r="O430" i="2"/>
  <c r="Z430" i="2" s="1"/>
  <c r="P430" i="2"/>
  <c r="AA430" i="2" s="1"/>
  <c r="F214" i="1" s="1"/>
  <c r="N431" i="2"/>
  <c r="Y431" i="2" s="1"/>
  <c r="O431" i="2"/>
  <c r="Z431" i="2" s="1"/>
  <c r="P431" i="2"/>
  <c r="AA431" i="2" s="1"/>
  <c r="N432" i="2"/>
  <c r="Y432" i="2" s="1"/>
  <c r="O432" i="2"/>
  <c r="Z432" i="2" s="1"/>
  <c r="P432" i="2"/>
  <c r="AA432" i="2" s="1"/>
  <c r="N433" i="2"/>
  <c r="Y433" i="2" s="1"/>
  <c r="O433" i="2"/>
  <c r="Z433" i="2" s="1"/>
  <c r="P433" i="2"/>
  <c r="AA433" i="2" s="1"/>
  <c r="F208" i="1" s="1"/>
  <c r="N434" i="2"/>
  <c r="Y434" i="2" s="1"/>
  <c r="O434" i="2"/>
  <c r="Z434" i="2" s="1"/>
  <c r="P434" i="2"/>
  <c r="AA434" i="2" s="1"/>
  <c r="N435" i="2"/>
  <c r="Y435" i="2" s="1"/>
  <c r="O435" i="2"/>
  <c r="Z435" i="2" s="1"/>
  <c r="P435" i="2"/>
  <c r="AA435" i="2" s="1"/>
  <c r="N436" i="2"/>
  <c r="Y436" i="2" s="1"/>
  <c r="O436" i="2"/>
  <c r="Z436" i="2" s="1"/>
  <c r="P436" i="2"/>
  <c r="AA436" i="2" s="1"/>
  <c r="N437" i="2"/>
  <c r="Y437" i="2" s="1"/>
  <c r="O437" i="2"/>
  <c r="Z437" i="2" s="1"/>
  <c r="P437" i="2"/>
  <c r="AA437" i="2" s="1"/>
  <c r="N438" i="2"/>
  <c r="Y438" i="2" s="1"/>
  <c r="O438" i="2"/>
  <c r="Z438" i="2" s="1"/>
  <c r="P438" i="2"/>
  <c r="AA438" i="2" s="1"/>
  <c r="N439" i="2"/>
  <c r="Y439" i="2" s="1"/>
  <c r="O439" i="2"/>
  <c r="Z439" i="2" s="1"/>
  <c r="P439" i="2"/>
  <c r="AA439" i="2" s="1"/>
  <c r="N440" i="2"/>
  <c r="Y440" i="2" s="1"/>
  <c r="O440" i="2"/>
  <c r="Z440" i="2" s="1"/>
  <c r="P440" i="2"/>
  <c r="AA440" i="2" s="1"/>
  <c r="N441" i="2"/>
  <c r="Y441" i="2" s="1"/>
  <c r="O441" i="2"/>
  <c r="Z441" i="2" s="1"/>
  <c r="P441" i="2"/>
  <c r="AA441" i="2" s="1"/>
  <c r="N442" i="2"/>
  <c r="Y442" i="2" s="1"/>
  <c r="O442" i="2"/>
  <c r="Z442" i="2" s="1"/>
  <c r="P442" i="2"/>
  <c r="AA442" i="2" s="1"/>
  <c r="N443" i="2"/>
  <c r="Y443" i="2" s="1"/>
  <c r="O443" i="2"/>
  <c r="Z443" i="2" s="1"/>
  <c r="P443" i="2"/>
  <c r="AA443" i="2" s="1"/>
  <c r="N444" i="2"/>
  <c r="Y444" i="2" s="1"/>
  <c r="O444" i="2"/>
  <c r="Z444" i="2" s="1"/>
  <c r="P444" i="2"/>
  <c r="AA444" i="2" s="1"/>
  <c r="N445" i="2"/>
  <c r="Y445" i="2" s="1"/>
  <c r="O445" i="2"/>
  <c r="Z445" i="2" s="1"/>
  <c r="P445" i="2"/>
  <c r="AA445" i="2" s="1"/>
  <c r="N446" i="2"/>
  <c r="Y446" i="2" s="1"/>
  <c r="O446" i="2"/>
  <c r="Z446" i="2" s="1"/>
  <c r="P446" i="2"/>
  <c r="AA446" i="2" s="1"/>
  <c r="N447" i="2"/>
  <c r="Y447" i="2" s="1"/>
  <c r="O447" i="2"/>
  <c r="Z447" i="2" s="1"/>
  <c r="P447" i="2"/>
  <c r="AA447" i="2" s="1"/>
  <c r="N448" i="2"/>
  <c r="Y448" i="2" s="1"/>
  <c r="O448" i="2"/>
  <c r="Z448" i="2" s="1"/>
  <c r="P448" i="2"/>
  <c r="AA448" i="2" s="1"/>
  <c r="N449" i="2"/>
  <c r="Y449" i="2" s="1"/>
  <c r="O449" i="2"/>
  <c r="Z449" i="2" s="1"/>
  <c r="P449" i="2"/>
  <c r="AA449" i="2" s="1"/>
  <c r="N450" i="2"/>
  <c r="Y450" i="2" s="1"/>
  <c r="O450" i="2"/>
  <c r="Z450" i="2" s="1"/>
  <c r="P450" i="2"/>
  <c r="AA450" i="2" s="1"/>
  <c r="N451" i="2"/>
  <c r="Y451" i="2" s="1"/>
  <c r="O451" i="2"/>
  <c r="Z451" i="2" s="1"/>
  <c r="P451" i="2"/>
  <c r="AA451" i="2" s="1"/>
  <c r="N452" i="2"/>
  <c r="Y452" i="2" s="1"/>
  <c r="O452" i="2"/>
  <c r="Z452" i="2" s="1"/>
  <c r="P452" i="2"/>
  <c r="AA452" i="2" s="1"/>
  <c r="N453" i="2"/>
  <c r="Y453" i="2" s="1"/>
  <c r="O453" i="2"/>
  <c r="Z453" i="2" s="1"/>
  <c r="P453" i="2"/>
  <c r="AA453" i="2" s="1"/>
  <c r="N454" i="2"/>
  <c r="Y454" i="2" s="1"/>
  <c r="O454" i="2"/>
  <c r="Z454" i="2" s="1"/>
  <c r="P454" i="2"/>
  <c r="AA454" i="2" s="1"/>
  <c r="N455" i="2"/>
  <c r="Y455" i="2" s="1"/>
  <c r="O455" i="2"/>
  <c r="Z455" i="2" s="1"/>
  <c r="P455" i="2"/>
  <c r="AA455" i="2" s="1"/>
  <c r="N456" i="2"/>
  <c r="Y456" i="2" s="1"/>
  <c r="O456" i="2"/>
  <c r="Z456" i="2" s="1"/>
  <c r="P456" i="2"/>
  <c r="AA456" i="2" s="1"/>
  <c r="N457" i="2"/>
  <c r="Y457" i="2" s="1"/>
  <c r="O457" i="2"/>
  <c r="Z457" i="2" s="1"/>
  <c r="P457" i="2"/>
  <c r="AA457" i="2" s="1"/>
  <c r="N458" i="2"/>
  <c r="Y458" i="2" s="1"/>
  <c r="O458" i="2"/>
  <c r="Z458" i="2" s="1"/>
  <c r="P458" i="2"/>
  <c r="AA458" i="2" s="1"/>
  <c r="N459" i="2"/>
  <c r="Y459" i="2" s="1"/>
  <c r="O459" i="2"/>
  <c r="Z459" i="2" s="1"/>
  <c r="P459" i="2"/>
  <c r="AA459" i="2" s="1"/>
  <c r="N460" i="2"/>
  <c r="Y460" i="2" s="1"/>
  <c r="O460" i="2"/>
  <c r="Z460" i="2" s="1"/>
  <c r="P460" i="2"/>
  <c r="AA460" i="2" s="1"/>
  <c r="N461" i="2"/>
  <c r="Y461" i="2" s="1"/>
  <c r="O461" i="2"/>
  <c r="Z461" i="2" s="1"/>
  <c r="P461" i="2"/>
  <c r="AA461" i="2" s="1"/>
  <c r="N462" i="2"/>
  <c r="Y462" i="2" s="1"/>
  <c r="O462" i="2"/>
  <c r="Z462" i="2" s="1"/>
  <c r="P462" i="2"/>
  <c r="AA462" i="2" s="1"/>
  <c r="N463" i="2"/>
  <c r="Y463" i="2" s="1"/>
  <c r="O463" i="2"/>
  <c r="Z463" i="2" s="1"/>
  <c r="P463" i="2"/>
  <c r="AA463" i="2" s="1"/>
  <c r="F141" i="1" s="1"/>
  <c r="H141" i="1" s="1"/>
  <c r="N464" i="2"/>
  <c r="Y464" i="2" s="1"/>
  <c r="O464" i="2"/>
  <c r="Z464" i="2" s="1"/>
  <c r="P464" i="2"/>
  <c r="AA464" i="2" s="1"/>
  <c r="N465" i="2"/>
  <c r="Y465" i="2" s="1"/>
  <c r="O465" i="2"/>
  <c r="Z465" i="2" s="1"/>
  <c r="P465" i="2"/>
  <c r="AA465" i="2" s="1"/>
  <c r="N466" i="2"/>
  <c r="Y466" i="2" s="1"/>
  <c r="O466" i="2"/>
  <c r="Z466" i="2" s="1"/>
  <c r="P466" i="2"/>
  <c r="AA466" i="2" s="1"/>
  <c r="F114" i="1" s="1"/>
  <c r="N467" i="2"/>
  <c r="Y467" i="2" s="1"/>
  <c r="O467" i="2"/>
  <c r="Z467" i="2" s="1"/>
  <c r="P467" i="2"/>
  <c r="AA467" i="2" s="1"/>
  <c r="F295" i="1" s="1"/>
  <c r="H295" i="1" s="1"/>
  <c r="N468" i="2"/>
  <c r="Y468" i="2" s="1"/>
  <c r="O468" i="2"/>
  <c r="Z468" i="2" s="1"/>
  <c r="P468" i="2"/>
  <c r="AA468" i="2" s="1"/>
  <c r="N469" i="2"/>
  <c r="Y469" i="2" s="1"/>
  <c r="O469" i="2"/>
  <c r="Z469" i="2" s="1"/>
  <c r="P469" i="2"/>
  <c r="AA469" i="2" s="1"/>
  <c r="N470" i="2"/>
  <c r="Y470" i="2" s="1"/>
  <c r="O470" i="2"/>
  <c r="Z470" i="2" s="1"/>
  <c r="P470" i="2"/>
  <c r="AA470" i="2" s="1"/>
  <c r="F256" i="1" s="1"/>
  <c r="N471" i="2"/>
  <c r="Y471" i="2" s="1"/>
  <c r="O471" i="2"/>
  <c r="Z471" i="2" s="1"/>
  <c r="P471" i="2"/>
  <c r="AA471" i="2" s="1"/>
  <c r="F169" i="1" s="1"/>
  <c r="H169" i="1" s="1"/>
  <c r="N472" i="2"/>
  <c r="Y472" i="2" s="1"/>
  <c r="O472" i="2"/>
  <c r="Z472" i="2" s="1"/>
  <c r="P472" i="2"/>
  <c r="AA472" i="2" s="1"/>
  <c r="F257" i="1" s="1"/>
  <c r="H257" i="1" s="1"/>
  <c r="N473" i="2"/>
  <c r="Y473" i="2" s="1"/>
  <c r="O473" i="2"/>
  <c r="Z473" i="2" s="1"/>
  <c r="P473" i="2"/>
  <c r="AA473" i="2" s="1"/>
  <c r="N474" i="2"/>
  <c r="Y474" i="2" s="1"/>
  <c r="O474" i="2"/>
  <c r="Z474" i="2" s="1"/>
  <c r="P474" i="2"/>
  <c r="AA474" i="2" s="1"/>
  <c r="N475" i="2"/>
  <c r="Y475" i="2" s="1"/>
  <c r="O475" i="2"/>
  <c r="Z475" i="2" s="1"/>
  <c r="P475" i="2"/>
  <c r="AA475" i="2" s="1"/>
  <c r="N476" i="2"/>
  <c r="Y476" i="2" s="1"/>
  <c r="O476" i="2"/>
  <c r="Z476" i="2" s="1"/>
  <c r="P476" i="2"/>
  <c r="AA476" i="2" s="1"/>
  <c r="N477" i="2"/>
  <c r="Y477" i="2" s="1"/>
  <c r="O477" i="2"/>
  <c r="Z477" i="2" s="1"/>
  <c r="P477" i="2"/>
  <c r="AA477" i="2" s="1"/>
  <c r="N478" i="2"/>
  <c r="Y478" i="2" s="1"/>
  <c r="O478" i="2"/>
  <c r="Z478" i="2" s="1"/>
  <c r="P478" i="2"/>
  <c r="AA478" i="2" s="1"/>
  <c r="N479" i="2"/>
  <c r="Y479" i="2" s="1"/>
  <c r="O479" i="2"/>
  <c r="Z479" i="2" s="1"/>
  <c r="P479" i="2"/>
  <c r="AA479" i="2" s="1"/>
  <c r="N480" i="2"/>
  <c r="Y480" i="2" s="1"/>
  <c r="O480" i="2"/>
  <c r="Z480" i="2" s="1"/>
  <c r="P480" i="2"/>
  <c r="AA480" i="2" s="1"/>
  <c r="N481" i="2"/>
  <c r="Y481" i="2" s="1"/>
  <c r="O481" i="2"/>
  <c r="Z481" i="2" s="1"/>
  <c r="P481" i="2"/>
  <c r="AA481" i="2" s="1"/>
  <c r="N482" i="2"/>
  <c r="Y482" i="2" s="1"/>
  <c r="O482" i="2"/>
  <c r="Z482" i="2" s="1"/>
  <c r="P482" i="2"/>
  <c r="AA482" i="2" s="1"/>
  <c r="N483" i="2"/>
  <c r="Y483" i="2" s="1"/>
  <c r="O483" i="2"/>
  <c r="Z483" i="2" s="1"/>
  <c r="P483" i="2"/>
  <c r="AA483" i="2" s="1"/>
  <c r="N484" i="2"/>
  <c r="Y484" i="2" s="1"/>
  <c r="O484" i="2"/>
  <c r="Z484" i="2" s="1"/>
  <c r="P484" i="2"/>
  <c r="AA484" i="2" s="1"/>
  <c r="N485" i="2"/>
  <c r="Y485" i="2" s="1"/>
  <c r="O485" i="2"/>
  <c r="Z485" i="2" s="1"/>
  <c r="P485" i="2"/>
  <c r="AA485" i="2" s="1"/>
  <c r="N486" i="2"/>
  <c r="Y486" i="2" s="1"/>
  <c r="O486" i="2"/>
  <c r="Z486" i="2" s="1"/>
  <c r="P486" i="2"/>
  <c r="AA486" i="2" s="1"/>
  <c r="N487" i="2"/>
  <c r="Y487" i="2" s="1"/>
  <c r="O487" i="2"/>
  <c r="Z487" i="2" s="1"/>
  <c r="P487" i="2"/>
  <c r="AA487" i="2" s="1"/>
  <c r="N488" i="2"/>
  <c r="Y488" i="2" s="1"/>
  <c r="O488" i="2"/>
  <c r="Z488" i="2" s="1"/>
  <c r="P488" i="2"/>
  <c r="AA488" i="2" s="1"/>
  <c r="N489" i="2"/>
  <c r="Y489" i="2" s="1"/>
  <c r="O489" i="2"/>
  <c r="Z489" i="2" s="1"/>
  <c r="P489" i="2"/>
  <c r="AA489" i="2" s="1"/>
  <c r="F205" i="1" s="1"/>
  <c r="N490" i="2"/>
  <c r="Y490" i="2" s="1"/>
  <c r="O490" i="2"/>
  <c r="Z490" i="2" s="1"/>
  <c r="P490" i="2"/>
  <c r="AA490" i="2" s="1"/>
  <c r="N491" i="2"/>
  <c r="Y491" i="2" s="1"/>
  <c r="O491" i="2"/>
  <c r="Z491" i="2" s="1"/>
  <c r="P491" i="2"/>
  <c r="AA491" i="2" s="1"/>
  <c r="N492" i="2"/>
  <c r="Y492" i="2" s="1"/>
  <c r="O492" i="2"/>
  <c r="Z492" i="2" s="1"/>
  <c r="P492" i="2"/>
  <c r="AA492" i="2" s="1"/>
  <c r="F184" i="1" s="1"/>
  <c r="H184" i="1" s="1"/>
  <c r="N493" i="2"/>
  <c r="Y493" i="2" s="1"/>
  <c r="O493" i="2"/>
  <c r="Z493" i="2" s="1"/>
  <c r="P493" i="2"/>
  <c r="AA493" i="2" s="1"/>
  <c r="N494" i="2"/>
  <c r="Y494" i="2" s="1"/>
  <c r="O494" i="2"/>
  <c r="Z494" i="2" s="1"/>
  <c r="P494" i="2"/>
  <c r="AA494" i="2" s="1"/>
  <c r="N495" i="2"/>
  <c r="Y495" i="2" s="1"/>
  <c r="O495" i="2"/>
  <c r="Z495" i="2" s="1"/>
  <c r="P495" i="2"/>
  <c r="AA495" i="2" s="1"/>
  <c r="N496" i="2"/>
  <c r="Y496" i="2" s="1"/>
  <c r="O496" i="2"/>
  <c r="Z496" i="2" s="1"/>
  <c r="P496" i="2"/>
  <c r="AA496" i="2" s="1"/>
  <c r="N497" i="2"/>
  <c r="Y497" i="2" s="1"/>
  <c r="O497" i="2"/>
  <c r="Z497" i="2" s="1"/>
  <c r="P497" i="2"/>
  <c r="AA497" i="2" s="1"/>
  <c r="F171" i="1" s="1"/>
  <c r="N498" i="2"/>
  <c r="Y498" i="2" s="1"/>
  <c r="O498" i="2"/>
  <c r="Z498" i="2" s="1"/>
  <c r="P498" i="2"/>
  <c r="AA498" i="2" s="1"/>
  <c r="F109" i="1" s="1"/>
  <c r="N499" i="2"/>
  <c r="Y499" i="2" s="1"/>
  <c r="O499" i="2"/>
  <c r="Z499" i="2" s="1"/>
  <c r="P499" i="2"/>
  <c r="AA499" i="2" s="1"/>
  <c r="N500" i="2"/>
  <c r="Y500" i="2" s="1"/>
  <c r="O500" i="2"/>
  <c r="Z500" i="2" s="1"/>
  <c r="P500" i="2"/>
  <c r="AA500" i="2" s="1"/>
  <c r="N501" i="2"/>
  <c r="Y501" i="2" s="1"/>
  <c r="O501" i="2"/>
  <c r="Z501" i="2" s="1"/>
  <c r="P501" i="2"/>
  <c r="AA501" i="2" s="1"/>
  <c r="F166" i="1" s="1"/>
  <c r="N502" i="2"/>
  <c r="Y502" i="2" s="1"/>
  <c r="O502" i="2"/>
  <c r="Z502" i="2" s="1"/>
  <c r="P502" i="2"/>
  <c r="AA502" i="2" s="1"/>
  <c r="N503" i="2"/>
  <c r="Y503" i="2" s="1"/>
  <c r="O503" i="2"/>
  <c r="Z503" i="2" s="1"/>
  <c r="P503" i="2"/>
  <c r="AA503" i="2" s="1"/>
  <c r="F181" i="1" s="1"/>
  <c r="H181" i="1" s="1"/>
  <c r="N504" i="2"/>
  <c r="Y504" i="2" s="1"/>
  <c r="O504" i="2"/>
  <c r="Z504" i="2" s="1"/>
  <c r="P504" i="2"/>
  <c r="AA504" i="2" s="1"/>
  <c r="F101" i="1" s="1"/>
  <c r="H101" i="1" s="1"/>
  <c r="N505" i="2"/>
  <c r="Y505" i="2" s="1"/>
  <c r="O505" i="2"/>
  <c r="Z505" i="2" s="1"/>
  <c r="P505" i="2"/>
  <c r="AA505" i="2" s="1"/>
  <c r="F158" i="1" s="1"/>
  <c r="N506" i="2"/>
  <c r="Y506" i="2" s="1"/>
  <c r="O506" i="2"/>
  <c r="Z506" i="2" s="1"/>
  <c r="P506" i="2"/>
  <c r="AA506" i="2" s="1"/>
  <c r="N507" i="2"/>
  <c r="Y507" i="2" s="1"/>
  <c r="O507" i="2"/>
  <c r="Z507" i="2" s="1"/>
  <c r="P507" i="2"/>
  <c r="AA507" i="2" s="1"/>
  <c r="N508" i="2"/>
  <c r="Y508" i="2" s="1"/>
  <c r="O508" i="2"/>
  <c r="Z508" i="2" s="1"/>
  <c r="P508" i="2"/>
  <c r="AA508" i="2" s="1"/>
  <c r="N509" i="2"/>
  <c r="Y509" i="2" s="1"/>
  <c r="O509" i="2"/>
  <c r="Z509" i="2" s="1"/>
  <c r="P509" i="2"/>
  <c r="AA509" i="2" s="1"/>
  <c r="N510" i="2"/>
  <c r="Y510" i="2" s="1"/>
  <c r="O510" i="2"/>
  <c r="Z510" i="2" s="1"/>
  <c r="P510" i="2"/>
  <c r="AA510" i="2" s="1"/>
  <c r="N511" i="2"/>
  <c r="Y511" i="2" s="1"/>
  <c r="O511" i="2"/>
  <c r="Z511" i="2" s="1"/>
  <c r="P511" i="2"/>
  <c r="AA511" i="2" s="1"/>
  <c r="N512" i="2"/>
  <c r="Y512" i="2" s="1"/>
  <c r="O512" i="2"/>
  <c r="Z512" i="2" s="1"/>
  <c r="P512" i="2"/>
  <c r="AA512" i="2" s="1"/>
  <c r="N513" i="2"/>
  <c r="Y513" i="2" s="1"/>
  <c r="O513" i="2"/>
  <c r="Z513" i="2" s="1"/>
  <c r="P513" i="2"/>
  <c r="AA513" i="2" s="1"/>
  <c r="N514" i="2"/>
  <c r="Y514" i="2" s="1"/>
  <c r="O514" i="2"/>
  <c r="Z514" i="2" s="1"/>
  <c r="P514" i="2"/>
  <c r="AA514" i="2" s="1"/>
  <c r="F123" i="1" s="1"/>
  <c r="N515" i="2"/>
  <c r="Y515" i="2" s="1"/>
  <c r="O515" i="2"/>
  <c r="Z515" i="2" s="1"/>
  <c r="P515" i="2"/>
  <c r="AA515" i="2" s="1"/>
  <c r="F133" i="1" s="1"/>
  <c r="H133" i="1" s="1"/>
  <c r="N516" i="2"/>
  <c r="Y516" i="2" s="1"/>
  <c r="O516" i="2"/>
  <c r="Z516" i="2" s="1"/>
  <c r="P516" i="2"/>
  <c r="AA516" i="2" s="1"/>
  <c r="N517" i="2"/>
  <c r="Y517" i="2" s="1"/>
  <c r="O517" i="2"/>
  <c r="Z517" i="2" s="1"/>
  <c r="P517" i="2"/>
  <c r="AA517" i="2" s="1"/>
  <c r="N518" i="2"/>
  <c r="Y518" i="2" s="1"/>
  <c r="O518" i="2"/>
  <c r="Z518" i="2" s="1"/>
  <c r="P518" i="2"/>
  <c r="AA518" i="2" s="1"/>
  <c r="N519" i="2"/>
  <c r="Y519" i="2" s="1"/>
  <c r="O519" i="2"/>
  <c r="Z519" i="2" s="1"/>
  <c r="P519" i="2"/>
  <c r="AA519" i="2" s="1"/>
  <c r="N520" i="2"/>
  <c r="Y520" i="2" s="1"/>
  <c r="O520" i="2"/>
  <c r="Z520" i="2" s="1"/>
  <c r="P520" i="2"/>
  <c r="AA520" i="2" s="1"/>
  <c r="N521" i="2"/>
  <c r="Y521" i="2" s="1"/>
  <c r="O521" i="2"/>
  <c r="Z521" i="2" s="1"/>
  <c r="P521" i="2"/>
  <c r="AA521" i="2" s="1"/>
  <c r="N522" i="2"/>
  <c r="Y522" i="2" s="1"/>
  <c r="O522" i="2"/>
  <c r="Z522" i="2" s="1"/>
  <c r="P522" i="2"/>
  <c r="AA522" i="2" s="1"/>
  <c r="N523" i="2"/>
  <c r="Y523" i="2" s="1"/>
  <c r="O523" i="2"/>
  <c r="Z523" i="2" s="1"/>
  <c r="P523" i="2"/>
  <c r="AA523" i="2" s="1"/>
  <c r="N524" i="2"/>
  <c r="Y524" i="2" s="1"/>
  <c r="O524" i="2"/>
  <c r="Z524" i="2" s="1"/>
  <c r="P524" i="2"/>
  <c r="AA524" i="2" s="1"/>
  <c r="N525" i="2"/>
  <c r="Y525" i="2" s="1"/>
  <c r="O525" i="2"/>
  <c r="Z525" i="2" s="1"/>
  <c r="P525" i="2"/>
  <c r="AA525" i="2" s="1"/>
  <c r="F196" i="1" s="1"/>
  <c r="N526" i="2"/>
  <c r="Y526" i="2" s="1"/>
  <c r="O526" i="2"/>
  <c r="Z526" i="2" s="1"/>
  <c r="P526" i="2"/>
  <c r="AA526" i="2" s="1"/>
  <c r="N527" i="2"/>
  <c r="Y527" i="2" s="1"/>
  <c r="O527" i="2"/>
  <c r="Z527" i="2" s="1"/>
  <c r="P527" i="2"/>
  <c r="AA527" i="2" s="1"/>
  <c r="F296" i="1" s="1"/>
  <c r="H296" i="1" s="1"/>
  <c r="N528" i="2"/>
  <c r="Y528" i="2" s="1"/>
  <c r="O528" i="2"/>
  <c r="Z528" i="2" s="1"/>
  <c r="P528" i="2"/>
  <c r="AA528" i="2" s="1"/>
  <c r="F209" i="1" s="1"/>
  <c r="N529" i="2"/>
  <c r="Y529" i="2" s="1"/>
  <c r="O529" i="2"/>
  <c r="Z529" i="2" s="1"/>
  <c r="P529" i="2"/>
  <c r="AA529" i="2" s="1"/>
  <c r="N530" i="2"/>
  <c r="Y530" i="2" s="1"/>
  <c r="O530" i="2"/>
  <c r="Z530" i="2" s="1"/>
  <c r="P530" i="2"/>
  <c r="AA530" i="2" s="1"/>
  <c r="N531" i="2"/>
  <c r="Y531" i="2" s="1"/>
  <c r="O531" i="2"/>
  <c r="Z531" i="2" s="1"/>
  <c r="P531" i="2"/>
  <c r="AA531" i="2" s="1"/>
  <c r="N532" i="2"/>
  <c r="Y532" i="2" s="1"/>
  <c r="O532" i="2"/>
  <c r="Z532" i="2" s="1"/>
  <c r="P532" i="2"/>
  <c r="AA532" i="2" s="1"/>
  <c r="N533" i="2"/>
  <c r="Y533" i="2" s="1"/>
  <c r="O533" i="2"/>
  <c r="Z533" i="2" s="1"/>
  <c r="P533" i="2"/>
  <c r="AA533" i="2" s="1"/>
  <c r="N534" i="2"/>
  <c r="Y534" i="2" s="1"/>
  <c r="O534" i="2"/>
  <c r="Z534" i="2" s="1"/>
  <c r="P534" i="2"/>
  <c r="AA534" i="2" s="1"/>
  <c r="N535" i="2"/>
  <c r="Y535" i="2" s="1"/>
  <c r="O535" i="2"/>
  <c r="Z535" i="2" s="1"/>
  <c r="P535" i="2"/>
  <c r="AA535" i="2" s="1"/>
  <c r="F93" i="1" s="1"/>
  <c r="H93" i="1" s="1"/>
  <c r="N536" i="2"/>
  <c r="Y536" i="2" s="1"/>
  <c r="O536" i="2"/>
  <c r="Z536" i="2" s="1"/>
  <c r="P536" i="2"/>
  <c r="AA536" i="2" s="1"/>
  <c r="F155" i="1" s="1"/>
  <c r="H155" i="1" s="1"/>
  <c r="N537" i="2"/>
  <c r="Y537" i="2" s="1"/>
  <c r="O537" i="2"/>
  <c r="Z537" i="2" s="1"/>
  <c r="P537" i="2"/>
  <c r="AA537" i="2" s="1"/>
  <c r="F182" i="1" s="1"/>
  <c r="N538" i="2"/>
  <c r="Y538" i="2" s="1"/>
  <c r="O538" i="2"/>
  <c r="Z538" i="2" s="1"/>
  <c r="P538" i="2"/>
  <c r="AA538" i="2" s="1"/>
  <c r="F261" i="1" s="1"/>
  <c r="N539" i="2"/>
  <c r="Y539" i="2" s="1"/>
  <c r="O539" i="2"/>
  <c r="Z539" i="2" s="1"/>
  <c r="P539" i="2"/>
  <c r="AA539" i="2" s="1"/>
  <c r="F103" i="1" s="1"/>
  <c r="H103" i="1" s="1"/>
  <c r="N540" i="2"/>
  <c r="Y540" i="2" s="1"/>
  <c r="O540" i="2"/>
  <c r="Z540" i="2" s="1"/>
  <c r="P540" i="2"/>
  <c r="AA540" i="2" s="1"/>
  <c r="F154" i="1" s="1"/>
  <c r="H154" i="1" s="1"/>
  <c r="N541" i="2"/>
  <c r="Y541" i="2" s="1"/>
  <c r="O541" i="2"/>
  <c r="Z541" i="2" s="1"/>
  <c r="P541" i="2"/>
  <c r="AA541" i="2" s="1"/>
  <c r="N542" i="2"/>
  <c r="Y542" i="2" s="1"/>
  <c r="O542" i="2"/>
  <c r="Z542" i="2" s="1"/>
  <c r="P542" i="2"/>
  <c r="AA542" i="2" s="1"/>
  <c r="N543" i="2"/>
  <c r="Y543" i="2" s="1"/>
  <c r="O543" i="2"/>
  <c r="Z543" i="2" s="1"/>
  <c r="P543" i="2"/>
  <c r="AA543" i="2" s="1"/>
  <c r="N544" i="2"/>
  <c r="Y544" i="2" s="1"/>
  <c r="O544" i="2"/>
  <c r="Z544" i="2" s="1"/>
  <c r="P544" i="2"/>
  <c r="AA544" i="2" s="1"/>
  <c r="N545" i="2"/>
  <c r="Y545" i="2" s="1"/>
  <c r="O545" i="2"/>
  <c r="Z545" i="2" s="1"/>
  <c r="P545" i="2"/>
  <c r="AA545" i="2" s="1"/>
  <c r="N546" i="2"/>
  <c r="Y546" i="2" s="1"/>
  <c r="O546" i="2"/>
  <c r="Z546" i="2" s="1"/>
  <c r="P546" i="2"/>
  <c r="AA546" i="2" s="1"/>
  <c r="N547" i="2"/>
  <c r="Y547" i="2" s="1"/>
  <c r="O547" i="2"/>
  <c r="Z547" i="2" s="1"/>
  <c r="P547" i="2"/>
  <c r="AA547" i="2" s="1"/>
  <c r="N548" i="2"/>
  <c r="Y548" i="2" s="1"/>
  <c r="O548" i="2"/>
  <c r="Z548" i="2" s="1"/>
  <c r="P548" i="2"/>
  <c r="AA548" i="2" s="1"/>
  <c r="N549" i="2"/>
  <c r="Y549" i="2" s="1"/>
  <c r="O549" i="2"/>
  <c r="Z549" i="2" s="1"/>
  <c r="P549" i="2"/>
  <c r="AA549" i="2" s="1"/>
  <c r="N550" i="2"/>
  <c r="Y550" i="2" s="1"/>
  <c r="O550" i="2"/>
  <c r="Z550" i="2" s="1"/>
  <c r="P550" i="2"/>
  <c r="AA550" i="2" s="1"/>
  <c r="N551" i="2"/>
  <c r="Y551" i="2" s="1"/>
  <c r="O551" i="2"/>
  <c r="Z551" i="2" s="1"/>
  <c r="P551" i="2"/>
  <c r="AA551" i="2" s="1"/>
  <c r="F294" i="1" s="1"/>
  <c r="H294" i="1" s="1"/>
  <c r="N552" i="2"/>
  <c r="Y552" i="2" s="1"/>
  <c r="O552" i="2"/>
  <c r="Z552" i="2" s="1"/>
  <c r="P552" i="2"/>
  <c r="AA552" i="2" s="1"/>
  <c r="F207" i="1" s="1"/>
  <c r="H207" i="1" s="1"/>
  <c r="N553" i="2"/>
  <c r="Y553" i="2" s="1"/>
  <c r="O553" i="2"/>
  <c r="Z553" i="2" s="1"/>
  <c r="P553" i="2"/>
  <c r="AA553" i="2" s="1"/>
  <c r="N554" i="2"/>
  <c r="Y554" i="2" s="1"/>
  <c r="O554" i="2"/>
  <c r="Z554" i="2" s="1"/>
  <c r="P554" i="2"/>
  <c r="AA554" i="2" s="1"/>
  <c r="N555" i="2"/>
  <c r="Y555" i="2" s="1"/>
  <c r="O555" i="2"/>
  <c r="Z555" i="2" s="1"/>
  <c r="P555" i="2"/>
  <c r="AA555" i="2" s="1"/>
  <c r="N556" i="2"/>
  <c r="Y556" i="2" s="1"/>
  <c r="O556" i="2"/>
  <c r="Z556" i="2" s="1"/>
  <c r="P556" i="2"/>
  <c r="AA556" i="2" s="1"/>
  <c r="N557" i="2"/>
  <c r="Y557" i="2" s="1"/>
  <c r="O557" i="2"/>
  <c r="Z557" i="2" s="1"/>
  <c r="P557" i="2"/>
  <c r="AA557" i="2" s="1"/>
  <c r="N558" i="2"/>
  <c r="Y558" i="2" s="1"/>
  <c r="O558" i="2"/>
  <c r="Z558" i="2" s="1"/>
  <c r="P558" i="2"/>
  <c r="AA558" i="2" s="1"/>
  <c r="N559" i="2"/>
  <c r="Y559" i="2" s="1"/>
  <c r="O559" i="2"/>
  <c r="Z559" i="2" s="1"/>
  <c r="P559" i="2"/>
  <c r="AA559" i="2" s="1"/>
  <c r="N560" i="2"/>
  <c r="Y560" i="2" s="1"/>
  <c r="O560" i="2"/>
  <c r="Z560" i="2" s="1"/>
  <c r="P560" i="2"/>
  <c r="AA560" i="2" s="1"/>
  <c r="N561" i="2"/>
  <c r="Y561" i="2" s="1"/>
  <c r="O561" i="2"/>
  <c r="Z561" i="2" s="1"/>
  <c r="P561" i="2"/>
  <c r="AA561" i="2" s="1"/>
  <c r="N562" i="2"/>
  <c r="Y562" i="2" s="1"/>
  <c r="O562" i="2"/>
  <c r="Z562" i="2" s="1"/>
  <c r="P562" i="2"/>
  <c r="AA562" i="2" s="1"/>
  <c r="N563" i="2"/>
  <c r="Y563" i="2" s="1"/>
  <c r="O563" i="2"/>
  <c r="Z563" i="2" s="1"/>
  <c r="P563" i="2"/>
  <c r="AA563" i="2" s="1"/>
  <c r="N564" i="2"/>
  <c r="Y564" i="2" s="1"/>
  <c r="O564" i="2"/>
  <c r="Z564" i="2" s="1"/>
  <c r="P564" i="2"/>
  <c r="AA564" i="2" s="1"/>
  <c r="N565" i="2"/>
  <c r="Y565" i="2" s="1"/>
  <c r="O565" i="2"/>
  <c r="Z565" i="2" s="1"/>
  <c r="P565" i="2"/>
  <c r="AA565" i="2" s="1"/>
  <c r="N566" i="2"/>
  <c r="Y566" i="2" s="1"/>
  <c r="O566" i="2"/>
  <c r="Z566" i="2" s="1"/>
  <c r="P566" i="2"/>
  <c r="AA566" i="2" s="1"/>
  <c r="N567" i="2"/>
  <c r="Y567" i="2" s="1"/>
  <c r="O567" i="2"/>
  <c r="Z567" i="2" s="1"/>
  <c r="P567" i="2"/>
  <c r="AA567" i="2" s="1"/>
  <c r="N568" i="2"/>
  <c r="Y568" i="2" s="1"/>
  <c r="O568" i="2"/>
  <c r="Z568" i="2" s="1"/>
  <c r="P568" i="2"/>
  <c r="AA568" i="2" s="1"/>
  <c r="N569" i="2"/>
  <c r="Y569" i="2" s="1"/>
  <c r="O569" i="2"/>
  <c r="Z569" i="2" s="1"/>
  <c r="P569" i="2"/>
  <c r="AA569" i="2" s="1"/>
  <c r="N570" i="2"/>
  <c r="Y570" i="2" s="1"/>
  <c r="O570" i="2"/>
  <c r="Z570" i="2" s="1"/>
  <c r="P570" i="2"/>
  <c r="AA570" i="2" s="1"/>
  <c r="N571" i="2"/>
  <c r="Y571" i="2" s="1"/>
  <c r="O571" i="2"/>
  <c r="Z571" i="2" s="1"/>
  <c r="P571" i="2"/>
  <c r="AA571" i="2" s="1"/>
  <c r="N572" i="2"/>
  <c r="Y572" i="2" s="1"/>
  <c r="O572" i="2"/>
  <c r="Z572" i="2" s="1"/>
  <c r="P572" i="2"/>
  <c r="AA572" i="2" s="1"/>
  <c r="N573" i="2"/>
  <c r="Y573" i="2" s="1"/>
  <c r="O573" i="2"/>
  <c r="Z573" i="2" s="1"/>
  <c r="P573" i="2"/>
  <c r="AA573" i="2" s="1"/>
  <c r="N574" i="2"/>
  <c r="Y574" i="2" s="1"/>
  <c r="O574" i="2"/>
  <c r="Z574" i="2" s="1"/>
  <c r="P574" i="2"/>
  <c r="AA574" i="2" s="1"/>
  <c r="N575" i="2"/>
  <c r="Y575" i="2" s="1"/>
  <c r="O575" i="2"/>
  <c r="Z575" i="2" s="1"/>
  <c r="P575" i="2"/>
  <c r="AA575" i="2" s="1"/>
  <c r="F244" i="1" s="1"/>
  <c r="H244" i="1" s="1"/>
  <c r="N576" i="2"/>
  <c r="Y576" i="2" s="1"/>
  <c r="O576" i="2"/>
  <c r="Z576" i="2" s="1"/>
  <c r="P576" i="2"/>
  <c r="AA576" i="2" s="1"/>
  <c r="N577" i="2"/>
  <c r="Y577" i="2" s="1"/>
  <c r="O577" i="2"/>
  <c r="Z577" i="2" s="1"/>
  <c r="P577" i="2"/>
  <c r="AA577" i="2" s="1"/>
  <c r="N578" i="2"/>
  <c r="Y578" i="2" s="1"/>
  <c r="O578" i="2"/>
  <c r="Z578" i="2" s="1"/>
  <c r="P578" i="2"/>
  <c r="AA578" i="2" s="1"/>
  <c r="N579" i="2"/>
  <c r="Y579" i="2" s="1"/>
  <c r="O579" i="2"/>
  <c r="Z579" i="2" s="1"/>
  <c r="P579" i="2"/>
  <c r="AA579" i="2" s="1"/>
  <c r="N580" i="2"/>
  <c r="Y580" i="2" s="1"/>
  <c r="O580" i="2"/>
  <c r="Z580" i="2" s="1"/>
  <c r="P580" i="2"/>
  <c r="AA580" i="2" s="1"/>
  <c r="N581" i="2"/>
  <c r="Y581" i="2" s="1"/>
  <c r="O581" i="2"/>
  <c r="Z581" i="2" s="1"/>
  <c r="P581" i="2"/>
  <c r="AA581" i="2" s="1"/>
  <c r="N582" i="2"/>
  <c r="Y582" i="2" s="1"/>
  <c r="O582" i="2"/>
  <c r="Z582" i="2" s="1"/>
  <c r="P582" i="2"/>
  <c r="AA582" i="2" s="1"/>
  <c r="N583" i="2"/>
  <c r="Y583" i="2" s="1"/>
  <c r="O583" i="2"/>
  <c r="Z583" i="2" s="1"/>
  <c r="P583" i="2"/>
  <c r="AA583" i="2" s="1"/>
  <c r="N584" i="2"/>
  <c r="Y584" i="2" s="1"/>
  <c r="O584" i="2"/>
  <c r="Z584" i="2" s="1"/>
  <c r="P584" i="2"/>
  <c r="AA584" i="2" s="1"/>
  <c r="N585" i="2"/>
  <c r="Y585" i="2" s="1"/>
  <c r="O585" i="2"/>
  <c r="Z585" i="2" s="1"/>
  <c r="P585" i="2"/>
  <c r="AA585" i="2" s="1"/>
  <c r="N586" i="2"/>
  <c r="Y586" i="2" s="1"/>
  <c r="O586" i="2"/>
  <c r="Z586" i="2" s="1"/>
  <c r="P586" i="2"/>
  <c r="AA586" i="2" s="1"/>
  <c r="N587" i="2"/>
  <c r="Y587" i="2" s="1"/>
  <c r="O587" i="2"/>
  <c r="Z587" i="2" s="1"/>
  <c r="P587" i="2"/>
  <c r="AA587" i="2" s="1"/>
  <c r="N588" i="2"/>
  <c r="Y588" i="2" s="1"/>
  <c r="O588" i="2"/>
  <c r="Z588" i="2" s="1"/>
  <c r="P588" i="2"/>
  <c r="AA588" i="2" s="1"/>
  <c r="N589" i="2"/>
  <c r="Y589" i="2" s="1"/>
  <c r="O589" i="2"/>
  <c r="Z589" i="2" s="1"/>
  <c r="P589" i="2"/>
  <c r="AA589" i="2" s="1"/>
  <c r="N590" i="2"/>
  <c r="Y590" i="2" s="1"/>
  <c r="O590" i="2"/>
  <c r="Z590" i="2" s="1"/>
  <c r="P590" i="2"/>
  <c r="AA590" i="2" s="1"/>
  <c r="N591" i="2"/>
  <c r="Y591" i="2" s="1"/>
  <c r="O591" i="2"/>
  <c r="Z591" i="2" s="1"/>
  <c r="P591" i="2"/>
  <c r="AA591" i="2" s="1"/>
  <c r="N592" i="2"/>
  <c r="Y592" i="2" s="1"/>
  <c r="O592" i="2"/>
  <c r="Z592" i="2" s="1"/>
  <c r="P592" i="2"/>
  <c r="AA592" i="2" s="1"/>
  <c r="N593" i="2"/>
  <c r="Y593" i="2" s="1"/>
  <c r="O593" i="2"/>
  <c r="Z593" i="2" s="1"/>
  <c r="P593" i="2"/>
  <c r="AA593" i="2" s="1"/>
  <c r="N594" i="2"/>
  <c r="Y594" i="2" s="1"/>
  <c r="O594" i="2"/>
  <c r="Z594" i="2" s="1"/>
  <c r="P594" i="2"/>
  <c r="AA594" i="2" s="1"/>
  <c r="N595" i="2"/>
  <c r="Y595" i="2" s="1"/>
  <c r="O595" i="2"/>
  <c r="Z595" i="2" s="1"/>
  <c r="P595" i="2"/>
  <c r="AA595" i="2" s="1"/>
  <c r="N596" i="2"/>
  <c r="Y596" i="2" s="1"/>
  <c r="O596" i="2"/>
  <c r="Z596" i="2" s="1"/>
  <c r="P596" i="2"/>
  <c r="AA596" i="2" s="1"/>
  <c r="N597" i="2"/>
  <c r="Y597" i="2" s="1"/>
  <c r="O597" i="2"/>
  <c r="Z597" i="2" s="1"/>
  <c r="P597" i="2"/>
  <c r="AA597" i="2" s="1"/>
  <c r="N598" i="2"/>
  <c r="Y598" i="2" s="1"/>
  <c r="O598" i="2"/>
  <c r="Z598" i="2" s="1"/>
  <c r="P598" i="2"/>
  <c r="AA598" i="2" s="1"/>
  <c r="N599" i="2"/>
  <c r="Y599" i="2" s="1"/>
  <c r="O599" i="2"/>
  <c r="Z599" i="2" s="1"/>
  <c r="P599" i="2"/>
  <c r="AA599" i="2" s="1"/>
  <c r="F265" i="1" s="1"/>
  <c r="H265" i="1" s="1"/>
  <c r="N600" i="2"/>
  <c r="Y600" i="2" s="1"/>
  <c r="O600" i="2"/>
  <c r="Z600" i="2" s="1"/>
  <c r="P600" i="2"/>
  <c r="AA600" i="2" s="1"/>
  <c r="F286" i="1" s="1"/>
  <c r="H286" i="1" s="1"/>
  <c r="N601" i="2"/>
  <c r="Y601" i="2" s="1"/>
  <c r="O601" i="2"/>
  <c r="Z601" i="2" s="1"/>
  <c r="P601" i="2"/>
  <c r="AA601" i="2" s="1"/>
  <c r="F272" i="1" s="1"/>
  <c r="N602" i="2"/>
  <c r="Y602" i="2" s="1"/>
  <c r="O602" i="2"/>
  <c r="Z602" i="2" s="1"/>
  <c r="P602" i="2"/>
  <c r="AA602" i="2" s="1"/>
  <c r="F289" i="1" s="1"/>
  <c r="N603" i="2"/>
  <c r="Y603" i="2" s="1"/>
  <c r="O603" i="2"/>
  <c r="Z603" i="2" s="1"/>
  <c r="P603" i="2"/>
  <c r="AA603" i="2" s="1"/>
  <c r="N604" i="2"/>
  <c r="Y604" i="2" s="1"/>
  <c r="O604" i="2"/>
  <c r="Z604" i="2" s="1"/>
  <c r="P604" i="2"/>
  <c r="AA604" i="2" s="1"/>
  <c r="N605" i="2"/>
  <c r="Y605" i="2" s="1"/>
  <c r="O605" i="2"/>
  <c r="Z605" i="2" s="1"/>
  <c r="P605" i="2"/>
  <c r="AA605" i="2" s="1"/>
  <c r="N606" i="2"/>
  <c r="Y606" i="2" s="1"/>
  <c r="O606" i="2"/>
  <c r="Z606" i="2" s="1"/>
  <c r="P606" i="2"/>
  <c r="AA606" i="2" s="1"/>
  <c r="N607" i="2"/>
  <c r="Y607" i="2" s="1"/>
  <c r="O607" i="2"/>
  <c r="Z607" i="2" s="1"/>
  <c r="P607" i="2"/>
  <c r="AA607" i="2" s="1"/>
  <c r="N608" i="2"/>
  <c r="Y608" i="2" s="1"/>
  <c r="O608" i="2"/>
  <c r="Z608" i="2" s="1"/>
  <c r="P608" i="2"/>
  <c r="AA608" i="2" s="1"/>
  <c r="N609" i="2"/>
  <c r="Y609" i="2" s="1"/>
  <c r="O609" i="2"/>
  <c r="Z609" i="2" s="1"/>
  <c r="P609" i="2"/>
  <c r="AA609" i="2" s="1"/>
  <c r="N610" i="2"/>
  <c r="Y610" i="2" s="1"/>
  <c r="O610" i="2"/>
  <c r="Z610" i="2" s="1"/>
  <c r="P610" i="2"/>
  <c r="AA610" i="2" s="1"/>
  <c r="N611" i="2"/>
  <c r="Y611" i="2" s="1"/>
  <c r="O611" i="2"/>
  <c r="Z611" i="2" s="1"/>
  <c r="P611" i="2"/>
  <c r="AA611" i="2" s="1"/>
  <c r="N612" i="2"/>
  <c r="Y612" i="2" s="1"/>
  <c r="O612" i="2"/>
  <c r="Z612" i="2" s="1"/>
  <c r="P612" i="2"/>
  <c r="AA612" i="2" s="1"/>
  <c r="N613" i="2"/>
  <c r="Y613" i="2" s="1"/>
  <c r="O613" i="2"/>
  <c r="Z613" i="2" s="1"/>
  <c r="P613" i="2"/>
  <c r="AA613" i="2" s="1"/>
  <c r="N614" i="2"/>
  <c r="Y614" i="2" s="1"/>
  <c r="O614" i="2"/>
  <c r="Z614" i="2" s="1"/>
  <c r="P614" i="2"/>
  <c r="AA614" i="2" s="1"/>
  <c r="N615" i="2"/>
  <c r="Y615" i="2" s="1"/>
  <c r="O615" i="2"/>
  <c r="Z615" i="2" s="1"/>
  <c r="P615" i="2"/>
  <c r="AA615" i="2" s="1"/>
  <c r="N616" i="2"/>
  <c r="Y616" i="2" s="1"/>
  <c r="O616" i="2"/>
  <c r="Z616" i="2" s="1"/>
  <c r="P616" i="2"/>
  <c r="AA616" i="2" s="1"/>
  <c r="N617" i="2"/>
  <c r="Y617" i="2" s="1"/>
  <c r="O617" i="2"/>
  <c r="Z617" i="2" s="1"/>
  <c r="P617" i="2"/>
  <c r="AA617" i="2" s="1"/>
  <c r="N618" i="2"/>
  <c r="Y618" i="2" s="1"/>
  <c r="O618" i="2"/>
  <c r="Z618" i="2" s="1"/>
  <c r="P618" i="2"/>
  <c r="AA618" i="2" s="1"/>
  <c r="N619" i="2"/>
  <c r="Y619" i="2" s="1"/>
  <c r="O619" i="2"/>
  <c r="Z619" i="2" s="1"/>
  <c r="P619" i="2"/>
  <c r="AA619" i="2" s="1"/>
  <c r="N620" i="2"/>
  <c r="Y620" i="2" s="1"/>
  <c r="O620" i="2"/>
  <c r="Z620" i="2" s="1"/>
  <c r="P620" i="2"/>
  <c r="AA620" i="2" s="1"/>
  <c r="N621" i="2"/>
  <c r="Y621" i="2" s="1"/>
  <c r="O621" i="2"/>
  <c r="Z621" i="2" s="1"/>
  <c r="P621" i="2"/>
  <c r="AA621" i="2" s="1"/>
  <c r="N622" i="2"/>
  <c r="Y622" i="2" s="1"/>
  <c r="O622" i="2"/>
  <c r="Z622" i="2" s="1"/>
  <c r="P622" i="2"/>
  <c r="AA622" i="2" s="1"/>
  <c r="N623" i="2"/>
  <c r="Y623" i="2" s="1"/>
  <c r="O623" i="2"/>
  <c r="Z623" i="2" s="1"/>
  <c r="P623" i="2"/>
  <c r="AA623" i="2" s="1"/>
  <c r="N624" i="2"/>
  <c r="Y624" i="2" s="1"/>
  <c r="O624" i="2"/>
  <c r="Z624" i="2" s="1"/>
  <c r="P624" i="2"/>
  <c r="AA624" i="2" s="1"/>
  <c r="N625" i="2"/>
  <c r="Y625" i="2" s="1"/>
  <c r="O625" i="2"/>
  <c r="Z625" i="2" s="1"/>
  <c r="P625" i="2"/>
  <c r="AA625" i="2" s="1"/>
  <c r="N626" i="2"/>
  <c r="Y626" i="2" s="1"/>
  <c r="O626" i="2"/>
  <c r="Z626" i="2" s="1"/>
  <c r="P626" i="2"/>
  <c r="AA626" i="2" s="1"/>
  <c r="N627" i="2"/>
  <c r="Y627" i="2" s="1"/>
  <c r="O627" i="2"/>
  <c r="Z627" i="2" s="1"/>
  <c r="P627" i="2"/>
  <c r="AA627" i="2" s="1"/>
  <c r="N628" i="2"/>
  <c r="Y628" i="2" s="1"/>
  <c r="O628" i="2"/>
  <c r="Z628" i="2" s="1"/>
  <c r="P628" i="2"/>
  <c r="AA628" i="2" s="1"/>
  <c r="F183" i="1" s="1"/>
  <c r="H183" i="1" s="1"/>
  <c r="N629" i="2"/>
  <c r="Y629" i="2" s="1"/>
  <c r="O629" i="2"/>
  <c r="Z629" i="2" s="1"/>
  <c r="P629" i="2"/>
  <c r="AA629" i="2" s="1"/>
  <c r="N630" i="2"/>
  <c r="Y630" i="2" s="1"/>
  <c r="O630" i="2"/>
  <c r="Z630" i="2" s="1"/>
  <c r="P630" i="2"/>
  <c r="AA630" i="2" s="1"/>
  <c r="N631" i="2"/>
  <c r="Y631" i="2" s="1"/>
  <c r="O631" i="2"/>
  <c r="Z631" i="2" s="1"/>
  <c r="P631" i="2"/>
  <c r="AA631" i="2" s="1"/>
  <c r="N632" i="2"/>
  <c r="Y632" i="2" s="1"/>
  <c r="O632" i="2"/>
  <c r="Z632" i="2" s="1"/>
  <c r="P632" i="2"/>
  <c r="AA632" i="2" s="1"/>
  <c r="N633" i="2"/>
  <c r="Y633" i="2" s="1"/>
  <c r="O633" i="2"/>
  <c r="Z633" i="2" s="1"/>
  <c r="P633" i="2"/>
  <c r="AA633" i="2" s="1"/>
  <c r="N634" i="2"/>
  <c r="Y634" i="2" s="1"/>
  <c r="O634" i="2"/>
  <c r="Z634" i="2" s="1"/>
  <c r="P634" i="2"/>
  <c r="AA634" i="2" s="1"/>
  <c r="N635" i="2"/>
  <c r="Y635" i="2" s="1"/>
  <c r="O635" i="2"/>
  <c r="Z635" i="2" s="1"/>
  <c r="P635" i="2"/>
  <c r="AA635" i="2" s="1"/>
  <c r="N636" i="2"/>
  <c r="Y636" i="2" s="1"/>
  <c r="O636" i="2"/>
  <c r="Z636" i="2" s="1"/>
  <c r="P636" i="2"/>
  <c r="AA636" i="2" s="1"/>
  <c r="N637" i="2"/>
  <c r="Y637" i="2" s="1"/>
  <c r="O637" i="2"/>
  <c r="Z637" i="2" s="1"/>
  <c r="P637" i="2"/>
  <c r="AA637" i="2" s="1"/>
  <c r="N638" i="2"/>
  <c r="Y638" i="2" s="1"/>
  <c r="O638" i="2"/>
  <c r="Z638" i="2" s="1"/>
  <c r="P638" i="2"/>
  <c r="AA638" i="2" s="1"/>
  <c r="F189" i="1" s="1"/>
  <c r="N639" i="2"/>
  <c r="Y639" i="2" s="1"/>
  <c r="O639" i="2"/>
  <c r="Z639" i="2" s="1"/>
  <c r="P639" i="2"/>
  <c r="AA639" i="2" s="1"/>
  <c r="F126" i="1" s="1"/>
  <c r="H126" i="1" s="1"/>
  <c r="N640" i="2"/>
  <c r="Y640" i="2" s="1"/>
  <c r="O640" i="2"/>
  <c r="Z640" i="2" s="1"/>
  <c r="P640" i="2"/>
  <c r="AA640" i="2" s="1"/>
  <c r="N641" i="2"/>
  <c r="Y641" i="2" s="1"/>
  <c r="O641" i="2"/>
  <c r="Z641" i="2" s="1"/>
  <c r="P641" i="2"/>
  <c r="AA641" i="2" s="1"/>
  <c r="F279" i="1" s="1"/>
  <c r="N642" i="2"/>
  <c r="Y642" i="2" s="1"/>
  <c r="O642" i="2"/>
  <c r="Z642" i="2" s="1"/>
  <c r="P642" i="2"/>
  <c r="AA642" i="2" s="1"/>
  <c r="F284" i="1" s="1"/>
  <c r="N643" i="2"/>
  <c r="Y643" i="2" s="1"/>
  <c r="O643" i="2"/>
  <c r="Z643" i="2" s="1"/>
  <c r="P643" i="2"/>
  <c r="AA643" i="2" s="1"/>
  <c r="F280" i="1" s="1"/>
  <c r="H280" i="1" s="1"/>
  <c r="N644" i="2"/>
  <c r="Y644" i="2" s="1"/>
  <c r="O644" i="2"/>
  <c r="Z644" i="2" s="1"/>
  <c r="P644" i="2"/>
  <c r="AA644" i="2" s="1"/>
  <c r="F288" i="1" s="1"/>
  <c r="H288" i="1" s="1"/>
  <c r="N645" i="2"/>
  <c r="Y645" i="2" s="1"/>
  <c r="O645" i="2"/>
  <c r="Z645" i="2" s="1"/>
  <c r="P645" i="2"/>
  <c r="AA645" i="2" s="1"/>
  <c r="F260" i="1" s="1"/>
  <c r="N646" i="2"/>
  <c r="Y646" i="2" s="1"/>
  <c r="O646" i="2"/>
  <c r="Z646" i="2" s="1"/>
  <c r="P646" i="2"/>
  <c r="AA646" i="2" s="1"/>
  <c r="F290" i="1" s="1"/>
  <c r="N647" i="2"/>
  <c r="Y647" i="2" s="1"/>
  <c r="O647" i="2"/>
  <c r="Z647" i="2" s="1"/>
  <c r="P647" i="2"/>
  <c r="AA647" i="2" s="1"/>
  <c r="F269" i="1" s="1"/>
  <c r="H269" i="1" s="1"/>
  <c r="N648" i="2"/>
  <c r="Y648" i="2" s="1"/>
  <c r="O648" i="2"/>
  <c r="Z648" i="2" s="1"/>
  <c r="P648" i="2"/>
  <c r="AA648" i="2" s="1"/>
  <c r="F266" i="1" s="1"/>
  <c r="H266" i="1" s="1"/>
  <c r="N649" i="2"/>
  <c r="Y649" i="2" s="1"/>
  <c r="O649" i="2"/>
  <c r="Z649" i="2" s="1"/>
  <c r="P649" i="2"/>
  <c r="AA649" i="2" s="1"/>
  <c r="F191" i="1" s="1"/>
  <c r="N650" i="2"/>
  <c r="Y650" i="2" s="1"/>
  <c r="O650" i="2"/>
  <c r="Z650" i="2" s="1"/>
  <c r="P650" i="2"/>
  <c r="AA650" i="2" s="1"/>
  <c r="F99" i="1" s="1"/>
  <c r="N651" i="2"/>
  <c r="Y651" i="2" s="1"/>
  <c r="O651" i="2"/>
  <c r="Z651" i="2" s="1"/>
  <c r="P651" i="2"/>
  <c r="AA651" i="2" s="1"/>
  <c r="N652" i="2"/>
  <c r="Y652" i="2" s="1"/>
  <c r="O652" i="2"/>
  <c r="Z652" i="2" s="1"/>
  <c r="P652" i="2"/>
  <c r="AA652" i="2" s="1"/>
  <c r="N653" i="2"/>
  <c r="Y653" i="2" s="1"/>
  <c r="O653" i="2"/>
  <c r="Z653" i="2" s="1"/>
  <c r="P653" i="2"/>
  <c r="AA653" i="2" s="1"/>
  <c r="F264" i="1" s="1"/>
  <c r="N654" i="2"/>
  <c r="Y654" i="2" s="1"/>
  <c r="O654" i="2"/>
  <c r="Z654" i="2" s="1"/>
  <c r="P654" i="2"/>
  <c r="AA654" i="2" s="1"/>
  <c r="F238" i="1" s="1"/>
  <c r="N655" i="2"/>
  <c r="Y655" i="2" s="1"/>
  <c r="O655" i="2"/>
  <c r="Z655" i="2" s="1"/>
  <c r="P655" i="2"/>
  <c r="AA655" i="2" s="1"/>
  <c r="N656" i="2"/>
  <c r="Y656" i="2" s="1"/>
  <c r="O656" i="2"/>
  <c r="Z656" i="2" s="1"/>
  <c r="P656" i="2"/>
  <c r="AA656" i="2" s="1"/>
  <c r="N657" i="2"/>
  <c r="Y657" i="2" s="1"/>
  <c r="O657" i="2"/>
  <c r="Z657" i="2" s="1"/>
  <c r="P657" i="2"/>
  <c r="AA657" i="2" s="1"/>
  <c r="F91" i="1" s="1"/>
  <c r="N658" i="2"/>
  <c r="Y658" i="2" s="1"/>
  <c r="O658" i="2"/>
  <c r="Z658" i="2" s="1"/>
  <c r="P658" i="2"/>
  <c r="AA658" i="2" s="1"/>
  <c r="N659" i="2"/>
  <c r="Y659" i="2" s="1"/>
  <c r="O659" i="2"/>
  <c r="Z659" i="2" s="1"/>
  <c r="P659" i="2"/>
  <c r="AA659" i="2" s="1"/>
  <c r="N660" i="2"/>
  <c r="Y660" i="2" s="1"/>
  <c r="O660" i="2"/>
  <c r="Z660" i="2" s="1"/>
  <c r="P660" i="2"/>
  <c r="AA660" i="2" s="1"/>
  <c r="F223" i="1" s="1"/>
  <c r="H223" i="1" s="1"/>
  <c r="N661" i="2"/>
  <c r="Y661" i="2" s="1"/>
  <c r="O661" i="2"/>
  <c r="Z661" i="2" s="1"/>
  <c r="P661" i="2"/>
  <c r="AA661" i="2" s="1"/>
  <c r="F179" i="1" s="1"/>
  <c r="N662" i="2"/>
  <c r="Y662" i="2" s="1"/>
  <c r="O662" i="2"/>
  <c r="Z662" i="2" s="1"/>
  <c r="P662" i="2"/>
  <c r="AA662" i="2" s="1"/>
  <c r="N663" i="2"/>
  <c r="Y663" i="2" s="1"/>
  <c r="O663" i="2"/>
  <c r="Z663" i="2" s="1"/>
  <c r="P663" i="2"/>
  <c r="AA663" i="2" s="1"/>
  <c r="N664" i="2"/>
  <c r="Y664" i="2" s="1"/>
  <c r="O664" i="2"/>
  <c r="Z664" i="2" s="1"/>
  <c r="P664" i="2"/>
  <c r="AA664" i="2" s="1"/>
  <c r="F135" i="1" s="1"/>
  <c r="H135" i="1" s="1"/>
  <c r="N665" i="2"/>
  <c r="Y665" i="2" s="1"/>
  <c r="O665" i="2"/>
  <c r="Z665" i="2" s="1"/>
  <c r="P665" i="2"/>
  <c r="AA665" i="2" s="1"/>
  <c r="F111" i="1" s="1"/>
  <c r="N666" i="2"/>
  <c r="Y666" i="2" s="1"/>
  <c r="O666" i="2"/>
  <c r="Z666" i="2" s="1"/>
  <c r="P666" i="2"/>
  <c r="AA666" i="2" s="1"/>
  <c r="N667" i="2"/>
  <c r="Y667" i="2" s="1"/>
  <c r="O667" i="2"/>
  <c r="Z667" i="2" s="1"/>
  <c r="P667" i="2"/>
  <c r="AA667" i="2" s="1"/>
  <c r="F246" i="1" s="1"/>
  <c r="N668" i="2"/>
  <c r="Y668" i="2" s="1"/>
  <c r="O668" i="2"/>
  <c r="Z668" i="2" s="1"/>
  <c r="P668" i="2"/>
  <c r="AA668" i="2" s="1"/>
  <c r="F162" i="1" s="1"/>
  <c r="H162" i="1" s="1"/>
  <c r="N669" i="2"/>
  <c r="Y669" i="2" s="1"/>
  <c r="O669" i="2"/>
  <c r="Z669" i="2" s="1"/>
  <c r="P669" i="2"/>
  <c r="AA669" i="2" s="1"/>
  <c r="N670" i="2"/>
  <c r="Y670" i="2" s="1"/>
  <c r="O670" i="2"/>
  <c r="Z670" i="2" s="1"/>
  <c r="P670" i="2"/>
  <c r="AA670" i="2" s="1"/>
  <c r="F199" i="1" s="1"/>
  <c r="N671" i="2"/>
  <c r="Y671" i="2" s="1"/>
  <c r="O671" i="2"/>
  <c r="Z671" i="2" s="1"/>
  <c r="P671" i="2"/>
  <c r="AA671" i="2" s="1"/>
  <c r="N672" i="2"/>
  <c r="Y672" i="2" s="1"/>
  <c r="O672" i="2"/>
  <c r="Z672" i="2" s="1"/>
  <c r="P672" i="2"/>
  <c r="AA672" i="2" s="1"/>
  <c r="F204" i="1" s="1"/>
  <c r="H204" i="1" s="1"/>
  <c r="N673" i="2"/>
  <c r="Y673" i="2" s="1"/>
  <c r="O673" i="2"/>
  <c r="Z673" i="2" s="1"/>
  <c r="P673" i="2"/>
  <c r="AA673" i="2" s="1"/>
  <c r="N674" i="2"/>
  <c r="Y674" i="2" s="1"/>
  <c r="O674" i="2"/>
  <c r="Z674" i="2" s="1"/>
  <c r="P674" i="2"/>
  <c r="AA674" i="2" s="1"/>
  <c r="F140" i="1" s="1"/>
  <c r="N675" i="2"/>
  <c r="Y675" i="2" s="1"/>
  <c r="O675" i="2"/>
  <c r="Z675" i="2" s="1"/>
  <c r="P675" i="2"/>
  <c r="AA675" i="2" s="1"/>
  <c r="N676" i="2"/>
  <c r="Y676" i="2" s="1"/>
  <c r="O676" i="2"/>
  <c r="Z676" i="2" s="1"/>
  <c r="P676" i="2"/>
  <c r="AA676" i="2" s="1"/>
  <c r="F146" i="1" s="1"/>
  <c r="H146" i="1" s="1"/>
  <c r="N677" i="2"/>
  <c r="Y677" i="2" s="1"/>
  <c r="O677" i="2"/>
  <c r="Z677" i="2" s="1"/>
  <c r="P677" i="2"/>
  <c r="AA677" i="2" s="1"/>
  <c r="N678" i="2"/>
  <c r="Y678" i="2" s="1"/>
  <c r="O678" i="2"/>
  <c r="Z678" i="2" s="1"/>
  <c r="P678" i="2"/>
  <c r="AA678" i="2" s="1"/>
  <c r="F221" i="1" s="1"/>
  <c r="N679" i="2"/>
  <c r="Y679" i="2" s="1"/>
  <c r="O679" i="2"/>
  <c r="Z679" i="2" s="1"/>
  <c r="P679" i="2"/>
  <c r="AA679" i="2" s="1"/>
  <c r="F119" i="1" s="1"/>
  <c r="N680" i="2"/>
  <c r="Y680" i="2" s="1"/>
  <c r="O680" i="2"/>
  <c r="Z680" i="2" s="1"/>
  <c r="P680" i="2"/>
  <c r="AA680" i="2" s="1"/>
  <c r="N681" i="2"/>
  <c r="Y681" i="2" s="1"/>
  <c r="O681" i="2"/>
  <c r="Z681" i="2" s="1"/>
  <c r="P681" i="2"/>
  <c r="AA681" i="2" s="1"/>
  <c r="F217" i="1" s="1"/>
  <c r="N682" i="2"/>
  <c r="Y682" i="2" s="1"/>
  <c r="O682" i="2"/>
  <c r="Z682" i="2" s="1"/>
  <c r="P682" i="2"/>
  <c r="AA682" i="2" s="1"/>
  <c r="N683" i="2"/>
  <c r="Y683" i="2" s="1"/>
  <c r="O683" i="2"/>
  <c r="Z683" i="2" s="1"/>
  <c r="P683" i="2"/>
  <c r="AA683" i="2" s="1"/>
  <c r="N684" i="2"/>
  <c r="Y684" i="2" s="1"/>
  <c r="O684" i="2"/>
  <c r="Z684" i="2" s="1"/>
  <c r="P684" i="2"/>
  <c r="AA684" i="2" s="1"/>
  <c r="N685" i="2"/>
  <c r="Y685" i="2" s="1"/>
  <c r="O685" i="2"/>
  <c r="Z685" i="2" s="1"/>
  <c r="P685" i="2"/>
  <c r="AA685" i="2" s="1"/>
  <c r="N686" i="2"/>
  <c r="Y686" i="2" s="1"/>
  <c r="O686" i="2"/>
  <c r="Z686" i="2" s="1"/>
  <c r="P686" i="2"/>
  <c r="AA686" i="2" s="1"/>
  <c r="N687" i="2"/>
  <c r="Y687" i="2" s="1"/>
  <c r="O687" i="2"/>
  <c r="Z687" i="2" s="1"/>
  <c r="P687" i="2"/>
  <c r="AA687" i="2" s="1"/>
  <c r="F198" i="1" s="1"/>
  <c r="N688" i="2"/>
  <c r="Y688" i="2" s="1"/>
  <c r="O688" i="2"/>
  <c r="Z688" i="2" s="1"/>
  <c r="P688" i="2"/>
  <c r="AA688" i="2" s="1"/>
  <c r="N689" i="2"/>
  <c r="Y689" i="2" s="1"/>
  <c r="O689" i="2"/>
  <c r="Z689" i="2" s="1"/>
  <c r="P689" i="2"/>
  <c r="AA689" i="2" s="1"/>
  <c r="N690" i="2"/>
  <c r="Y690" i="2" s="1"/>
  <c r="O690" i="2"/>
  <c r="Z690" i="2" s="1"/>
  <c r="P690" i="2"/>
  <c r="AA690" i="2" s="1"/>
  <c r="N691" i="2"/>
  <c r="Y691" i="2" s="1"/>
  <c r="O691" i="2"/>
  <c r="Z691" i="2" s="1"/>
  <c r="P691" i="2"/>
  <c r="AA691" i="2" s="1"/>
  <c r="N692" i="2"/>
  <c r="Y692" i="2" s="1"/>
  <c r="O692" i="2"/>
  <c r="Z692" i="2" s="1"/>
  <c r="P692" i="2"/>
  <c r="AA692" i="2" s="1"/>
  <c r="N693" i="2"/>
  <c r="Y693" i="2" s="1"/>
  <c r="O693" i="2"/>
  <c r="Z693" i="2" s="1"/>
  <c r="P693" i="2"/>
  <c r="AA693" i="2" s="1"/>
  <c r="N694" i="2"/>
  <c r="Y694" i="2" s="1"/>
  <c r="O694" i="2"/>
  <c r="Z694" i="2" s="1"/>
  <c r="P694" i="2"/>
  <c r="AA694" i="2" s="1"/>
  <c r="N695" i="2"/>
  <c r="Y695" i="2" s="1"/>
  <c r="O695" i="2"/>
  <c r="Z695" i="2" s="1"/>
  <c r="P695" i="2"/>
  <c r="AA695" i="2" s="1"/>
  <c r="N696" i="2"/>
  <c r="Y696" i="2" s="1"/>
  <c r="O696" i="2"/>
  <c r="Z696" i="2" s="1"/>
  <c r="P696" i="2"/>
  <c r="AA696" i="2" s="1"/>
  <c r="N697" i="2"/>
  <c r="Y697" i="2" s="1"/>
  <c r="O697" i="2"/>
  <c r="Z697" i="2" s="1"/>
  <c r="P697" i="2"/>
  <c r="AA697" i="2" s="1"/>
  <c r="N698" i="2"/>
  <c r="Y698" i="2" s="1"/>
  <c r="O698" i="2"/>
  <c r="Z698" i="2" s="1"/>
  <c r="P698" i="2"/>
  <c r="AA698" i="2" s="1"/>
  <c r="N699" i="2"/>
  <c r="Y699" i="2" s="1"/>
  <c r="O699" i="2"/>
  <c r="Z699" i="2" s="1"/>
  <c r="P699" i="2"/>
  <c r="AA699" i="2" s="1"/>
  <c r="N700" i="2"/>
  <c r="Y700" i="2" s="1"/>
  <c r="O700" i="2"/>
  <c r="Z700" i="2" s="1"/>
  <c r="P700" i="2"/>
  <c r="AA700" i="2" s="1"/>
  <c r="N701" i="2"/>
  <c r="Y701" i="2" s="1"/>
  <c r="O701" i="2"/>
  <c r="Z701" i="2" s="1"/>
  <c r="P701" i="2"/>
  <c r="AA701" i="2" s="1"/>
  <c r="N702" i="2"/>
  <c r="Y702" i="2" s="1"/>
  <c r="O702" i="2"/>
  <c r="Z702" i="2" s="1"/>
  <c r="P702" i="2"/>
  <c r="AA702" i="2" s="1"/>
  <c r="N703" i="2"/>
  <c r="Y703" i="2" s="1"/>
  <c r="O703" i="2"/>
  <c r="Z703" i="2" s="1"/>
  <c r="P703" i="2"/>
  <c r="AA703" i="2" s="1"/>
  <c r="N704" i="2"/>
  <c r="Y704" i="2" s="1"/>
  <c r="O704" i="2"/>
  <c r="Z704" i="2" s="1"/>
  <c r="P704" i="2"/>
  <c r="AA704" i="2" s="1"/>
  <c r="N705" i="2"/>
  <c r="Y705" i="2" s="1"/>
  <c r="O705" i="2"/>
  <c r="Z705" i="2" s="1"/>
  <c r="P705" i="2"/>
  <c r="AA705" i="2" s="1"/>
  <c r="N706" i="2"/>
  <c r="Y706" i="2" s="1"/>
  <c r="O706" i="2"/>
  <c r="Z706" i="2" s="1"/>
  <c r="P706" i="2"/>
  <c r="AA706" i="2" s="1"/>
  <c r="N707" i="2"/>
  <c r="Y707" i="2" s="1"/>
  <c r="O707" i="2"/>
  <c r="Z707" i="2" s="1"/>
  <c r="P707" i="2"/>
  <c r="AA707" i="2" s="1"/>
  <c r="F144" i="1" s="1"/>
  <c r="H144" i="1" s="1"/>
  <c r="N708" i="2"/>
  <c r="Y708" i="2" s="1"/>
  <c r="O708" i="2"/>
  <c r="Z708" i="2" s="1"/>
  <c r="P708" i="2"/>
  <c r="AA708" i="2" s="1"/>
  <c r="N709" i="2"/>
  <c r="Y709" i="2" s="1"/>
  <c r="O709" i="2"/>
  <c r="Z709" i="2" s="1"/>
  <c r="P709" i="2"/>
  <c r="AA709" i="2" s="1"/>
  <c r="N710" i="2"/>
  <c r="Y710" i="2" s="1"/>
  <c r="O710" i="2"/>
  <c r="Z710" i="2" s="1"/>
  <c r="P710" i="2"/>
  <c r="AA710" i="2" s="1"/>
  <c r="N711" i="2"/>
  <c r="Y711" i="2" s="1"/>
  <c r="O711" i="2"/>
  <c r="Z711" i="2" s="1"/>
  <c r="P711" i="2"/>
  <c r="AA711" i="2" s="1"/>
  <c r="N712" i="2"/>
  <c r="Y712" i="2" s="1"/>
  <c r="O712" i="2"/>
  <c r="Z712" i="2" s="1"/>
  <c r="P712" i="2"/>
  <c r="AA712" i="2" s="1"/>
  <c r="N713" i="2"/>
  <c r="Y713" i="2" s="1"/>
  <c r="O713" i="2"/>
  <c r="Z713" i="2" s="1"/>
  <c r="P713" i="2"/>
  <c r="AA713" i="2" s="1"/>
  <c r="N714" i="2"/>
  <c r="Y714" i="2" s="1"/>
  <c r="O714" i="2"/>
  <c r="Z714" i="2" s="1"/>
  <c r="P714" i="2"/>
  <c r="AA714" i="2" s="1"/>
  <c r="N715" i="2"/>
  <c r="Y715" i="2" s="1"/>
  <c r="O715" i="2"/>
  <c r="Z715" i="2" s="1"/>
  <c r="P715" i="2"/>
  <c r="AA715" i="2" s="1"/>
  <c r="N716" i="2"/>
  <c r="Y716" i="2" s="1"/>
  <c r="O716" i="2"/>
  <c r="Z716" i="2" s="1"/>
  <c r="P716" i="2"/>
  <c r="AA716" i="2" s="1"/>
  <c r="N717" i="2"/>
  <c r="Y717" i="2" s="1"/>
  <c r="O717" i="2"/>
  <c r="Z717" i="2" s="1"/>
  <c r="P717" i="2"/>
  <c r="AA717" i="2" s="1"/>
  <c r="N718" i="2"/>
  <c r="Y718" i="2" s="1"/>
  <c r="O718" i="2"/>
  <c r="Z718" i="2" s="1"/>
  <c r="P718" i="2"/>
  <c r="AA718" i="2" s="1"/>
  <c r="N719" i="2"/>
  <c r="Y719" i="2" s="1"/>
  <c r="O719" i="2"/>
  <c r="Z719" i="2" s="1"/>
  <c r="P719" i="2"/>
  <c r="AA719" i="2" s="1"/>
  <c r="N720" i="2"/>
  <c r="Y720" i="2" s="1"/>
  <c r="O720" i="2"/>
  <c r="Z720" i="2" s="1"/>
  <c r="P720" i="2"/>
  <c r="AA720" i="2" s="1"/>
  <c r="N721" i="2"/>
  <c r="Y721" i="2" s="1"/>
  <c r="O721" i="2"/>
  <c r="Z721" i="2" s="1"/>
  <c r="P721" i="2"/>
  <c r="AA721" i="2" s="1"/>
  <c r="N722" i="2"/>
  <c r="Y722" i="2" s="1"/>
  <c r="O722" i="2"/>
  <c r="Z722" i="2" s="1"/>
  <c r="P722" i="2"/>
  <c r="AA722" i="2" s="1"/>
  <c r="N723" i="2"/>
  <c r="Y723" i="2" s="1"/>
  <c r="O723" i="2"/>
  <c r="Z723" i="2" s="1"/>
  <c r="P723" i="2"/>
  <c r="AA723" i="2" s="1"/>
  <c r="N724" i="2"/>
  <c r="Y724" i="2" s="1"/>
  <c r="O724" i="2"/>
  <c r="Z724" i="2" s="1"/>
  <c r="P724" i="2"/>
  <c r="AA724" i="2" s="1"/>
  <c r="N725" i="2"/>
  <c r="Y725" i="2" s="1"/>
  <c r="O725" i="2"/>
  <c r="Z725" i="2" s="1"/>
  <c r="P725" i="2"/>
  <c r="AA725" i="2" s="1"/>
  <c r="N726" i="2"/>
  <c r="Y726" i="2" s="1"/>
  <c r="O726" i="2"/>
  <c r="Z726" i="2" s="1"/>
  <c r="P726" i="2"/>
  <c r="AA726" i="2" s="1"/>
  <c r="N727" i="2"/>
  <c r="Y727" i="2" s="1"/>
  <c r="O727" i="2"/>
  <c r="Z727" i="2" s="1"/>
  <c r="P727" i="2"/>
  <c r="AA727" i="2" s="1"/>
  <c r="N728" i="2"/>
  <c r="Y728" i="2" s="1"/>
  <c r="O728" i="2"/>
  <c r="Z728" i="2" s="1"/>
  <c r="P728" i="2"/>
  <c r="AA728" i="2" s="1"/>
  <c r="N729" i="2"/>
  <c r="Y729" i="2" s="1"/>
  <c r="O729" i="2"/>
  <c r="Z729" i="2" s="1"/>
  <c r="P729" i="2"/>
  <c r="AA729" i="2" s="1"/>
  <c r="N730" i="2"/>
  <c r="Y730" i="2" s="1"/>
  <c r="O730" i="2"/>
  <c r="Z730" i="2" s="1"/>
  <c r="P730" i="2"/>
  <c r="AA730" i="2" s="1"/>
  <c r="N731" i="2"/>
  <c r="Y731" i="2" s="1"/>
  <c r="O731" i="2"/>
  <c r="Z731" i="2" s="1"/>
  <c r="P731" i="2"/>
  <c r="AA731" i="2" s="1"/>
  <c r="N732" i="2"/>
  <c r="Y732" i="2" s="1"/>
  <c r="O732" i="2"/>
  <c r="Z732" i="2" s="1"/>
  <c r="P732" i="2"/>
  <c r="AA732" i="2" s="1"/>
  <c r="N733" i="2"/>
  <c r="Y733" i="2" s="1"/>
  <c r="O733" i="2"/>
  <c r="Z733" i="2" s="1"/>
  <c r="P733" i="2"/>
  <c r="AA733" i="2" s="1"/>
  <c r="N734" i="2"/>
  <c r="Y734" i="2" s="1"/>
  <c r="O734" i="2"/>
  <c r="Z734" i="2" s="1"/>
  <c r="P734" i="2"/>
  <c r="AA734" i="2" s="1"/>
  <c r="N735" i="2"/>
  <c r="Y735" i="2" s="1"/>
  <c r="O735" i="2"/>
  <c r="Z735" i="2" s="1"/>
  <c r="P735" i="2"/>
  <c r="AA735" i="2" s="1"/>
  <c r="N736" i="2"/>
  <c r="Y736" i="2" s="1"/>
  <c r="O736" i="2"/>
  <c r="Z736" i="2" s="1"/>
  <c r="P736" i="2"/>
  <c r="AA736" i="2" s="1"/>
  <c r="N737" i="2"/>
  <c r="Y737" i="2" s="1"/>
  <c r="O737" i="2"/>
  <c r="Z737" i="2" s="1"/>
  <c r="P737" i="2"/>
  <c r="AA737" i="2" s="1"/>
  <c r="N738" i="2"/>
  <c r="Y738" i="2" s="1"/>
  <c r="O738" i="2"/>
  <c r="Z738" i="2" s="1"/>
  <c r="P738" i="2"/>
  <c r="AA738" i="2" s="1"/>
  <c r="F170" i="1" s="1"/>
  <c r="N739" i="2"/>
  <c r="Y739" i="2" s="1"/>
  <c r="O739" i="2"/>
  <c r="Z739" i="2" s="1"/>
  <c r="P739" i="2"/>
  <c r="AA739" i="2" s="1"/>
  <c r="N740" i="2"/>
  <c r="Y740" i="2" s="1"/>
  <c r="O740" i="2"/>
  <c r="Z740" i="2" s="1"/>
  <c r="P740" i="2"/>
  <c r="AA740" i="2" s="1"/>
  <c r="N741" i="2"/>
  <c r="Y741" i="2" s="1"/>
  <c r="O741" i="2"/>
  <c r="Z741" i="2" s="1"/>
  <c r="P741" i="2"/>
  <c r="AA741" i="2" s="1"/>
  <c r="N742" i="2"/>
  <c r="Y742" i="2" s="1"/>
  <c r="O742" i="2"/>
  <c r="Z742" i="2" s="1"/>
  <c r="P742" i="2"/>
  <c r="AA742" i="2" s="1"/>
  <c r="N743" i="2"/>
  <c r="Y743" i="2" s="1"/>
  <c r="O743" i="2"/>
  <c r="Z743" i="2" s="1"/>
  <c r="P743" i="2"/>
  <c r="AA743" i="2" s="1"/>
  <c r="N744" i="2"/>
  <c r="Y744" i="2" s="1"/>
  <c r="O744" i="2"/>
  <c r="Z744" i="2" s="1"/>
  <c r="P744" i="2"/>
  <c r="AA744" i="2" s="1"/>
  <c r="N745" i="2"/>
  <c r="Y745" i="2" s="1"/>
  <c r="O745" i="2"/>
  <c r="Z745" i="2" s="1"/>
  <c r="P745" i="2"/>
  <c r="AA745" i="2" s="1"/>
  <c r="N746" i="2"/>
  <c r="Y746" i="2" s="1"/>
  <c r="O746" i="2"/>
  <c r="Z746" i="2" s="1"/>
  <c r="P746" i="2"/>
  <c r="AA746" i="2" s="1"/>
  <c r="N747" i="2"/>
  <c r="Y747" i="2" s="1"/>
  <c r="O747" i="2"/>
  <c r="Z747" i="2" s="1"/>
  <c r="P747" i="2"/>
  <c r="AA747" i="2" s="1"/>
  <c r="N748" i="2"/>
  <c r="Y748" i="2" s="1"/>
  <c r="O748" i="2"/>
  <c r="Z748" i="2" s="1"/>
  <c r="P748" i="2"/>
  <c r="AA748" i="2" s="1"/>
  <c r="N749" i="2"/>
  <c r="Y749" i="2" s="1"/>
  <c r="O749" i="2"/>
  <c r="Z749" i="2" s="1"/>
  <c r="P749" i="2"/>
  <c r="AA749" i="2" s="1"/>
  <c r="N750" i="2"/>
  <c r="Y750" i="2" s="1"/>
  <c r="O750" i="2"/>
  <c r="Z750" i="2" s="1"/>
  <c r="P750" i="2"/>
  <c r="AA750" i="2" s="1"/>
  <c r="N751" i="2"/>
  <c r="Y751" i="2" s="1"/>
  <c r="O751" i="2"/>
  <c r="Z751" i="2" s="1"/>
  <c r="P751" i="2"/>
  <c r="AA751" i="2" s="1"/>
  <c r="N752" i="2"/>
  <c r="Y752" i="2" s="1"/>
  <c r="O752" i="2"/>
  <c r="Z752" i="2" s="1"/>
  <c r="P752" i="2"/>
  <c r="AA752" i="2" s="1"/>
  <c r="N753" i="2"/>
  <c r="Y753" i="2" s="1"/>
  <c r="O753" i="2"/>
  <c r="Z753" i="2" s="1"/>
  <c r="P753" i="2"/>
  <c r="AA753" i="2" s="1"/>
  <c r="N754" i="2"/>
  <c r="Y754" i="2" s="1"/>
  <c r="O754" i="2"/>
  <c r="Z754" i="2" s="1"/>
  <c r="P754" i="2"/>
  <c r="AA754" i="2" s="1"/>
  <c r="N755" i="2"/>
  <c r="Y755" i="2" s="1"/>
  <c r="O755" i="2"/>
  <c r="Z755" i="2" s="1"/>
  <c r="P755" i="2"/>
  <c r="AA755" i="2" s="1"/>
  <c r="N756" i="2"/>
  <c r="Y756" i="2" s="1"/>
  <c r="O756" i="2"/>
  <c r="Z756" i="2" s="1"/>
  <c r="P756" i="2"/>
  <c r="AA756" i="2" s="1"/>
  <c r="F132" i="1" s="1"/>
  <c r="H132" i="1" s="1"/>
  <c r="N757" i="2"/>
  <c r="Y757" i="2" s="1"/>
  <c r="O757" i="2"/>
  <c r="Z757" i="2" s="1"/>
  <c r="P757" i="2"/>
  <c r="AA757" i="2" s="1"/>
  <c r="N758" i="2"/>
  <c r="Y758" i="2" s="1"/>
  <c r="O758" i="2"/>
  <c r="Z758" i="2" s="1"/>
  <c r="P758" i="2"/>
  <c r="AA758" i="2" s="1"/>
  <c r="N759" i="2"/>
  <c r="Y759" i="2" s="1"/>
  <c r="O759" i="2"/>
  <c r="Z759" i="2" s="1"/>
  <c r="P759" i="2"/>
  <c r="AA759" i="2" s="1"/>
  <c r="N760" i="2"/>
  <c r="Y760" i="2" s="1"/>
  <c r="O760" i="2"/>
  <c r="Z760" i="2" s="1"/>
  <c r="P760" i="2"/>
  <c r="AA760" i="2" s="1"/>
  <c r="N761" i="2"/>
  <c r="Y761" i="2" s="1"/>
  <c r="O761" i="2"/>
  <c r="Z761" i="2" s="1"/>
  <c r="P761" i="2"/>
  <c r="AA761" i="2" s="1"/>
  <c r="N762" i="2"/>
  <c r="Y762" i="2" s="1"/>
  <c r="O762" i="2"/>
  <c r="Z762" i="2" s="1"/>
  <c r="P762" i="2"/>
  <c r="AA762" i="2" s="1"/>
  <c r="N763" i="2"/>
  <c r="Y763" i="2" s="1"/>
  <c r="O763" i="2"/>
  <c r="Z763" i="2" s="1"/>
  <c r="P763" i="2"/>
  <c r="AA763" i="2" s="1"/>
  <c r="N764" i="2"/>
  <c r="Y764" i="2" s="1"/>
  <c r="O764" i="2"/>
  <c r="Z764" i="2" s="1"/>
  <c r="P764" i="2"/>
  <c r="AA764" i="2" s="1"/>
  <c r="F273" i="1" s="1"/>
  <c r="H273" i="1" s="1"/>
  <c r="N765" i="2"/>
  <c r="Y765" i="2" s="1"/>
  <c r="O765" i="2"/>
  <c r="Z765" i="2" s="1"/>
  <c r="P765" i="2"/>
  <c r="AA765" i="2" s="1"/>
  <c r="N766" i="2"/>
  <c r="Y766" i="2" s="1"/>
  <c r="O766" i="2"/>
  <c r="Z766" i="2" s="1"/>
  <c r="P766" i="2"/>
  <c r="AA766" i="2" s="1"/>
  <c r="N767" i="2"/>
  <c r="Y767" i="2" s="1"/>
  <c r="O767" i="2"/>
  <c r="Z767" i="2" s="1"/>
  <c r="P767" i="2"/>
  <c r="AA767" i="2" s="1"/>
  <c r="N768" i="2"/>
  <c r="Y768" i="2" s="1"/>
  <c r="O768" i="2"/>
  <c r="Z768" i="2" s="1"/>
  <c r="P768" i="2"/>
  <c r="AA768" i="2" s="1"/>
  <c r="N769" i="2"/>
  <c r="Y769" i="2" s="1"/>
  <c r="O769" i="2"/>
  <c r="Z769" i="2" s="1"/>
  <c r="P769" i="2"/>
  <c r="AA769" i="2" s="1"/>
  <c r="N770" i="2"/>
  <c r="Y770" i="2" s="1"/>
  <c r="O770" i="2"/>
  <c r="Z770" i="2" s="1"/>
  <c r="P770" i="2"/>
  <c r="AA770" i="2" s="1"/>
  <c r="N771" i="2"/>
  <c r="Y771" i="2" s="1"/>
  <c r="O771" i="2"/>
  <c r="Z771" i="2" s="1"/>
  <c r="P771" i="2"/>
  <c r="AA771" i="2" s="1"/>
  <c r="N772" i="2"/>
  <c r="Y772" i="2" s="1"/>
  <c r="O772" i="2"/>
  <c r="Z772" i="2" s="1"/>
  <c r="P772" i="2"/>
  <c r="AA772" i="2" s="1"/>
  <c r="N773" i="2"/>
  <c r="Y773" i="2" s="1"/>
  <c r="O773" i="2"/>
  <c r="Z773" i="2" s="1"/>
  <c r="P773" i="2"/>
  <c r="AA773" i="2" s="1"/>
  <c r="N774" i="2"/>
  <c r="Y774" i="2" s="1"/>
  <c r="O774" i="2"/>
  <c r="Z774" i="2" s="1"/>
  <c r="P774" i="2"/>
  <c r="AA774" i="2" s="1"/>
  <c r="N775" i="2"/>
  <c r="Y775" i="2" s="1"/>
  <c r="O775" i="2"/>
  <c r="Z775" i="2" s="1"/>
  <c r="P775" i="2"/>
  <c r="AA775" i="2" s="1"/>
  <c r="N776" i="2"/>
  <c r="Y776" i="2" s="1"/>
  <c r="O776" i="2"/>
  <c r="Z776" i="2" s="1"/>
  <c r="P776" i="2"/>
  <c r="AA776" i="2" s="1"/>
  <c r="N777" i="2"/>
  <c r="Y777" i="2" s="1"/>
  <c r="O777" i="2"/>
  <c r="Z777" i="2" s="1"/>
  <c r="P777" i="2"/>
  <c r="AA777" i="2" s="1"/>
  <c r="N778" i="2"/>
  <c r="Y778" i="2" s="1"/>
  <c r="O778" i="2"/>
  <c r="Z778" i="2" s="1"/>
  <c r="P778" i="2"/>
  <c r="AA778" i="2" s="1"/>
  <c r="N779" i="2"/>
  <c r="Y779" i="2" s="1"/>
  <c r="O779" i="2"/>
  <c r="Z779" i="2" s="1"/>
  <c r="P779" i="2"/>
  <c r="AA779" i="2" s="1"/>
  <c r="N780" i="2"/>
  <c r="Y780" i="2" s="1"/>
  <c r="O780" i="2"/>
  <c r="Z780" i="2" s="1"/>
  <c r="P780" i="2"/>
  <c r="AA780" i="2" s="1"/>
  <c r="N781" i="2"/>
  <c r="Y781" i="2" s="1"/>
  <c r="O781" i="2"/>
  <c r="Z781" i="2" s="1"/>
  <c r="P781" i="2"/>
  <c r="AA781" i="2" s="1"/>
  <c r="N782" i="2"/>
  <c r="Y782" i="2" s="1"/>
  <c r="O782" i="2"/>
  <c r="Z782" i="2" s="1"/>
  <c r="P782" i="2"/>
  <c r="AA782" i="2" s="1"/>
  <c r="F283" i="1" s="1"/>
  <c r="N783" i="2"/>
  <c r="Y783" i="2" s="1"/>
  <c r="O783" i="2"/>
  <c r="Z783" i="2" s="1"/>
  <c r="P783" i="2"/>
  <c r="AA783" i="2" s="1"/>
  <c r="F281" i="1" s="1"/>
  <c r="N784" i="2"/>
  <c r="Y784" i="2" s="1"/>
  <c r="O784" i="2"/>
  <c r="Z784" i="2" s="1"/>
  <c r="P784" i="2"/>
  <c r="AA784" i="2" s="1"/>
  <c r="F277" i="1" s="1"/>
  <c r="H277" i="1" s="1"/>
  <c r="N785" i="2"/>
  <c r="Y785" i="2" s="1"/>
  <c r="O785" i="2"/>
  <c r="Z785" i="2" s="1"/>
  <c r="P785" i="2"/>
  <c r="AA785" i="2" s="1"/>
  <c r="F276" i="1" s="1"/>
  <c r="N786" i="2"/>
  <c r="Y786" i="2" s="1"/>
  <c r="O786" i="2"/>
  <c r="Z786" i="2" s="1"/>
  <c r="P786" i="2"/>
  <c r="AA786" i="2" s="1"/>
  <c r="N787" i="2"/>
  <c r="Y787" i="2" s="1"/>
  <c r="O787" i="2"/>
  <c r="Z787" i="2" s="1"/>
  <c r="P787" i="2"/>
  <c r="AA787" i="2" s="1"/>
  <c r="N788" i="2"/>
  <c r="Y788" i="2" s="1"/>
  <c r="O788" i="2"/>
  <c r="Z788" i="2" s="1"/>
  <c r="P788" i="2"/>
  <c r="AA788" i="2" s="1"/>
  <c r="N789" i="2"/>
  <c r="Y789" i="2" s="1"/>
  <c r="O789" i="2"/>
  <c r="Z789" i="2" s="1"/>
  <c r="P789" i="2"/>
  <c r="AA789" i="2" s="1"/>
  <c r="N790" i="2"/>
  <c r="Y790" i="2" s="1"/>
  <c r="O790" i="2"/>
  <c r="Z790" i="2" s="1"/>
  <c r="P790" i="2"/>
  <c r="AA790" i="2" s="1"/>
  <c r="F165" i="1" s="1"/>
  <c r="N791" i="2"/>
  <c r="Y791" i="2" s="1"/>
  <c r="O791" i="2"/>
  <c r="Z791" i="2" s="1"/>
  <c r="P791" i="2"/>
  <c r="AA791" i="2" s="1"/>
  <c r="F192" i="1" s="1"/>
  <c r="N792" i="2"/>
  <c r="Y792" i="2" s="1"/>
  <c r="O792" i="2"/>
  <c r="Z792" i="2" s="1"/>
  <c r="P792" i="2"/>
  <c r="AA792" i="2" s="1"/>
  <c r="F216" i="1" s="1"/>
  <c r="H216" i="1" s="1"/>
  <c r="N793" i="2"/>
  <c r="Y793" i="2" s="1"/>
  <c r="O793" i="2"/>
  <c r="Z793" i="2" s="1"/>
  <c r="P793" i="2"/>
  <c r="AA793" i="2" s="1"/>
  <c r="F229" i="1" s="1"/>
  <c r="N794" i="2"/>
  <c r="Y794" i="2" s="1"/>
  <c r="O794" i="2"/>
  <c r="Z794" i="2" s="1"/>
  <c r="P794" i="2"/>
  <c r="AA794" i="2" s="1"/>
  <c r="F250" i="1" s="1"/>
  <c r="N795" i="2"/>
  <c r="Y795" i="2" s="1"/>
  <c r="O795" i="2"/>
  <c r="Z795" i="2" s="1"/>
  <c r="P795" i="2"/>
  <c r="AA795" i="2" s="1"/>
  <c r="N796" i="2"/>
  <c r="Y796" i="2" s="1"/>
  <c r="O796" i="2"/>
  <c r="Z796" i="2" s="1"/>
  <c r="P796" i="2"/>
  <c r="AA796" i="2" s="1"/>
  <c r="N797" i="2"/>
  <c r="Y797" i="2" s="1"/>
  <c r="O797" i="2"/>
  <c r="Z797" i="2" s="1"/>
  <c r="P797" i="2"/>
  <c r="AA797" i="2" s="1"/>
  <c r="N798" i="2"/>
  <c r="Y798" i="2" s="1"/>
  <c r="O798" i="2"/>
  <c r="Z798" i="2" s="1"/>
  <c r="P798" i="2"/>
  <c r="AA798" i="2" s="1"/>
  <c r="N799" i="2"/>
  <c r="Y799" i="2" s="1"/>
  <c r="O799" i="2"/>
  <c r="Z799" i="2" s="1"/>
  <c r="P799" i="2"/>
  <c r="AA799" i="2" s="1"/>
  <c r="F156" i="1" s="1"/>
  <c r="N800" i="2"/>
  <c r="Y800" i="2" s="1"/>
  <c r="O800" i="2"/>
  <c r="Z800" i="2" s="1"/>
  <c r="P800" i="2"/>
  <c r="AA800" i="2" s="1"/>
  <c r="F121" i="1" s="1"/>
  <c r="H121" i="1" s="1"/>
  <c r="N801" i="2"/>
  <c r="Y801" i="2" s="1"/>
  <c r="O801" i="2"/>
  <c r="Z801" i="2" s="1"/>
  <c r="P801" i="2"/>
  <c r="AA801" i="2" s="1"/>
  <c r="N802" i="2"/>
  <c r="Y802" i="2" s="1"/>
  <c r="O802" i="2"/>
  <c r="Z802" i="2" s="1"/>
  <c r="P802" i="2"/>
  <c r="AA802" i="2" s="1"/>
  <c r="N803" i="2"/>
  <c r="Y803" i="2" s="1"/>
  <c r="O803" i="2"/>
  <c r="Z803" i="2" s="1"/>
  <c r="P803" i="2"/>
  <c r="AA803" i="2" s="1"/>
  <c r="N804" i="2"/>
  <c r="Y804" i="2" s="1"/>
  <c r="O804" i="2"/>
  <c r="Z804" i="2" s="1"/>
  <c r="P804" i="2"/>
  <c r="AA804" i="2" s="1"/>
  <c r="N805" i="2"/>
  <c r="Y805" i="2" s="1"/>
  <c r="O805" i="2"/>
  <c r="Z805" i="2" s="1"/>
  <c r="P805" i="2"/>
  <c r="AA805" i="2" s="1"/>
  <c r="N806" i="2"/>
  <c r="Y806" i="2" s="1"/>
  <c r="O806" i="2"/>
  <c r="Z806" i="2" s="1"/>
  <c r="P806" i="2"/>
  <c r="AA806" i="2" s="1"/>
  <c r="N807" i="2"/>
  <c r="Y807" i="2" s="1"/>
  <c r="O807" i="2"/>
  <c r="Z807" i="2" s="1"/>
  <c r="P807" i="2"/>
  <c r="AA807" i="2" s="1"/>
  <c r="N808" i="2"/>
  <c r="Y808" i="2" s="1"/>
  <c r="O808" i="2"/>
  <c r="Z808" i="2" s="1"/>
  <c r="P808" i="2"/>
  <c r="AA808" i="2" s="1"/>
  <c r="F137" i="1" s="1"/>
  <c r="H137" i="1" s="1"/>
  <c r="N809" i="2"/>
  <c r="Y809" i="2" s="1"/>
  <c r="O809" i="2"/>
  <c r="Z809" i="2" s="1"/>
  <c r="P809" i="2"/>
  <c r="AA809" i="2" s="1"/>
  <c r="N810" i="2"/>
  <c r="Y810" i="2" s="1"/>
  <c r="O810" i="2"/>
  <c r="Z810" i="2" s="1"/>
  <c r="P810" i="2"/>
  <c r="AA810" i="2" s="1"/>
  <c r="N811" i="2"/>
  <c r="Y811" i="2" s="1"/>
  <c r="O811" i="2"/>
  <c r="Z811" i="2" s="1"/>
  <c r="P811" i="2"/>
  <c r="AA811" i="2" s="1"/>
  <c r="F180" i="1" s="1"/>
  <c r="N812" i="2"/>
  <c r="Y812" i="2" s="1"/>
  <c r="O812" i="2"/>
  <c r="Z812" i="2" s="1"/>
  <c r="P812" i="2"/>
  <c r="AA812" i="2" s="1"/>
  <c r="N813" i="2"/>
  <c r="Y813" i="2" s="1"/>
  <c r="O813" i="2"/>
  <c r="Z813" i="2" s="1"/>
  <c r="P813" i="2"/>
  <c r="AA813" i="2" s="1"/>
  <c r="N814" i="2"/>
  <c r="Y814" i="2" s="1"/>
  <c r="O814" i="2"/>
  <c r="Z814" i="2" s="1"/>
  <c r="P814" i="2"/>
  <c r="AA814" i="2" s="1"/>
  <c r="N815" i="2"/>
  <c r="Y815" i="2" s="1"/>
  <c r="O815" i="2"/>
  <c r="Z815" i="2" s="1"/>
  <c r="P815" i="2"/>
  <c r="AA815" i="2" s="1"/>
  <c r="N816" i="2"/>
  <c r="Y816" i="2" s="1"/>
  <c r="O816" i="2"/>
  <c r="Z816" i="2" s="1"/>
  <c r="P816" i="2"/>
  <c r="AA816" i="2" s="1"/>
  <c r="N817" i="2"/>
  <c r="Y817" i="2" s="1"/>
  <c r="O817" i="2"/>
  <c r="Z817" i="2" s="1"/>
  <c r="P817" i="2"/>
  <c r="AA817" i="2" s="1"/>
  <c r="F242" i="1" s="1"/>
  <c r="N818" i="2"/>
  <c r="Y818" i="2" s="1"/>
  <c r="O818" i="2"/>
  <c r="Z818" i="2" s="1"/>
  <c r="P818" i="2"/>
  <c r="AA818" i="2" s="1"/>
  <c r="F172" i="1" s="1"/>
  <c r="N819" i="2"/>
  <c r="Y819" i="2" s="1"/>
  <c r="O819" i="2"/>
  <c r="Z819" i="2" s="1"/>
  <c r="P819" i="2"/>
  <c r="AA819" i="2" s="1"/>
  <c r="F227" i="1" s="1"/>
  <c r="N820" i="2"/>
  <c r="Y820" i="2" s="1"/>
  <c r="O820" i="2"/>
  <c r="Z820" i="2" s="1"/>
  <c r="P820" i="2"/>
  <c r="AA820" i="2" s="1"/>
  <c r="F228" i="1" s="1"/>
  <c r="H228" i="1" s="1"/>
  <c r="N821" i="2"/>
  <c r="Y821" i="2" s="1"/>
  <c r="O821" i="2"/>
  <c r="Z821" i="2" s="1"/>
  <c r="P821" i="2"/>
  <c r="AA821" i="2" s="1"/>
  <c r="N822" i="2"/>
  <c r="Y822" i="2" s="1"/>
  <c r="O822" i="2"/>
  <c r="Z822" i="2" s="1"/>
  <c r="P822" i="2"/>
  <c r="AA822" i="2" s="1"/>
  <c r="N823" i="2"/>
  <c r="Y823" i="2" s="1"/>
  <c r="O823" i="2"/>
  <c r="Z823" i="2" s="1"/>
  <c r="P823" i="2"/>
  <c r="AA823" i="2" s="1"/>
  <c r="F142" i="1" s="1"/>
  <c r="N824" i="2"/>
  <c r="Y824" i="2" s="1"/>
  <c r="O824" i="2"/>
  <c r="Z824" i="2" s="1"/>
  <c r="P824" i="2"/>
  <c r="AA824" i="2" s="1"/>
  <c r="N825" i="2"/>
  <c r="Y825" i="2" s="1"/>
  <c r="O825" i="2"/>
  <c r="Z825" i="2" s="1"/>
  <c r="P825" i="2"/>
  <c r="AA825" i="2" s="1"/>
  <c r="F136" i="1" s="1"/>
  <c r="N826" i="2"/>
  <c r="Y826" i="2" s="1"/>
  <c r="O826" i="2"/>
  <c r="Z826" i="2" s="1"/>
  <c r="P826" i="2"/>
  <c r="AA826" i="2" s="1"/>
  <c r="N827" i="2"/>
  <c r="Y827" i="2" s="1"/>
  <c r="O827" i="2"/>
  <c r="Z827" i="2" s="1"/>
  <c r="P827" i="2"/>
  <c r="AA827" i="2" s="1"/>
  <c r="F161" i="1" s="1"/>
  <c r="H161" i="1" s="1"/>
  <c r="N828" i="2"/>
  <c r="Y828" i="2" s="1"/>
  <c r="O828" i="2"/>
  <c r="Z828" i="2" s="1"/>
  <c r="P828" i="2"/>
  <c r="AA828" i="2" s="1"/>
  <c r="N829" i="2"/>
  <c r="Y829" i="2" s="1"/>
  <c r="O829" i="2"/>
  <c r="Z829" i="2" s="1"/>
  <c r="P829" i="2"/>
  <c r="AA829" i="2" s="1"/>
  <c r="N830" i="2"/>
  <c r="Y830" i="2" s="1"/>
  <c r="O830" i="2"/>
  <c r="Z830" i="2" s="1"/>
  <c r="P830" i="2"/>
  <c r="AA830" i="2" s="1"/>
  <c r="N831" i="2"/>
  <c r="Y831" i="2" s="1"/>
  <c r="O831" i="2"/>
  <c r="Z831" i="2" s="1"/>
  <c r="P831" i="2"/>
  <c r="AA831" i="2" s="1"/>
  <c r="N832" i="2"/>
  <c r="Y832" i="2" s="1"/>
  <c r="O832" i="2"/>
  <c r="Z832" i="2" s="1"/>
  <c r="P832" i="2"/>
  <c r="AA832" i="2" s="1"/>
  <c r="N833" i="2"/>
  <c r="Y833" i="2" s="1"/>
  <c r="O833" i="2"/>
  <c r="Z833" i="2" s="1"/>
  <c r="P833" i="2"/>
  <c r="AA833" i="2" s="1"/>
  <c r="N834" i="2"/>
  <c r="Y834" i="2" s="1"/>
  <c r="O834" i="2"/>
  <c r="Z834" i="2" s="1"/>
  <c r="P834" i="2"/>
  <c r="AA834" i="2" s="1"/>
  <c r="N835" i="2"/>
  <c r="Y835" i="2" s="1"/>
  <c r="O835" i="2"/>
  <c r="Z835" i="2" s="1"/>
  <c r="P835" i="2"/>
  <c r="AA835" i="2" s="1"/>
  <c r="N836" i="2"/>
  <c r="Y836" i="2" s="1"/>
  <c r="O836" i="2"/>
  <c r="Z836" i="2" s="1"/>
  <c r="P836" i="2"/>
  <c r="AA836" i="2" s="1"/>
  <c r="F297" i="1" s="1"/>
  <c r="H297" i="1" s="1"/>
  <c r="N837" i="2"/>
  <c r="Y837" i="2" s="1"/>
  <c r="O837" i="2"/>
  <c r="Z837" i="2" s="1"/>
  <c r="P837" i="2"/>
  <c r="AA837" i="2" s="1"/>
  <c r="N838" i="2"/>
  <c r="Y838" i="2" s="1"/>
  <c r="O838" i="2"/>
  <c r="Z838" i="2" s="1"/>
  <c r="P838" i="2"/>
  <c r="AA838" i="2" s="1"/>
  <c r="N839" i="2"/>
  <c r="Y839" i="2" s="1"/>
  <c r="O839" i="2"/>
  <c r="Z839" i="2" s="1"/>
  <c r="P839" i="2"/>
  <c r="AA839" i="2" s="1"/>
  <c r="N840" i="2"/>
  <c r="Y840" i="2" s="1"/>
  <c r="O840" i="2"/>
  <c r="Z840" i="2" s="1"/>
  <c r="P840" i="2"/>
  <c r="AA840" i="2" s="1"/>
  <c r="N841" i="2"/>
  <c r="Y841" i="2" s="1"/>
  <c r="O841" i="2"/>
  <c r="Z841" i="2" s="1"/>
  <c r="P841" i="2"/>
  <c r="AA841" i="2" s="1"/>
  <c r="N842" i="2"/>
  <c r="Y842" i="2" s="1"/>
  <c r="O842" i="2"/>
  <c r="Z842" i="2" s="1"/>
  <c r="P842" i="2"/>
  <c r="AA842" i="2" s="1"/>
  <c r="N843" i="2"/>
  <c r="Y843" i="2" s="1"/>
  <c r="O843" i="2"/>
  <c r="Z843" i="2" s="1"/>
  <c r="P843" i="2"/>
  <c r="AA843" i="2" s="1"/>
  <c r="N844" i="2"/>
  <c r="Y844" i="2" s="1"/>
  <c r="O844" i="2"/>
  <c r="Z844" i="2" s="1"/>
  <c r="P844" i="2"/>
  <c r="AA844" i="2" s="1"/>
  <c r="N845" i="2"/>
  <c r="Y845" i="2" s="1"/>
  <c r="O845" i="2"/>
  <c r="Z845" i="2" s="1"/>
  <c r="P845" i="2"/>
  <c r="AA845" i="2" s="1"/>
  <c r="F96" i="1" s="1"/>
  <c r="N846" i="2"/>
  <c r="Y846" i="2" s="1"/>
  <c r="O846" i="2"/>
  <c r="Z846" i="2" s="1"/>
  <c r="P846" i="2"/>
  <c r="AA846" i="2" s="1"/>
  <c r="N847" i="2"/>
  <c r="Y847" i="2" s="1"/>
  <c r="O847" i="2"/>
  <c r="Z847" i="2" s="1"/>
  <c r="P847" i="2"/>
  <c r="AA847" i="2" s="1"/>
  <c r="N848" i="2"/>
  <c r="Y848" i="2" s="1"/>
  <c r="O848" i="2"/>
  <c r="Z848" i="2" s="1"/>
  <c r="P848" i="2"/>
  <c r="AA848" i="2" s="1"/>
  <c r="F213" i="1" s="1"/>
  <c r="H213" i="1" s="1"/>
  <c r="N849" i="2"/>
  <c r="Y849" i="2" s="1"/>
  <c r="O849" i="2"/>
  <c r="Z849" i="2" s="1"/>
  <c r="P849" i="2"/>
  <c r="AA849" i="2" s="1"/>
  <c r="N850" i="2"/>
  <c r="Y850" i="2" s="1"/>
  <c r="O850" i="2"/>
  <c r="Z850" i="2" s="1"/>
  <c r="P850" i="2"/>
  <c r="AA850" i="2" s="1"/>
  <c r="N851" i="2"/>
  <c r="Y851" i="2" s="1"/>
  <c r="O851" i="2"/>
  <c r="Z851" i="2" s="1"/>
  <c r="P851" i="2"/>
  <c r="AA851" i="2" s="1"/>
  <c r="F90" i="1" s="1"/>
  <c r="N852" i="2"/>
  <c r="Y852" i="2" s="1"/>
  <c r="O852" i="2"/>
  <c r="Z852" i="2" s="1"/>
  <c r="P852" i="2"/>
  <c r="AA852" i="2" s="1"/>
  <c r="N853" i="2"/>
  <c r="Y853" i="2" s="1"/>
  <c r="O853" i="2"/>
  <c r="Z853" i="2" s="1"/>
  <c r="P853" i="2"/>
  <c r="AA853" i="2" s="1"/>
  <c r="N854" i="2"/>
  <c r="Y854" i="2" s="1"/>
  <c r="O854" i="2"/>
  <c r="Z854" i="2" s="1"/>
  <c r="P854" i="2"/>
  <c r="AA854" i="2" s="1"/>
  <c r="N855" i="2"/>
  <c r="Y855" i="2" s="1"/>
  <c r="O855" i="2"/>
  <c r="Z855" i="2" s="1"/>
  <c r="P855" i="2"/>
  <c r="AA855" i="2" s="1"/>
  <c r="N856" i="2"/>
  <c r="Y856" i="2" s="1"/>
  <c r="O856" i="2"/>
  <c r="Z856" i="2" s="1"/>
  <c r="P856" i="2"/>
  <c r="AA856" i="2" s="1"/>
  <c r="N857" i="2"/>
  <c r="Y857" i="2" s="1"/>
  <c r="O857" i="2"/>
  <c r="Z857" i="2" s="1"/>
  <c r="P857" i="2"/>
  <c r="AA857" i="2" s="1"/>
  <c r="F190" i="1" s="1"/>
  <c r="N858" i="2"/>
  <c r="Y858" i="2" s="1"/>
  <c r="O858" i="2"/>
  <c r="Z858" i="2" s="1"/>
  <c r="P858" i="2"/>
  <c r="AA858" i="2" s="1"/>
  <c r="N859" i="2"/>
  <c r="Y859" i="2" s="1"/>
  <c r="O859" i="2"/>
  <c r="Z859" i="2" s="1"/>
  <c r="P859" i="2"/>
  <c r="AA859" i="2" s="1"/>
  <c r="N860" i="2"/>
  <c r="Y860" i="2" s="1"/>
  <c r="O860" i="2"/>
  <c r="Z860" i="2" s="1"/>
  <c r="P860" i="2"/>
  <c r="AA860" i="2" s="1"/>
  <c r="F173" i="1" s="1"/>
  <c r="H173" i="1" s="1"/>
  <c r="N861" i="2"/>
  <c r="Y861" i="2" s="1"/>
  <c r="O861" i="2"/>
  <c r="Z861" i="2" s="1"/>
  <c r="P861" i="2"/>
  <c r="AA861" i="2" s="1"/>
  <c r="N862" i="2"/>
  <c r="Y862" i="2" s="1"/>
  <c r="O862" i="2"/>
  <c r="Z862" i="2" s="1"/>
  <c r="P862" i="2"/>
  <c r="AA862" i="2" s="1"/>
  <c r="N863" i="2"/>
  <c r="Y863" i="2" s="1"/>
  <c r="O863" i="2"/>
  <c r="Z863" i="2" s="1"/>
  <c r="P863" i="2"/>
  <c r="AA863" i="2" s="1"/>
  <c r="N864" i="2"/>
  <c r="Y864" i="2" s="1"/>
  <c r="O864" i="2"/>
  <c r="Z864" i="2" s="1"/>
  <c r="P864" i="2"/>
  <c r="AA864" i="2" s="1"/>
  <c r="N865" i="2"/>
  <c r="Y865" i="2" s="1"/>
  <c r="O865" i="2"/>
  <c r="Z865" i="2" s="1"/>
  <c r="P865" i="2"/>
  <c r="AA865" i="2" s="1"/>
  <c r="N866" i="2"/>
  <c r="Y866" i="2" s="1"/>
  <c r="O866" i="2"/>
  <c r="Z866" i="2" s="1"/>
  <c r="P866" i="2"/>
  <c r="AA866" i="2" s="1"/>
  <c r="N867" i="2"/>
  <c r="Y867" i="2" s="1"/>
  <c r="O867" i="2"/>
  <c r="Z867" i="2" s="1"/>
  <c r="P867" i="2"/>
  <c r="AA867" i="2" s="1"/>
  <c r="N868" i="2"/>
  <c r="Y868" i="2" s="1"/>
  <c r="O868" i="2"/>
  <c r="Z868" i="2" s="1"/>
  <c r="P868" i="2"/>
  <c r="AA868" i="2" s="1"/>
  <c r="N869" i="2"/>
  <c r="Y869" i="2" s="1"/>
  <c r="O869" i="2"/>
  <c r="Z869" i="2" s="1"/>
  <c r="P869" i="2"/>
  <c r="AA869" i="2" s="1"/>
  <c r="N870" i="2"/>
  <c r="Y870" i="2" s="1"/>
  <c r="O870" i="2"/>
  <c r="Z870" i="2" s="1"/>
  <c r="P870" i="2"/>
  <c r="AA870" i="2" s="1"/>
  <c r="N871" i="2"/>
  <c r="Y871" i="2" s="1"/>
  <c r="O871" i="2"/>
  <c r="Z871" i="2" s="1"/>
  <c r="P871" i="2"/>
  <c r="AA871" i="2" s="1"/>
  <c r="N872" i="2"/>
  <c r="Y872" i="2" s="1"/>
  <c r="O872" i="2"/>
  <c r="Z872" i="2" s="1"/>
  <c r="P872" i="2"/>
  <c r="AA872" i="2" s="1"/>
  <c r="N873" i="2"/>
  <c r="Y873" i="2" s="1"/>
  <c r="O873" i="2"/>
  <c r="Z873" i="2" s="1"/>
  <c r="P873" i="2"/>
  <c r="AA873" i="2" s="1"/>
  <c r="N874" i="2"/>
  <c r="Y874" i="2" s="1"/>
  <c r="O874" i="2"/>
  <c r="Z874" i="2" s="1"/>
  <c r="P874" i="2"/>
  <c r="AA874" i="2" s="1"/>
  <c r="N875" i="2"/>
  <c r="Y875" i="2" s="1"/>
  <c r="O875" i="2"/>
  <c r="Z875" i="2" s="1"/>
  <c r="P875" i="2"/>
  <c r="AA875" i="2" s="1"/>
  <c r="F219" i="1" s="1"/>
  <c r="N876" i="2"/>
  <c r="Y876" i="2" s="1"/>
  <c r="O876" i="2"/>
  <c r="Z876" i="2" s="1"/>
  <c r="P876" i="2"/>
  <c r="AA876" i="2" s="1"/>
  <c r="F116" i="1" s="1"/>
  <c r="H116" i="1" s="1"/>
  <c r="N877" i="2"/>
  <c r="Y877" i="2" s="1"/>
  <c r="O877" i="2"/>
  <c r="Z877" i="2" s="1"/>
  <c r="P877" i="2"/>
  <c r="AA877" i="2" s="1"/>
  <c r="F89" i="1" s="1"/>
  <c r="N878" i="2"/>
  <c r="Y878" i="2" s="1"/>
  <c r="O878" i="2"/>
  <c r="Z878" i="2" s="1"/>
  <c r="P878" i="2"/>
  <c r="AA878" i="2" s="1"/>
  <c r="N879" i="2"/>
  <c r="Y879" i="2" s="1"/>
  <c r="O879" i="2"/>
  <c r="Z879" i="2" s="1"/>
  <c r="P879" i="2"/>
  <c r="AA879" i="2" s="1"/>
  <c r="N880" i="2"/>
  <c r="Y880" i="2" s="1"/>
  <c r="O880" i="2"/>
  <c r="Z880" i="2" s="1"/>
  <c r="P880" i="2"/>
  <c r="AA880" i="2" s="1"/>
  <c r="N881" i="2"/>
  <c r="Y881" i="2" s="1"/>
  <c r="O881" i="2"/>
  <c r="Z881" i="2" s="1"/>
  <c r="P881" i="2"/>
  <c r="AA881" i="2" s="1"/>
  <c r="N882" i="2"/>
  <c r="Y882" i="2" s="1"/>
  <c r="O882" i="2"/>
  <c r="Z882" i="2" s="1"/>
  <c r="P882" i="2"/>
  <c r="AA882" i="2" s="1"/>
  <c r="N883" i="2"/>
  <c r="Y883" i="2" s="1"/>
  <c r="O883" i="2"/>
  <c r="Z883" i="2" s="1"/>
  <c r="P883" i="2"/>
  <c r="AA883" i="2" s="1"/>
  <c r="N884" i="2"/>
  <c r="Y884" i="2" s="1"/>
  <c r="O884" i="2"/>
  <c r="Z884" i="2" s="1"/>
  <c r="P884" i="2"/>
  <c r="AA884" i="2" s="1"/>
  <c r="N885" i="2"/>
  <c r="Y885" i="2" s="1"/>
  <c r="O885" i="2"/>
  <c r="Z885" i="2" s="1"/>
  <c r="P885" i="2"/>
  <c r="AA885" i="2" s="1"/>
  <c r="N886" i="2"/>
  <c r="Y886" i="2" s="1"/>
  <c r="O886" i="2"/>
  <c r="Z886" i="2" s="1"/>
  <c r="P886" i="2"/>
  <c r="AA886" i="2" s="1"/>
  <c r="N887" i="2"/>
  <c r="Y887" i="2" s="1"/>
  <c r="O887" i="2"/>
  <c r="Z887" i="2" s="1"/>
  <c r="P887" i="2"/>
  <c r="AA887" i="2" s="1"/>
  <c r="N888" i="2"/>
  <c r="Y888" i="2" s="1"/>
  <c r="O888" i="2"/>
  <c r="Z888" i="2" s="1"/>
  <c r="P888" i="2"/>
  <c r="AA888" i="2" s="1"/>
  <c r="N889" i="2"/>
  <c r="Y889" i="2" s="1"/>
  <c r="O889" i="2"/>
  <c r="Z889" i="2" s="1"/>
  <c r="P889" i="2"/>
  <c r="AA889" i="2" s="1"/>
  <c r="N890" i="2"/>
  <c r="Y890" i="2" s="1"/>
  <c r="O890" i="2"/>
  <c r="Z890" i="2" s="1"/>
  <c r="P890" i="2"/>
  <c r="AA890" i="2" s="1"/>
  <c r="N891" i="2"/>
  <c r="Y891" i="2" s="1"/>
  <c r="O891" i="2"/>
  <c r="Z891" i="2" s="1"/>
  <c r="P891" i="2"/>
  <c r="AA891" i="2" s="1"/>
  <c r="N892" i="2"/>
  <c r="Y892" i="2" s="1"/>
  <c r="O892" i="2"/>
  <c r="Z892" i="2" s="1"/>
  <c r="P892" i="2"/>
  <c r="AA892" i="2" s="1"/>
  <c r="N893" i="2"/>
  <c r="Y893" i="2" s="1"/>
  <c r="O893" i="2"/>
  <c r="Z893" i="2" s="1"/>
  <c r="P893" i="2"/>
  <c r="AA893" i="2" s="1"/>
  <c r="N894" i="2"/>
  <c r="Y894" i="2" s="1"/>
  <c r="O894" i="2"/>
  <c r="Z894" i="2" s="1"/>
  <c r="P894" i="2"/>
  <c r="AA894" i="2" s="1"/>
  <c r="F175" i="1" s="1"/>
  <c r="N895" i="2"/>
  <c r="Y895" i="2" s="1"/>
  <c r="O895" i="2"/>
  <c r="Z895" i="2" s="1"/>
  <c r="P895" i="2"/>
  <c r="AA895" i="2" s="1"/>
  <c r="F206" i="1" s="1"/>
  <c r="N896" i="2"/>
  <c r="Y896" i="2" s="1"/>
  <c r="O896" i="2"/>
  <c r="Z896" i="2" s="1"/>
  <c r="P896" i="2"/>
  <c r="AA896" i="2" s="1"/>
  <c r="F222" i="1" s="1"/>
  <c r="H222" i="1" s="1"/>
  <c r="N897" i="2"/>
  <c r="Y897" i="2" s="1"/>
  <c r="O897" i="2"/>
  <c r="Z897" i="2" s="1"/>
  <c r="P897" i="2"/>
  <c r="AA897" i="2" s="1"/>
  <c r="N898" i="2"/>
  <c r="Y898" i="2" s="1"/>
  <c r="O898" i="2"/>
  <c r="Z898" i="2" s="1"/>
  <c r="P898" i="2"/>
  <c r="AA898" i="2" s="1"/>
  <c r="N899" i="2"/>
  <c r="Y899" i="2" s="1"/>
  <c r="O899" i="2"/>
  <c r="Z899" i="2" s="1"/>
  <c r="P899" i="2"/>
  <c r="AA899" i="2" s="1"/>
  <c r="N900" i="2"/>
  <c r="Y900" i="2" s="1"/>
  <c r="O900" i="2"/>
  <c r="Z900" i="2" s="1"/>
  <c r="P900" i="2"/>
  <c r="AA900" i="2" s="1"/>
  <c r="N901" i="2"/>
  <c r="Y901" i="2" s="1"/>
  <c r="O901" i="2"/>
  <c r="Z901" i="2" s="1"/>
  <c r="P901" i="2"/>
  <c r="AA901" i="2" s="1"/>
  <c r="N902" i="2"/>
  <c r="Y902" i="2" s="1"/>
  <c r="O902" i="2"/>
  <c r="Z902" i="2" s="1"/>
  <c r="P902" i="2"/>
  <c r="AA902" i="2" s="1"/>
  <c r="N903" i="2"/>
  <c r="Y903" i="2" s="1"/>
  <c r="O903" i="2"/>
  <c r="Z903" i="2" s="1"/>
  <c r="P903" i="2"/>
  <c r="AA903" i="2" s="1"/>
  <c r="N904" i="2"/>
  <c r="Y904" i="2" s="1"/>
  <c r="O904" i="2"/>
  <c r="Z904" i="2" s="1"/>
  <c r="P904" i="2"/>
  <c r="AA904" i="2" s="1"/>
  <c r="F107" i="1" s="1"/>
  <c r="H107" i="1" s="1"/>
  <c r="N905" i="2"/>
  <c r="Y905" i="2" s="1"/>
  <c r="O905" i="2"/>
  <c r="Z905" i="2" s="1"/>
  <c r="P905" i="2"/>
  <c r="AA905" i="2" s="1"/>
  <c r="N906" i="2"/>
  <c r="Y906" i="2" s="1"/>
  <c r="O906" i="2"/>
  <c r="Z906" i="2" s="1"/>
  <c r="P906" i="2"/>
  <c r="AA906" i="2" s="1"/>
  <c r="N907" i="2"/>
  <c r="Y907" i="2" s="1"/>
  <c r="O907" i="2"/>
  <c r="Z907" i="2" s="1"/>
  <c r="P907" i="2"/>
  <c r="AA907" i="2" s="1"/>
  <c r="N908" i="2"/>
  <c r="Y908" i="2" s="1"/>
  <c r="O908" i="2"/>
  <c r="Z908" i="2" s="1"/>
  <c r="P908" i="2"/>
  <c r="AA908" i="2" s="1"/>
  <c r="N909" i="2"/>
  <c r="Y909" i="2" s="1"/>
  <c r="O909" i="2"/>
  <c r="Z909" i="2" s="1"/>
  <c r="P909" i="2"/>
  <c r="AA909" i="2" s="1"/>
  <c r="N910" i="2"/>
  <c r="Y910" i="2" s="1"/>
  <c r="O910" i="2"/>
  <c r="Z910" i="2" s="1"/>
  <c r="P910" i="2"/>
  <c r="AA910" i="2" s="1"/>
  <c r="F201" i="1" s="1"/>
  <c r="N911" i="2"/>
  <c r="Y911" i="2" s="1"/>
  <c r="O911" i="2"/>
  <c r="Z911" i="2" s="1"/>
  <c r="P911" i="2"/>
  <c r="AA911" i="2" s="1"/>
  <c r="F240" i="1" s="1"/>
  <c r="N912" i="2"/>
  <c r="Y912" i="2" s="1"/>
  <c r="O912" i="2"/>
  <c r="Z912" i="2" s="1"/>
  <c r="P912" i="2"/>
  <c r="AA912" i="2" s="1"/>
  <c r="F118" i="1" s="1"/>
  <c r="H118" i="1" s="1"/>
  <c r="N913" i="2"/>
  <c r="Y913" i="2" s="1"/>
  <c r="O913" i="2"/>
  <c r="Z913" i="2" s="1"/>
  <c r="P913" i="2"/>
  <c r="AA913" i="2" s="1"/>
  <c r="F120" i="1" s="1"/>
  <c r="N914" i="2"/>
  <c r="Y914" i="2" s="1"/>
  <c r="O914" i="2"/>
  <c r="Z914" i="2" s="1"/>
  <c r="P914" i="2"/>
  <c r="AA914" i="2" s="1"/>
  <c r="N915" i="2"/>
  <c r="Y915" i="2" s="1"/>
  <c r="O915" i="2"/>
  <c r="Z915" i="2" s="1"/>
  <c r="P915" i="2"/>
  <c r="AA915" i="2" s="1"/>
  <c r="N916" i="2"/>
  <c r="Y916" i="2" s="1"/>
  <c r="O916" i="2"/>
  <c r="Z916" i="2" s="1"/>
  <c r="P916" i="2"/>
  <c r="AA916" i="2" s="1"/>
  <c r="F195" i="1" s="1"/>
  <c r="H195" i="1" s="1"/>
  <c r="N917" i="2"/>
  <c r="Y917" i="2" s="1"/>
  <c r="O917" i="2"/>
  <c r="Z917" i="2" s="1"/>
  <c r="P917" i="2"/>
  <c r="AA917" i="2" s="1"/>
  <c r="N918" i="2"/>
  <c r="Y918" i="2" s="1"/>
  <c r="O918" i="2"/>
  <c r="Z918" i="2" s="1"/>
  <c r="P918" i="2"/>
  <c r="AA918" i="2" s="1"/>
  <c r="N919" i="2"/>
  <c r="Y919" i="2" s="1"/>
  <c r="O919" i="2"/>
  <c r="Z919" i="2" s="1"/>
  <c r="P919" i="2"/>
  <c r="AA919" i="2" s="1"/>
  <c r="N920" i="2"/>
  <c r="Y920" i="2" s="1"/>
  <c r="O920" i="2"/>
  <c r="Z920" i="2" s="1"/>
  <c r="P920" i="2"/>
  <c r="AA920" i="2" s="1"/>
  <c r="P6" i="2"/>
  <c r="O6" i="2"/>
  <c r="N6" i="2"/>
  <c r="I6" i="2"/>
  <c r="U6" i="2"/>
  <c r="E152" i="1" s="1"/>
  <c r="H240" i="1" l="1"/>
  <c r="H206" i="1"/>
  <c r="H142" i="1"/>
  <c r="H227" i="1"/>
  <c r="H209" i="1"/>
  <c r="H112" i="1"/>
  <c r="H113" i="1"/>
  <c r="H197" i="1"/>
  <c r="H127" i="1"/>
  <c r="H215" i="1"/>
  <c r="H120" i="1"/>
  <c r="H89" i="1"/>
  <c r="H190" i="1"/>
  <c r="H96" i="1"/>
  <c r="H136" i="1"/>
  <c r="H242" i="1"/>
  <c r="H111" i="1"/>
  <c r="H179" i="1"/>
  <c r="H91" i="1"/>
  <c r="H264" i="1"/>
  <c r="H191" i="1"/>
  <c r="H260" i="1"/>
  <c r="H279" i="1"/>
  <c r="H272" i="1"/>
  <c r="H182" i="1"/>
  <c r="H196" i="1"/>
  <c r="H158" i="1"/>
  <c r="H166" i="1"/>
  <c r="H171" i="1"/>
  <c r="H128" i="1"/>
  <c r="H218" i="1"/>
  <c r="H186" i="1"/>
  <c r="H221" i="1"/>
  <c r="H140" i="1"/>
  <c r="H214" i="1"/>
  <c r="H176" i="1"/>
  <c r="H258" i="1"/>
  <c r="H233" i="1"/>
  <c r="H193" i="1"/>
  <c r="H115" i="1"/>
  <c r="H157" i="1"/>
  <c r="H150" i="1"/>
  <c r="H219" i="1"/>
  <c r="H90" i="1"/>
  <c r="H180" i="1"/>
  <c r="H156" i="1"/>
  <c r="H192" i="1"/>
  <c r="H281" i="1"/>
  <c r="H198" i="1"/>
  <c r="H119" i="1"/>
  <c r="H246" i="1"/>
  <c r="H249" i="1"/>
  <c r="H117" i="1"/>
  <c r="H229" i="1"/>
  <c r="H276" i="1"/>
  <c r="H217" i="1"/>
  <c r="H205" i="1"/>
  <c r="H208" i="1"/>
  <c r="H174" i="1"/>
  <c r="H241" i="1"/>
  <c r="H234" i="1"/>
  <c r="H122" i="1"/>
  <c r="H293" i="1"/>
  <c r="H254" i="1"/>
  <c r="H211" i="1"/>
  <c r="H251" i="1"/>
  <c r="H201" i="1"/>
  <c r="H175" i="1"/>
  <c r="H172" i="1"/>
  <c r="H250" i="1"/>
  <c r="H165" i="1"/>
  <c r="H283" i="1"/>
  <c r="H170" i="1"/>
  <c r="H199" i="1"/>
  <c r="H238" i="1"/>
  <c r="H99" i="1"/>
  <c r="H290" i="1"/>
  <c r="H284" i="1"/>
  <c r="H189" i="1"/>
  <c r="H289" i="1"/>
  <c r="H261" i="1"/>
  <c r="H123" i="1"/>
  <c r="H109" i="1"/>
  <c r="H256" i="1"/>
  <c r="H114" i="1"/>
  <c r="H104" i="1"/>
  <c r="H164" i="1"/>
  <c r="H248" i="1"/>
  <c r="H108" i="1"/>
  <c r="H200" i="1"/>
  <c r="H239" i="1"/>
  <c r="H255" i="1"/>
  <c r="H110" i="1"/>
  <c r="H203" i="1"/>
  <c r="H134" i="1"/>
  <c r="H177" i="1"/>
  <c r="H235" i="1"/>
  <c r="H138" i="1"/>
  <c r="H102" i="1"/>
  <c r="H159" i="1"/>
  <c r="H210" i="1"/>
  <c r="H243" i="1"/>
  <c r="Y6" i="2"/>
  <c r="Z59" i="2"/>
  <c r="AA21" i="2"/>
  <c r="F202" i="1" s="1"/>
  <c r="Z9" i="2"/>
  <c r="AA7" i="2"/>
  <c r="B2" i="1"/>
  <c r="E8" i="1"/>
  <c r="D8" i="1"/>
  <c r="F8" i="1"/>
  <c r="Z6" i="2"/>
  <c r="Y59" i="2"/>
  <c r="Z21" i="2"/>
  <c r="Y9" i="2"/>
  <c r="Z7" i="2"/>
  <c r="Y21" i="2"/>
  <c r="Y7" i="2"/>
  <c r="AA6" i="2"/>
  <c r="F152" i="1" s="1"/>
  <c r="H152" i="1" s="1"/>
  <c r="AA59" i="2"/>
  <c r="AA9" i="2"/>
  <c r="D48" i="1"/>
  <c r="D42" i="1"/>
  <c r="D45" i="1"/>
  <c r="D40" i="1"/>
  <c r="D46" i="1"/>
  <c r="D43" i="1"/>
  <c r="D47" i="1"/>
  <c r="D44" i="1"/>
  <c r="D41" i="1"/>
  <c r="H202" i="1" l="1"/>
  <c r="S918" i="2"/>
  <c r="AE920" i="2"/>
  <c r="U920" i="2"/>
  <c r="T920" i="2"/>
  <c r="S920" i="2"/>
  <c r="R920" i="2"/>
  <c r="AE919" i="2"/>
  <c r="U919" i="2"/>
  <c r="T919" i="2"/>
  <c r="S919" i="2"/>
  <c r="R919" i="2"/>
  <c r="AE918" i="2"/>
  <c r="U918" i="2"/>
  <c r="T918" i="2"/>
  <c r="R918" i="2"/>
  <c r="AE917" i="2"/>
  <c r="U917" i="2"/>
  <c r="T917" i="2"/>
  <c r="S917" i="2"/>
  <c r="R917" i="2"/>
  <c r="AE916" i="2"/>
  <c r="U916" i="2"/>
  <c r="E195" i="1" s="1"/>
  <c r="T916" i="2"/>
  <c r="S916" i="2"/>
  <c r="R916" i="2"/>
  <c r="D195" i="1" s="1"/>
  <c r="AE915" i="2"/>
  <c r="U915" i="2"/>
  <c r="T915" i="2"/>
  <c r="S915" i="2"/>
  <c r="R915" i="2"/>
  <c r="AE914" i="2"/>
  <c r="U914" i="2"/>
  <c r="T914" i="2"/>
  <c r="S914" i="2"/>
  <c r="R914" i="2"/>
  <c r="AE913" i="2"/>
  <c r="U913" i="2"/>
  <c r="E120" i="1" s="1"/>
  <c r="T913" i="2"/>
  <c r="S913" i="2"/>
  <c r="R913" i="2"/>
  <c r="D120" i="1" s="1"/>
  <c r="AE912" i="2"/>
  <c r="U912" i="2"/>
  <c r="E118" i="1" s="1"/>
  <c r="T912" i="2"/>
  <c r="S912" i="2"/>
  <c r="R912" i="2"/>
  <c r="D118" i="1" s="1"/>
  <c r="AB917" i="2"/>
  <c r="AB916" i="2"/>
  <c r="AB914" i="2"/>
  <c r="AB913" i="2"/>
  <c r="C18" i="1"/>
  <c r="C22" i="1" s="1"/>
  <c r="C26" i="1" s="1"/>
  <c r="C30" i="1" s="1"/>
  <c r="C34" i="1" s="1"/>
  <c r="W914" i="2" l="1"/>
  <c r="W920" i="2"/>
  <c r="V918" i="2"/>
  <c r="W913" i="2"/>
  <c r="V914" i="2"/>
  <c r="W915" i="2"/>
  <c r="W916" i="2"/>
  <c r="W918" i="2"/>
  <c r="V920" i="2"/>
  <c r="V919" i="2"/>
  <c r="W912" i="2"/>
  <c r="V917" i="2"/>
  <c r="W919" i="2"/>
  <c r="V913" i="2"/>
  <c r="V915" i="2"/>
  <c r="V916" i="2"/>
  <c r="W917" i="2"/>
  <c r="V912" i="2"/>
  <c r="X913" i="2"/>
  <c r="AB912" i="2"/>
  <c r="AB919" i="2"/>
  <c r="AB920" i="2"/>
  <c r="AB915" i="2"/>
  <c r="X914" i="2"/>
  <c r="AB918" i="2"/>
  <c r="X916" i="2"/>
  <c r="X912" i="2"/>
  <c r="X920" i="2"/>
  <c r="X915" i="2"/>
  <c r="X917" i="2"/>
  <c r="X918" i="2"/>
  <c r="X919" i="2"/>
  <c r="A7" i="4" l="1"/>
  <c r="B7" i="4" s="1"/>
  <c r="A8" i="4"/>
  <c r="B8" i="4" s="1"/>
  <c r="A9" i="4"/>
  <c r="B9" i="4" s="1"/>
  <c r="A10" i="4"/>
  <c r="B10" i="4" s="1"/>
  <c r="A11" i="4"/>
  <c r="B11" i="4" s="1"/>
  <c r="A12" i="4"/>
  <c r="B12" i="4" s="1"/>
  <c r="A13" i="4"/>
  <c r="B13" i="4" s="1"/>
  <c r="A14" i="4"/>
  <c r="B14" i="4" s="1"/>
  <c r="A15" i="4"/>
  <c r="B15" i="4" s="1"/>
  <c r="A16" i="4"/>
  <c r="B16" i="4" s="1"/>
  <c r="A17" i="4"/>
  <c r="B17" i="4" s="1"/>
  <c r="A18" i="4"/>
  <c r="B18" i="4" s="1"/>
  <c r="A19" i="4"/>
  <c r="B19" i="4" s="1"/>
  <c r="A20" i="4"/>
  <c r="B20" i="4" s="1"/>
  <c r="A21" i="4"/>
  <c r="B21" i="4" s="1"/>
  <c r="A22" i="4"/>
  <c r="B22" i="4" s="1"/>
  <c r="A23" i="4"/>
  <c r="B23" i="4" s="1"/>
  <c r="A24" i="4"/>
  <c r="B24" i="4" s="1"/>
  <c r="A25" i="4"/>
  <c r="B25" i="4" s="1"/>
  <c r="A26" i="4"/>
  <c r="B26" i="4" s="1"/>
  <c r="A27" i="4"/>
  <c r="B27" i="4" s="1"/>
  <c r="A28" i="4"/>
  <c r="B28" i="4" s="1"/>
  <c r="T900" i="2" l="1"/>
  <c r="T896" i="2"/>
  <c r="U893" i="2"/>
  <c r="U890" i="2"/>
  <c r="T889" i="2"/>
  <c r="T886" i="2"/>
  <c r="S885" i="2"/>
  <c r="T882" i="2"/>
  <c r="T879" i="2"/>
  <c r="U876" i="2"/>
  <c r="E116" i="1" s="1"/>
  <c r="S875" i="2"/>
  <c r="T874" i="2"/>
  <c r="S870" i="2"/>
  <c r="S869" i="2"/>
  <c r="T867" i="2"/>
  <c r="S863" i="2"/>
  <c r="U862" i="2"/>
  <c r="U861" i="2"/>
  <c r="U860" i="2"/>
  <c r="E173" i="1" s="1"/>
  <c r="T859" i="2"/>
  <c r="U858" i="2"/>
  <c r="T855" i="2"/>
  <c r="S854" i="2"/>
  <c r="S852" i="2"/>
  <c r="T851" i="2"/>
  <c r="U850" i="2"/>
  <c r="T847" i="2"/>
  <c r="T843" i="2"/>
  <c r="T841" i="2"/>
  <c r="T840" i="2"/>
  <c r="T837" i="2"/>
  <c r="U836" i="2"/>
  <c r="E297" i="1" s="1"/>
  <c r="T833" i="2"/>
  <c r="S830" i="2"/>
  <c r="T829" i="2"/>
  <c r="S828" i="2"/>
  <c r="T825" i="2"/>
  <c r="T824" i="2"/>
  <c r="T821" i="2"/>
  <c r="U820" i="2"/>
  <c r="E228" i="1" s="1"/>
  <c r="S818" i="2"/>
  <c r="T815" i="2"/>
  <c r="T813" i="2"/>
  <c r="U812" i="2"/>
  <c r="T810" i="2"/>
  <c r="S807" i="2"/>
  <c r="T806" i="2"/>
  <c r="S805" i="2"/>
  <c r="T802" i="2"/>
  <c r="T801" i="2"/>
  <c r="S799" i="2"/>
  <c r="T797" i="2"/>
  <c r="T793" i="2"/>
  <c r="S792" i="2"/>
  <c r="S790" i="2"/>
  <c r="T789" i="2"/>
  <c r="T787" i="2"/>
  <c r="T786" i="2"/>
  <c r="S784" i="2"/>
  <c r="T783" i="2"/>
  <c r="U782" i="2"/>
  <c r="E283" i="1" s="1"/>
  <c r="T779" i="2"/>
  <c r="T775" i="2"/>
  <c r="S774" i="2"/>
  <c r="T771" i="2"/>
  <c r="T770" i="2"/>
  <c r="T769" i="2"/>
  <c r="U768" i="2"/>
  <c r="U767" i="2"/>
  <c r="T761" i="2"/>
  <c r="T756" i="2"/>
  <c r="T753" i="2"/>
  <c r="U752" i="2"/>
  <c r="S751" i="2"/>
  <c r="S749" i="2"/>
  <c r="T747" i="2"/>
  <c r="T745" i="2"/>
  <c r="T744" i="2"/>
  <c r="T743" i="2"/>
  <c r="T741" i="2"/>
  <c r="U736" i="2"/>
  <c r="U734" i="2"/>
  <c r="T733" i="2"/>
  <c r="U732" i="2"/>
  <c r="T730" i="2"/>
  <c r="U729" i="2"/>
  <c r="S728" i="2"/>
  <c r="S726" i="2"/>
  <c r="T724" i="2"/>
  <c r="U722" i="2"/>
  <c r="U720" i="2"/>
  <c r="U718" i="2"/>
  <c r="T717" i="2"/>
  <c r="U716" i="2"/>
  <c r="T714" i="2"/>
  <c r="U713" i="2"/>
  <c r="U712" i="2"/>
  <c r="S708" i="2"/>
  <c r="T706" i="2"/>
  <c r="U704" i="2"/>
  <c r="T702" i="2"/>
  <c r="U701" i="2"/>
  <c r="T699" i="2"/>
  <c r="U698" i="2"/>
  <c r="U692" i="2"/>
  <c r="T690" i="2"/>
  <c r="T689" i="2"/>
  <c r="U688" i="2"/>
  <c r="U687" i="2"/>
  <c r="E198" i="1" s="1"/>
  <c r="S686" i="2"/>
  <c r="T683" i="2"/>
  <c r="T680" i="2"/>
  <c r="U678" i="2"/>
  <c r="E221" i="1" s="1"/>
  <c r="S677" i="2"/>
  <c r="U676" i="2"/>
  <c r="E146" i="1" s="1"/>
  <c r="T673" i="2"/>
  <c r="S672" i="2"/>
  <c r="S670" i="2"/>
  <c r="S669" i="2"/>
  <c r="T668" i="2"/>
  <c r="T667" i="2"/>
  <c r="S666" i="2"/>
  <c r="T665" i="2"/>
  <c r="U662" i="2"/>
  <c r="U658" i="2"/>
  <c r="T655" i="2"/>
  <c r="U652" i="2"/>
  <c r="S651" i="2"/>
  <c r="S647" i="2"/>
  <c r="S645" i="2"/>
  <c r="S644" i="2"/>
  <c r="S643" i="2"/>
  <c r="T640" i="2"/>
  <c r="S638" i="2"/>
  <c r="T637" i="2"/>
  <c r="U636" i="2"/>
  <c r="U634" i="2"/>
  <c r="S633" i="2"/>
  <c r="U632" i="2"/>
  <c r="T629" i="2"/>
  <c r="T628" i="2"/>
  <c r="S625" i="2"/>
  <c r="T624" i="2"/>
  <c r="T622" i="2"/>
  <c r="S621" i="2"/>
  <c r="S619" i="2"/>
  <c r="T617" i="2"/>
  <c r="T615" i="2"/>
  <c r="T614" i="2"/>
  <c r="U613" i="2"/>
  <c r="U611" i="2"/>
  <c r="S610" i="2"/>
  <c r="U609" i="2"/>
  <c r="T607" i="2"/>
  <c r="T606" i="2"/>
  <c r="T605" i="2"/>
  <c r="U603" i="2"/>
  <c r="T601" i="2"/>
  <c r="S596" i="2"/>
  <c r="S595" i="2"/>
  <c r="T593" i="2"/>
  <c r="T591" i="2"/>
  <c r="T590" i="2"/>
  <c r="U589" i="2"/>
  <c r="S587" i="2"/>
  <c r="U585" i="2"/>
  <c r="T582" i="2"/>
  <c r="U579" i="2"/>
  <c r="S578" i="2"/>
  <c r="T574" i="2"/>
  <c r="T573" i="2"/>
  <c r="S571" i="2"/>
  <c r="U570" i="2"/>
  <c r="S568" i="2"/>
  <c r="T565" i="2"/>
  <c r="T564" i="2"/>
  <c r="U562" i="2"/>
  <c r="C32" i="1"/>
  <c r="C28" i="1"/>
  <c r="R5" i="3"/>
  <c r="C24" i="1" s="1"/>
  <c r="C20" i="1"/>
  <c r="C16" i="1"/>
  <c r="M2" i="3"/>
  <c r="L3" i="3"/>
  <c r="S849" i="2"/>
  <c r="S845" i="2"/>
  <c r="S839" i="2"/>
  <c r="S835" i="2"/>
  <c r="S831" i="2"/>
  <c r="S827" i="2"/>
  <c r="S823" i="2"/>
  <c r="S822" i="2"/>
  <c r="S819" i="2"/>
  <c r="S817" i="2"/>
  <c r="S814" i="2"/>
  <c r="S811" i="2"/>
  <c r="S808" i="2"/>
  <c r="S804" i="2"/>
  <c r="S800" i="2"/>
  <c r="S795" i="2"/>
  <c r="S791" i="2"/>
  <c r="S785" i="2"/>
  <c r="S781" i="2"/>
  <c r="S777" i="2"/>
  <c r="S773" i="2"/>
  <c r="U766" i="2"/>
  <c r="U762" i="2"/>
  <c r="U758" i="2"/>
  <c r="U754" i="2"/>
  <c r="U750" i="2"/>
  <c r="U746" i="2"/>
  <c r="U742" i="2"/>
  <c r="U739" i="2"/>
  <c r="U735" i="2"/>
  <c r="U731" i="2"/>
  <c r="U727" i="2"/>
  <c r="U723" i="2"/>
  <c r="U719" i="2"/>
  <c r="U715" i="2"/>
  <c r="U711" i="2"/>
  <c r="U707" i="2"/>
  <c r="E144" i="1" s="1"/>
  <c r="U703" i="2"/>
  <c r="U700" i="2"/>
  <c r="U696" i="2"/>
  <c r="U693" i="2"/>
  <c r="U685" i="2"/>
  <c r="U682" i="2"/>
  <c r="T675" i="2"/>
  <c r="T664" i="2"/>
  <c r="T657" i="2"/>
  <c r="T649" i="2"/>
  <c r="T642" i="2"/>
  <c r="T631" i="2"/>
  <c r="T616" i="2"/>
  <c r="T608" i="2"/>
  <c r="T600" i="2"/>
  <c r="T594" i="2"/>
  <c r="T592" i="2"/>
  <c r="T584" i="2"/>
  <c r="T576" i="2"/>
  <c r="T569" i="2"/>
  <c r="T567" i="2"/>
  <c r="T563" i="2"/>
  <c r="S561" i="2"/>
  <c r="S562" i="2"/>
  <c r="S563" i="2"/>
  <c r="U563" i="2"/>
  <c r="S564" i="2"/>
  <c r="S567" i="2"/>
  <c r="U567" i="2"/>
  <c r="T568" i="2"/>
  <c r="U568" i="2"/>
  <c r="S569" i="2"/>
  <c r="U569" i="2"/>
  <c r="S570" i="2"/>
  <c r="T570" i="2"/>
  <c r="S572" i="2"/>
  <c r="S573" i="2"/>
  <c r="U573" i="2"/>
  <c r="S576" i="2"/>
  <c r="U576" i="2"/>
  <c r="S577" i="2"/>
  <c r="T577" i="2"/>
  <c r="U577" i="2"/>
  <c r="S580" i="2"/>
  <c r="S581" i="2"/>
  <c r="T581" i="2"/>
  <c r="U581" i="2"/>
  <c r="S584" i="2"/>
  <c r="U584" i="2"/>
  <c r="S585" i="2"/>
  <c r="T585" i="2"/>
  <c r="S588" i="2"/>
  <c r="S589" i="2"/>
  <c r="T589" i="2"/>
  <c r="S592" i="2"/>
  <c r="U592" i="2"/>
  <c r="S593" i="2"/>
  <c r="U593" i="2"/>
  <c r="S594" i="2"/>
  <c r="U594" i="2"/>
  <c r="U595" i="2"/>
  <c r="S598" i="2"/>
  <c r="S600" i="2"/>
  <c r="U600" i="2"/>
  <c r="E286" i="1" s="1"/>
  <c r="S601" i="2"/>
  <c r="U601" i="2"/>
  <c r="E272" i="1" s="1"/>
  <c r="S604" i="2"/>
  <c r="S605" i="2"/>
  <c r="U605" i="2"/>
  <c r="S608" i="2"/>
  <c r="U608" i="2"/>
  <c r="T609" i="2"/>
  <c r="S612" i="2"/>
  <c r="S613" i="2"/>
  <c r="S616" i="2"/>
  <c r="U616" i="2"/>
  <c r="S617" i="2"/>
  <c r="U619" i="2"/>
  <c r="S620" i="2"/>
  <c r="T621" i="2"/>
  <c r="S624" i="2"/>
  <c r="U624" i="2"/>
  <c r="S627" i="2"/>
  <c r="S628" i="2"/>
  <c r="U628" i="2"/>
  <c r="E183" i="1" s="1"/>
  <c r="S631" i="2"/>
  <c r="U631" i="2"/>
  <c r="T632" i="2"/>
  <c r="S635" i="2"/>
  <c r="S636" i="2"/>
  <c r="S639" i="2"/>
  <c r="S640" i="2"/>
  <c r="U640" i="2"/>
  <c r="S642" i="2"/>
  <c r="U642" i="2"/>
  <c r="E284" i="1" s="1"/>
  <c r="T643" i="2"/>
  <c r="U643" i="2"/>
  <c r="E280" i="1" s="1"/>
  <c r="S646" i="2"/>
  <c r="T647" i="2"/>
  <c r="U647" i="2"/>
  <c r="E269" i="1" s="1"/>
  <c r="S649" i="2"/>
  <c r="U649" i="2"/>
  <c r="E191" i="1" s="1"/>
  <c r="S650" i="2"/>
  <c r="T650" i="2"/>
  <c r="U650" i="2"/>
  <c r="E99" i="1" s="1"/>
  <c r="S653" i="2"/>
  <c r="S654" i="2"/>
  <c r="T654" i="2"/>
  <c r="U654" i="2"/>
  <c r="E238" i="1" s="1"/>
  <c r="S657" i="2"/>
  <c r="U657" i="2"/>
  <c r="E91" i="1" s="1"/>
  <c r="S658" i="2"/>
  <c r="T658" i="2"/>
  <c r="S661" i="2"/>
  <c r="S662" i="2"/>
  <c r="T662" i="2"/>
  <c r="S664" i="2"/>
  <c r="U664" i="2"/>
  <c r="E135" i="1" s="1"/>
  <c r="S665" i="2"/>
  <c r="U665" i="2"/>
  <c r="E111" i="1" s="1"/>
  <c r="U667" i="2"/>
  <c r="E246" i="1" s="1"/>
  <c r="U670" i="2"/>
  <c r="E199" i="1" s="1"/>
  <c r="S671" i="2"/>
  <c r="T672" i="2"/>
  <c r="U672" i="2"/>
  <c r="E204" i="1" s="1"/>
  <c r="S675" i="2"/>
  <c r="U675" i="2"/>
  <c r="S676" i="2"/>
  <c r="T676" i="2"/>
  <c r="S679" i="2"/>
  <c r="U680" i="2"/>
  <c r="T682" i="2"/>
  <c r="S683" i="2"/>
  <c r="S685" i="2"/>
  <c r="T685" i="2"/>
  <c r="T686" i="2"/>
  <c r="U686" i="2"/>
  <c r="S688" i="2"/>
  <c r="T688" i="2"/>
  <c r="T693" i="2"/>
  <c r="S696" i="2"/>
  <c r="T696" i="2"/>
  <c r="S697" i="2"/>
  <c r="T697" i="2"/>
  <c r="U697" i="2"/>
  <c r="S700" i="2"/>
  <c r="T700" i="2"/>
  <c r="S701" i="2"/>
  <c r="T701" i="2"/>
  <c r="S703" i="2"/>
  <c r="S704" i="2"/>
  <c r="T704" i="2"/>
  <c r="T707" i="2"/>
  <c r="T708" i="2"/>
  <c r="U708" i="2"/>
  <c r="S711" i="2"/>
  <c r="T711" i="2"/>
  <c r="S712" i="2"/>
  <c r="T712" i="2"/>
  <c r="S715" i="2"/>
  <c r="T715" i="2"/>
  <c r="S716" i="2"/>
  <c r="S719" i="2"/>
  <c r="S720" i="2"/>
  <c r="T720" i="2"/>
  <c r="T723" i="2"/>
  <c r="S724" i="2"/>
  <c r="U724" i="2"/>
  <c r="S727" i="2"/>
  <c r="T727" i="2"/>
  <c r="T728" i="2"/>
  <c r="U728" i="2"/>
  <c r="S731" i="2"/>
  <c r="T731" i="2"/>
  <c r="S732" i="2"/>
  <c r="T732" i="2"/>
  <c r="S735" i="2"/>
  <c r="S736" i="2"/>
  <c r="T736" i="2"/>
  <c r="T739" i="2"/>
  <c r="S742" i="2"/>
  <c r="T742" i="2"/>
  <c r="S743" i="2"/>
  <c r="T746" i="2"/>
  <c r="S747" i="2"/>
  <c r="U747" i="2"/>
  <c r="S750" i="2"/>
  <c r="T750" i="2"/>
  <c r="T751" i="2"/>
  <c r="U751" i="2"/>
  <c r="S754" i="2"/>
  <c r="T754" i="2"/>
  <c r="S755" i="2"/>
  <c r="T755" i="2"/>
  <c r="U755" i="2"/>
  <c r="S758" i="2"/>
  <c r="S759" i="2"/>
  <c r="T759" i="2"/>
  <c r="U759" i="2"/>
  <c r="T762" i="2"/>
  <c r="S763" i="2"/>
  <c r="T763" i="2"/>
  <c r="U763" i="2"/>
  <c r="S766" i="2"/>
  <c r="T766" i="2"/>
  <c r="S767" i="2"/>
  <c r="T767" i="2"/>
  <c r="S770" i="2"/>
  <c r="U770" i="2"/>
  <c r="T773" i="2"/>
  <c r="U773" i="2"/>
  <c r="T774" i="2"/>
  <c r="U774" i="2"/>
  <c r="T777" i="2"/>
  <c r="U777" i="2"/>
  <c r="S778" i="2"/>
  <c r="T778" i="2"/>
  <c r="U778" i="2"/>
  <c r="T781" i="2"/>
  <c r="U781" i="2"/>
  <c r="S782" i="2"/>
  <c r="T782" i="2"/>
  <c r="T785" i="2"/>
  <c r="U785" i="2"/>
  <c r="E276" i="1" s="1"/>
  <c r="S786" i="2"/>
  <c r="U786" i="2"/>
  <c r="T791" i="2"/>
  <c r="U791" i="2"/>
  <c r="E192" i="1" s="1"/>
  <c r="T792" i="2"/>
  <c r="U792" i="2"/>
  <c r="E216" i="1" s="1"/>
  <c r="T795" i="2"/>
  <c r="U795" i="2"/>
  <c r="S796" i="2"/>
  <c r="T796" i="2"/>
  <c r="U796" i="2"/>
  <c r="T800" i="2"/>
  <c r="U800" i="2"/>
  <c r="E121" i="1" s="1"/>
  <c r="S801" i="2"/>
  <c r="U801" i="2"/>
  <c r="T804" i="2"/>
  <c r="U804" i="2"/>
  <c r="T805" i="2"/>
  <c r="U805" i="2"/>
  <c r="T808" i="2"/>
  <c r="U808" i="2"/>
  <c r="E137" i="1" s="1"/>
  <c r="S809" i="2"/>
  <c r="T809" i="2"/>
  <c r="U809" i="2"/>
  <c r="T811" i="2"/>
  <c r="U811" i="2"/>
  <c r="E180" i="1" s="1"/>
  <c r="S812" i="2"/>
  <c r="T812" i="2"/>
  <c r="T814" i="2"/>
  <c r="U814" i="2"/>
  <c r="T817" i="2"/>
  <c r="U817" i="2"/>
  <c r="E242" i="1" s="1"/>
  <c r="T818" i="2"/>
  <c r="U818" i="2"/>
  <c r="E172" i="1" s="1"/>
  <c r="T819" i="2"/>
  <c r="U819" i="2"/>
  <c r="E227" i="1" s="1"/>
  <c r="S820" i="2"/>
  <c r="T820" i="2"/>
  <c r="T823" i="2"/>
  <c r="U823" i="2"/>
  <c r="E142" i="1" s="1"/>
  <c r="S824" i="2"/>
  <c r="U824" i="2"/>
  <c r="T827" i="2"/>
  <c r="U827" i="2"/>
  <c r="E161" i="1" s="1"/>
  <c r="T828" i="2"/>
  <c r="U828" i="2"/>
  <c r="T831" i="2"/>
  <c r="U831" i="2"/>
  <c r="S832" i="2"/>
  <c r="T832" i="2"/>
  <c r="U832" i="2"/>
  <c r="T835" i="2"/>
  <c r="U835" i="2"/>
  <c r="S836" i="2"/>
  <c r="T836" i="2"/>
  <c r="T839" i="2"/>
  <c r="U839" i="2"/>
  <c r="S840" i="2"/>
  <c r="U840" i="2"/>
  <c r="T845" i="2"/>
  <c r="U845" i="2"/>
  <c r="E96" i="1" s="1"/>
  <c r="S846" i="2"/>
  <c r="T846" i="2"/>
  <c r="U846" i="2"/>
  <c r="T849" i="2"/>
  <c r="U849" i="2"/>
  <c r="S850" i="2"/>
  <c r="T850" i="2"/>
  <c r="S853" i="2"/>
  <c r="T853" i="2"/>
  <c r="U853" i="2"/>
  <c r="T854" i="2"/>
  <c r="U854" i="2"/>
  <c r="S857" i="2"/>
  <c r="T857" i="2"/>
  <c r="U857" i="2"/>
  <c r="E190" i="1" s="1"/>
  <c r="S858" i="2"/>
  <c r="T858" i="2"/>
  <c r="S861" i="2"/>
  <c r="T861" i="2"/>
  <c r="S864" i="2"/>
  <c r="T864" i="2"/>
  <c r="U864" i="2"/>
  <c r="S865" i="2"/>
  <c r="T865" i="2"/>
  <c r="U865" i="2"/>
  <c r="S868" i="2"/>
  <c r="T868" i="2"/>
  <c r="U868" i="2"/>
  <c r="T869" i="2"/>
  <c r="U869" i="2"/>
  <c r="S872" i="2"/>
  <c r="T872" i="2"/>
  <c r="U872" i="2"/>
  <c r="S873" i="2"/>
  <c r="T873" i="2"/>
  <c r="U873" i="2"/>
  <c r="S877" i="2"/>
  <c r="T877" i="2"/>
  <c r="U877" i="2"/>
  <c r="E89" i="1" s="1"/>
  <c r="S878" i="2"/>
  <c r="T878" i="2"/>
  <c r="U878" i="2"/>
  <c r="S880" i="2"/>
  <c r="T880" i="2"/>
  <c r="U880" i="2"/>
  <c r="S881" i="2"/>
  <c r="T881" i="2"/>
  <c r="U881" i="2"/>
  <c r="S882" i="2"/>
  <c r="S883" i="2"/>
  <c r="T883" i="2"/>
  <c r="U883" i="2"/>
  <c r="S884" i="2"/>
  <c r="T884" i="2"/>
  <c r="U884" i="2"/>
  <c r="U885" i="2"/>
  <c r="S887" i="2"/>
  <c r="T887" i="2"/>
  <c r="U887" i="2"/>
  <c r="S888" i="2"/>
  <c r="T888" i="2"/>
  <c r="U888" i="2"/>
  <c r="S890" i="2"/>
  <c r="T890" i="2"/>
  <c r="S891" i="2"/>
  <c r="T891" i="2"/>
  <c r="U891" i="2"/>
  <c r="S892" i="2"/>
  <c r="T892" i="2"/>
  <c r="U892" i="2"/>
  <c r="S893" i="2"/>
  <c r="T893" i="2"/>
  <c r="S894" i="2"/>
  <c r="T894" i="2"/>
  <c r="U894" i="2"/>
  <c r="E175" i="1" s="1"/>
  <c r="S895" i="2"/>
  <c r="T895" i="2"/>
  <c r="U895" i="2"/>
  <c r="E206" i="1" s="1"/>
  <c r="S896" i="2"/>
  <c r="U896" i="2"/>
  <c r="E222" i="1" s="1"/>
  <c r="S897" i="2"/>
  <c r="T897" i="2"/>
  <c r="U897" i="2"/>
  <c r="S898" i="2"/>
  <c r="T898" i="2"/>
  <c r="U898" i="2"/>
  <c r="S899" i="2"/>
  <c r="T899" i="2"/>
  <c r="U899" i="2"/>
  <c r="S900" i="2"/>
  <c r="U900" i="2"/>
  <c r="S901" i="2"/>
  <c r="T901" i="2"/>
  <c r="U901" i="2"/>
  <c r="S902" i="2"/>
  <c r="T902" i="2"/>
  <c r="U902" i="2"/>
  <c r="S903" i="2"/>
  <c r="T903" i="2"/>
  <c r="U903" i="2"/>
  <c r="S904" i="2"/>
  <c r="T904" i="2"/>
  <c r="U904" i="2"/>
  <c r="E107" i="1" s="1"/>
  <c r="S905" i="2"/>
  <c r="T905" i="2"/>
  <c r="U905" i="2"/>
  <c r="S906" i="2"/>
  <c r="T906" i="2"/>
  <c r="U906" i="2"/>
  <c r="S907" i="2"/>
  <c r="T907" i="2"/>
  <c r="U907" i="2"/>
  <c r="S908" i="2"/>
  <c r="T908" i="2"/>
  <c r="U908" i="2"/>
  <c r="S909" i="2"/>
  <c r="T909" i="2"/>
  <c r="U909" i="2"/>
  <c r="S910" i="2"/>
  <c r="T910" i="2"/>
  <c r="U910" i="2"/>
  <c r="E201" i="1" s="1"/>
  <c r="S911" i="2"/>
  <c r="T911" i="2"/>
  <c r="U911" i="2"/>
  <c r="E240" i="1" s="1"/>
  <c r="F20" i="1" l="1"/>
  <c r="E20" i="1"/>
  <c r="D20" i="1"/>
  <c r="E24" i="1"/>
  <c r="D24" i="1"/>
  <c r="F24" i="1"/>
  <c r="E28" i="1"/>
  <c r="D28" i="1"/>
  <c r="F28" i="1"/>
  <c r="E16" i="1"/>
  <c r="F16" i="1"/>
  <c r="D16" i="1"/>
  <c r="E32" i="1"/>
  <c r="D32" i="1"/>
  <c r="F32" i="1"/>
  <c r="K28" i="1"/>
  <c r="K32" i="1"/>
  <c r="K16" i="1"/>
  <c r="K24" i="1"/>
  <c r="K20" i="1"/>
  <c r="D22" i="1"/>
  <c r="F22" i="1"/>
  <c r="E22" i="1"/>
  <c r="S6" i="3"/>
  <c r="S7" i="3"/>
  <c r="U866" i="2"/>
  <c r="T866" i="2"/>
  <c r="S871" i="2"/>
  <c r="U871" i="2"/>
  <c r="T871" i="2"/>
  <c r="T863" i="2"/>
  <c r="S706" i="2"/>
  <c r="S692" i="2"/>
  <c r="U690" i="2"/>
  <c r="S889" i="2"/>
  <c r="T885" i="2"/>
  <c r="S879" i="2"/>
  <c r="U875" i="2"/>
  <c r="E219" i="1" s="1"/>
  <c r="U743" i="2"/>
  <c r="T716" i="2"/>
  <c r="U706" i="2"/>
  <c r="U683" i="2"/>
  <c r="S680" i="2"/>
  <c r="S667" i="2"/>
  <c r="T636" i="2"/>
  <c r="S632" i="2"/>
  <c r="U621" i="2"/>
  <c r="U617" i="2"/>
  <c r="T613" i="2"/>
  <c r="S609" i="2"/>
  <c r="T595" i="2"/>
  <c r="U564" i="2"/>
  <c r="T562" i="2"/>
  <c r="S611" i="2"/>
  <c r="S634" i="2"/>
  <c r="S867" i="2"/>
  <c r="U889" i="2"/>
  <c r="U879" i="2"/>
  <c r="T875" i="2"/>
  <c r="U645" i="2"/>
  <c r="E260" i="1" s="1"/>
  <c r="S886" i="2"/>
  <c r="U863" i="2"/>
  <c r="T734" i="2"/>
  <c r="S876" i="2"/>
  <c r="S866" i="2"/>
  <c r="U870" i="2"/>
  <c r="S597" i="2"/>
  <c r="U597" i="2"/>
  <c r="S626" i="2"/>
  <c r="U626" i="2"/>
  <c r="S660" i="2"/>
  <c r="U660" i="2"/>
  <c r="E223" i="1" s="1"/>
  <c r="T681" i="2"/>
  <c r="S681" i="2"/>
  <c r="U681" i="2"/>
  <c r="E217" i="1" s="1"/>
  <c r="T695" i="2"/>
  <c r="S695" i="2"/>
  <c r="T710" i="2"/>
  <c r="S710" i="2"/>
  <c r="T722" i="2"/>
  <c r="S722" i="2"/>
  <c r="T738" i="2"/>
  <c r="S738" i="2"/>
  <c r="U738" i="2"/>
  <c r="E170" i="1" s="1"/>
  <c r="T757" i="2"/>
  <c r="U757" i="2"/>
  <c r="S765" i="2"/>
  <c r="T765" i="2"/>
  <c r="T776" i="2"/>
  <c r="U776" i="2"/>
  <c r="T784" i="2"/>
  <c r="U784" i="2"/>
  <c r="E277" i="1" s="1"/>
  <c r="S788" i="2"/>
  <c r="T788" i="2"/>
  <c r="U788" i="2"/>
  <c r="T794" i="2"/>
  <c r="U794" i="2"/>
  <c r="E250" i="1" s="1"/>
  <c r="T799" i="2"/>
  <c r="U799" i="2"/>
  <c r="E156" i="1" s="1"/>
  <c r="S803" i="2"/>
  <c r="T803" i="2"/>
  <c r="U803" i="2"/>
  <c r="T807" i="2"/>
  <c r="U807" i="2"/>
  <c r="S816" i="2"/>
  <c r="T816" i="2"/>
  <c r="U816" i="2"/>
  <c r="T822" i="2"/>
  <c r="U822" i="2"/>
  <c r="S826" i="2"/>
  <c r="T826" i="2"/>
  <c r="U826" i="2"/>
  <c r="T830" i="2"/>
  <c r="U830" i="2"/>
  <c r="S834" i="2"/>
  <c r="T834" i="2"/>
  <c r="U834" i="2"/>
  <c r="T838" i="2"/>
  <c r="U838" i="2"/>
  <c r="S842" i="2"/>
  <c r="T842" i="2"/>
  <c r="U842" i="2"/>
  <c r="T844" i="2"/>
  <c r="U844" i="2"/>
  <c r="S848" i="2"/>
  <c r="T848" i="2"/>
  <c r="U848" i="2"/>
  <c r="E213" i="1" s="1"/>
  <c r="T852" i="2"/>
  <c r="U852" i="2"/>
  <c r="S856" i="2"/>
  <c r="T856" i="2"/>
  <c r="U886" i="2"/>
  <c r="U882" i="2"/>
  <c r="U874" i="2"/>
  <c r="T870" i="2"/>
  <c r="U867" i="2"/>
  <c r="T862" i="2"/>
  <c r="T860" i="2"/>
  <c r="U856" i="2"/>
  <c r="U761" i="2"/>
  <c r="S603" i="2"/>
  <c r="S652" i="2"/>
  <c r="S678" i="2"/>
  <c r="T726" i="2"/>
  <c r="T749" i="2"/>
  <c r="S776" i="2"/>
  <c r="S794" i="2"/>
  <c r="S844" i="2"/>
  <c r="S860" i="2"/>
  <c r="S874" i="2"/>
  <c r="T876" i="2"/>
  <c r="S772" i="2"/>
  <c r="T772" i="2"/>
  <c r="U772" i="2"/>
  <c r="S780" i="2"/>
  <c r="T780" i="2"/>
  <c r="U780" i="2"/>
  <c r="T790" i="2"/>
  <c r="U790" i="2"/>
  <c r="E165" i="1" s="1"/>
  <c r="S798" i="2"/>
  <c r="T798" i="2"/>
  <c r="U798" i="2"/>
  <c r="S862" i="2"/>
  <c r="S761" i="2"/>
  <c r="U745" i="2"/>
  <c r="U638" i="2"/>
  <c r="E189" i="1" s="1"/>
  <c r="U587" i="2"/>
  <c r="S579" i="2"/>
  <c r="T692" i="2"/>
  <c r="T718" i="2"/>
  <c r="S838" i="2"/>
  <c r="S565" i="2"/>
  <c r="U565" i="2"/>
  <c r="S574" i="2"/>
  <c r="U574" i="2"/>
  <c r="U586" i="2"/>
  <c r="T586" i="2"/>
  <c r="U602" i="2"/>
  <c r="E289" i="1" s="1"/>
  <c r="T602" i="2"/>
  <c r="S606" i="2"/>
  <c r="U606" i="2"/>
  <c r="U618" i="2"/>
  <c r="T618" i="2"/>
  <c r="S629" i="2"/>
  <c r="U629" i="2"/>
  <c r="U659" i="2"/>
  <c r="T659" i="2"/>
  <c r="S740" i="2"/>
  <c r="T740" i="2"/>
  <c r="U740" i="2"/>
  <c r="S659" i="2"/>
  <c r="S618" i="2"/>
  <c r="S602" i="2"/>
  <c r="S586" i="2"/>
  <c r="U571" i="2"/>
  <c r="T571" i="2"/>
  <c r="U578" i="2"/>
  <c r="T578" i="2"/>
  <c r="S614" i="2"/>
  <c r="U614" i="2"/>
  <c r="U633" i="2"/>
  <c r="T633" i="2"/>
  <c r="U651" i="2"/>
  <c r="T651" i="2"/>
  <c r="U666" i="2"/>
  <c r="T666" i="2"/>
  <c r="S668" i="2"/>
  <c r="U668" i="2"/>
  <c r="E162" i="1" s="1"/>
  <c r="U669" i="2"/>
  <c r="T669" i="2"/>
  <c r="S673" i="2"/>
  <c r="U673" i="2"/>
  <c r="U677" i="2"/>
  <c r="T677" i="2"/>
  <c r="S684" i="2"/>
  <c r="T684" i="2"/>
  <c r="U684" i="2"/>
  <c r="S687" i="2"/>
  <c r="T687" i="2"/>
  <c r="S689" i="2"/>
  <c r="U689" i="2"/>
  <c r="S691" i="2"/>
  <c r="T691" i="2"/>
  <c r="U691" i="2"/>
  <c r="S694" i="2"/>
  <c r="T694" i="2"/>
  <c r="U694" i="2"/>
  <c r="S698" i="2"/>
  <c r="T698" i="2"/>
  <c r="S702" i="2"/>
  <c r="U702" i="2"/>
  <c r="S705" i="2"/>
  <c r="T705" i="2"/>
  <c r="U705" i="2"/>
  <c r="S709" i="2"/>
  <c r="T709" i="2"/>
  <c r="U709" i="2"/>
  <c r="S713" i="2"/>
  <c r="T713" i="2"/>
  <c r="S717" i="2"/>
  <c r="U717" i="2"/>
  <c r="S721" i="2"/>
  <c r="T721" i="2"/>
  <c r="U721" i="2"/>
  <c r="S725" i="2"/>
  <c r="T725" i="2"/>
  <c r="U725" i="2"/>
  <c r="S729" i="2"/>
  <c r="T729" i="2"/>
  <c r="S733" i="2"/>
  <c r="U733" i="2"/>
  <c r="S737" i="2"/>
  <c r="T737" i="2"/>
  <c r="U737" i="2"/>
  <c r="S744" i="2"/>
  <c r="U744" i="2"/>
  <c r="S748" i="2"/>
  <c r="T748" i="2"/>
  <c r="U748" i="2"/>
  <c r="S752" i="2"/>
  <c r="T752" i="2"/>
  <c r="S756" i="2"/>
  <c r="U756" i="2"/>
  <c r="E132" i="1" s="1"/>
  <c r="S760" i="2"/>
  <c r="T760" i="2"/>
  <c r="U760" i="2"/>
  <c r="S764" i="2"/>
  <c r="T764" i="2"/>
  <c r="U764" i="2"/>
  <c r="E273" i="1" s="1"/>
  <c r="S768" i="2"/>
  <c r="T768" i="2"/>
  <c r="S771" i="2"/>
  <c r="U771" i="2"/>
  <c r="U775" i="2"/>
  <c r="S775" i="2"/>
  <c r="U779" i="2"/>
  <c r="S779" i="2"/>
  <c r="U783" i="2"/>
  <c r="E281" i="1" s="1"/>
  <c r="S783" i="2"/>
  <c r="U787" i="2"/>
  <c r="S787" i="2"/>
  <c r="U789" i="2"/>
  <c r="S789" i="2"/>
  <c r="U793" i="2"/>
  <c r="E229" i="1" s="1"/>
  <c r="S793" i="2"/>
  <c r="U797" i="2"/>
  <c r="S797" i="2"/>
  <c r="U802" i="2"/>
  <c r="S802" i="2"/>
  <c r="U806" i="2"/>
  <c r="S806" i="2"/>
  <c r="U810" i="2"/>
  <c r="S810" i="2"/>
  <c r="U813" i="2"/>
  <c r="S813" i="2"/>
  <c r="U815" i="2"/>
  <c r="S815" i="2"/>
  <c r="U821" i="2"/>
  <c r="S821" i="2"/>
  <c r="U825" i="2"/>
  <c r="E136" i="1" s="1"/>
  <c r="S825" i="2"/>
  <c r="U829" i="2"/>
  <c r="S829" i="2"/>
  <c r="U833" i="2"/>
  <c r="S833" i="2"/>
  <c r="U837" i="2"/>
  <c r="S837" i="2"/>
  <c r="U841" i="2"/>
  <c r="S841" i="2"/>
  <c r="U843" i="2"/>
  <c r="S843" i="2"/>
  <c r="U847" i="2"/>
  <c r="S847" i="2"/>
  <c r="U851" i="2"/>
  <c r="E90" i="1" s="1"/>
  <c r="S851" i="2"/>
  <c r="U855" i="2"/>
  <c r="S855" i="2"/>
  <c r="U859" i="2"/>
  <c r="S859" i="2"/>
  <c r="S582" i="2"/>
  <c r="U582" i="2"/>
  <c r="S590" i="2"/>
  <c r="U590" i="2"/>
  <c r="U596" i="2"/>
  <c r="T596" i="2"/>
  <c r="U610" i="2"/>
  <c r="T610" i="2"/>
  <c r="S622" i="2"/>
  <c r="U622" i="2"/>
  <c r="U625" i="2"/>
  <c r="T625" i="2"/>
  <c r="S637" i="2"/>
  <c r="U637" i="2"/>
  <c r="U644" i="2"/>
  <c r="E288" i="1" s="1"/>
  <c r="T644" i="2"/>
  <c r="S655" i="2"/>
  <c r="U655" i="2"/>
  <c r="S575" i="2"/>
  <c r="U575" i="2"/>
  <c r="E244" i="1" s="1"/>
  <c r="S583" i="2"/>
  <c r="U583" i="2"/>
  <c r="S599" i="2"/>
  <c r="U599" i="2"/>
  <c r="E265" i="1" s="1"/>
  <c r="S630" i="2"/>
  <c r="U630" i="2"/>
  <c r="S641" i="2"/>
  <c r="U641" i="2"/>
  <c r="E279" i="1" s="1"/>
  <c r="S648" i="2"/>
  <c r="U648" i="2"/>
  <c r="E266" i="1" s="1"/>
  <c r="S656" i="2"/>
  <c r="U656" i="2"/>
  <c r="S663" i="2"/>
  <c r="U663" i="2"/>
  <c r="S674" i="2"/>
  <c r="U674" i="2"/>
  <c r="E140" i="1" s="1"/>
  <c r="U769" i="2"/>
  <c r="U753" i="2"/>
  <c r="S745" i="2"/>
  <c r="U741" i="2"/>
  <c r="S734" i="2"/>
  <c r="U730" i="2"/>
  <c r="S690" i="2"/>
  <c r="T678" i="2"/>
  <c r="T660" i="2"/>
  <c r="T652" i="2"/>
  <c r="T641" i="2"/>
  <c r="T634" i="2"/>
  <c r="T626" i="2"/>
  <c r="T611" i="2"/>
  <c r="T603" i="2"/>
  <c r="T597" i="2"/>
  <c r="T583" i="2"/>
  <c r="T579" i="2"/>
  <c r="T575" i="2"/>
  <c r="T612" i="2"/>
  <c r="U612" i="2"/>
  <c r="T620" i="2"/>
  <c r="U620" i="2"/>
  <c r="T627" i="2"/>
  <c r="U627" i="2"/>
  <c r="T635" i="2"/>
  <c r="U635" i="2"/>
  <c r="T639" i="2"/>
  <c r="U639" i="2"/>
  <c r="E126" i="1" s="1"/>
  <c r="T646" i="2"/>
  <c r="U646" i="2"/>
  <c r="E290" i="1" s="1"/>
  <c r="T653" i="2"/>
  <c r="U653" i="2"/>
  <c r="E264" i="1" s="1"/>
  <c r="T661" i="2"/>
  <c r="U661" i="2"/>
  <c r="E179" i="1" s="1"/>
  <c r="T671" i="2"/>
  <c r="U671" i="2"/>
  <c r="T679" i="2"/>
  <c r="U679" i="2"/>
  <c r="E119" i="1" s="1"/>
  <c r="S566" i="2"/>
  <c r="U566" i="2"/>
  <c r="S591" i="2"/>
  <c r="U591" i="2"/>
  <c r="S607" i="2"/>
  <c r="U607" i="2"/>
  <c r="S615" i="2"/>
  <c r="U615" i="2"/>
  <c r="S623" i="2"/>
  <c r="U623" i="2"/>
  <c r="S757" i="2"/>
  <c r="S718" i="2"/>
  <c r="U714" i="2"/>
  <c r="U699" i="2"/>
  <c r="T674" i="2"/>
  <c r="T670" i="2"/>
  <c r="T663" i="2"/>
  <c r="T656" i="2"/>
  <c r="T648" i="2"/>
  <c r="T645" i="2"/>
  <c r="T638" i="2"/>
  <c r="T630" i="2"/>
  <c r="T623" i="2"/>
  <c r="T619" i="2"/>
  <c r="T599" i="2"/>
  <c r="T587" i="2"/>
  <c r="T566" i="2"/>
  <c r="T561" i="2"/>
  <c r="U561" i="2"/>
  <c r="T572" i="2"/>
  <c r="U572" i="2"/>
  <c r="T580" i="2"/>
  <c r="U580" i="2"/>
  <c r="T588" i="2"/>
  <c r="U588" i="2"/>
  <c r="T598" i="2"/>
  <c r="U598" i="2"/>
  <c r="T604" i="2"/>
  <c r="U604" i="2"/>
  <c r="S769" i="2"/>
  <c r="U765" i="2"/>
  <c r="S762" i="2"/>
  <c r="T758" i="2"/>
  <c r="S753" i="2"/>
  <c r="U749" i="2"/>
  <c r="S746" i="2"/>
  <c r="S741" i="2"/>
  <c r="S739" i="2"/>
  <c r="T735" i="2"/>
  <c r="S730" i="2"/>
  <c r="U726" i="2"/>
  <c r="S723" i="2"/>
  <c r="T719" i="2"/>
  <c r="S714" i="2"/>
  <c r="U710" i="2"/>
  <c r="S707" i="2"/>
  <c r="T703" i="2"/>
  <c r="S699" i="2"/>
  <c r="U695" i="2"/>
  <c r="S693" i="2"/>
  <c r="S682" i="2"/>
  <c r="AE566" i="2"/>
  <c r="R566" i="2"/>
  <c r="AE575" i="2"/>
  <c r="R575" i="2"/>
  <c r="D244" i="1" s="1"/>
  <c r="AE579" i="2"/>
  <c r="R579" i="2"/>
  <c r="AE583" i="2"/>
  <c r="R583" i="2"/>
  <c r="AE587" i="2"/>
  <c r="R587" i="2"/>
  <c r="R591" i="2"/>
  <c r="AE591" i="2"/>
  <c r="AE597" i="2"/>
  <c r="R597" i="2"/>
  <c r="R599" i="2"/>
  <c r="D265" i="1" s="1"/>
  <c r="AE599" i="2"/>
  <c r="AE603" i="2"/>
  <c r="R603" i="2"/>
  <c r="AE607" i="2"/>
  <c r="R607" i="2"/>
  <c r="AE611" i="2"/>
  <c r="R611" i="2"/>
  <c r="AE615" i="2"/>
  <c r="R615" i="2"/>
  <c r="AE619" i="2"/>
  <c r="R619" i="2"/>
  <c r="AE623" i="2"/>
  <c r="R623" i="2"/>
  <c r="AE626" i="2"/>
  <c r="R626" i="2"/>
  <c r="AE630" i="2"/>
  <c r="R630" i="2"/>
  <c r="R634" i="2"/>
  <c r="AE634" i="2"/>
  <c r="R638" i="2"/>
  <c r="D189" i="1" s="1"/>
  <c r="AE638" i="2"/>
  <c r="R641" i="2"/>
  <c r="D279" i="1" s="1"/>
  <c r="AE641" i="2"/>
  <c r="R645" i="2"/>
  <c r="D260" i="1" s="1"/>
  <c r="AE645" i="2"/>
  <c r="R648" i="2"/>
  <c r="D266" i="1" s="1"/>
  <c r="AE648" i="2"/>
  <c r="R652" i="2"/>
  <c r="AE652" i="2"/>
  <c r="AE656" i="2"/>
  <c r="R656" i="2"/>
  <c r="R660" i="2"/>
  <c r="D223" i="1" s="1"/>
  <c r="AE660" i="2"/>
  <c r="AE663" i="2"/>
  <c r="R663" i="2"/>
  <c r="R670" i="2"/>
  <c r="D199" i="1" s="1"/>
  <c r="AE670" i="2"/>
  <c r="AE674" i="2"/>
  <c r="R674" i="2"/>
  <c r="D140" i="1" s="1"/>
  <c r="R678" i="2"/>
  <c r="D221" i="1" s="1"/>
  <c r="AE678" i="2"/>
  <c r="AE681" i="2"/>
  <c r="R681" i="2"/>
  <c r="D217" i="1" s="1"/>
  <c r="R690" i="2"/>
  <c r="AE690" i="2"/>
  <c r="R692" i="2"/>
  <c r="AE692" i="2"/>
  <c r="R695" i="2"/>
  <c r="AE695" i="2"/>
  <c r="AE699" i="2"/>
  <c r="R699" i="2"/>
  <c r="R706" i="2"/>
  <c r="AE706" i="2"/>
  <c r="AE710" i="2"/>
  <c r="R710" i="2"/>
  <c r="AE714" i="2"/>
  <c r="R714" i="2"/>
  <c r="R718" i="2"/>
  <c r="AE718" i="2"/>
  <c r="R722" i="2"/>
  <c r="AE722" i="2"/>
  <c r="R726" i="2"/>
  <c r="AE726" i="2"/>
  <c r="R730" i="2"/>
  <c r="AE730" i="2"/>
  <c r="AE734" i="2"/>
  <c r="R734" i="2"/>
  <c r="AE738" i="2"/>
  <c r="R738" i="2"/>
  <c r="D170" i="1" s="1"/>
  <c r="R741" i="2"/>
  <c r="AE741" i="2"/>
  <c r="AE745" i="2"/>
  <c r="R745" i="2"/>
  <c r="R749" i="2"/>
  <c r="AE749" i="2"/>
  <c r="R753" i="2"/>
  <c r="AE753" i="2"/>
  <c r="AE757" i="2"/>
  <c r="R757" i="2"/>
  <c r="AE761" i="2"/>
  <c r="R761" i="2"/>
  <c r="R765" i="2"/>
  <c r="AE765" i="2"/>
  <c r="R769" i="2"/>
  <c r="AE769" i="2"/>
  <c r="AE772" i="2"/>
  <c r="R772" i="2"/>
  <c r="AE776" i="2"/>
  <c r="R776" i="2"/>
  <c r="R780" i="2"/>
  <c r="AE780" i="2"/>
  <c r="R784" i="2"/>
  <c r="D277" i="1" s="1"/>
  <c r="AE784" i="2"/>
  <c r="AE788" i="2"/>
  <c r="R788" i="2"/>
  <c r="AE790" i="2"/>
  <c r="R790" i="2"/>
  <c r="D165" i="1" s="1"/>
  <c r="AE794" i="2"/>
  <c r="R794" i="2"/>
  <c r="D250" i="1" s="1"/>
  <c r="R798" i="2"/>
  <c r="AE798" i="2"/>
  <c r="R799" i="2"/>
  <c r="D156" i="1" s="1"/>
  <c r="AE799" i="2"/>
  <c r="AE803" i="2"/>
  <c r="R803" i="2"/>
  <c r="AE807" i="2"/>
  <c r="R807" i="2"/>
  <c r="R816" i="2"/>
  <c r="AE816" i="2"/>
  <c r="AE822" i="2"/>
  <c r="R822" i="2"/>
  <c r="AE826" i="2"/>
  <c r="R826" i="2"/>
  <c r="AE830" i="2"/>
  <c r="R830" i="2"/>
  <c r="AE834" i="2"/>
  <c r="R834" i="2"/>
  <c r="R838" i="2"/>
  <c r="AE838" i="2"/>
  <c r="R842" i="2"/>
  <c r="AE842" i="2"/>
  <c r="R844" i="2"/>
  <c r="AE844" i="2"/>
  <c r="R848" i="2"/>
  <c r="D213" i="1" s="1"/>
  <c r="AE848" i="2"/>
  <c r="R852" i="2"/>
  <c r="AE852" i="2"/>
  <c r="R856" i="2"/>
  <c r="AE856" i="2"/>
  <c r="AE860" i="2"/>
  <c r="R860" i="2"/>
  <c r="D173" i="1" s="1"/>
  <c r="R863" i="2"/>
  <c r="AE863" i="2"/>
  <c r="R867" i="2"/>
  <c r="AE867" i="2"/>
  <c r="R871" i="2"/>
  <c r="AE871" i="2"/>
  <c r="AE874" i="2"/>
  <c r="R874" i="2"/>
  <c r="R875" i="2"/>
  <c r="D219" i="1" s="1"/>
  <c r="AE875" i="2"/>
  <c r="AE882" i="2"/>
  <c r="R882" i="2"/>
  <c r="R886" i="2"/>
  <c r="AE886" i="2"/>
  <c r="AE890" i="2"/>
  <c r="R890" i="2"/>
  <c r="R893" i="2"/>
  <c r="AE893" i="2"/>
  <c r="AE897" i="2"/>
  <c r="R897" i="2"/>
  <c r="R904" i="2"/>
  <c r="D107" i="1" s="1"/>
  <c r="AE904" i="2"/>
  <c r="AE908" i="2"/>
  <c r="R908" i="2"/>
  <c r="R561" i="2"/>
  <c r="AE561" i="2"/>
  <c r="R563" i="2"/>
  <c r="AE563" i="2"/>
  <c r="AE567" i="2"/>
  <c r="R567" i="2"/>
  <c r="R569" i="2"/>
  <c r="AE569" i="2"/>
  <c r="R572" i="2"/>
  <c r="AE572" i="2"/>
  <c r="R576" i="2"/>
  <c r="AE576" i="2"/>
  <c r="R580" i="2"/>
  <c r="AE580" i="2"/>
  <c r="R584" i="2"/>
  <c r="AE584" i="2"/>
  <c r="AE588" i="2"/>
  <c r="R588" i="2"/>
  <c r="R592" i="2"/>
  <c r="AE592" i="2"/>
  <c r="R594" i="2"/>
  <c r="AE594" i="2"/>
  <c r="AE598" i="2"/>
  <c r="R598" i="2"/>
  <c r="AE600" i="2"/>
  <c r="R600" i="2"/>
  <c r="D286" i="1" s="1"/>
  <c r="R604" i="2"/>
  <c r="AE604" i="2"/>
  <c r="AE608" i="2"/>
  <c r="R608" i="2"/>
  <c r="AE612" i="2"/>
  <c r="R612" i="2"/>
  <c r="AE616" i="2"/>
  <c r="R616" i="2"/>
  <c r="AE620" i="2"/>
  <c r="R620" i="2"/>
  <c r="AE627" i="2"/>
  <c r="R627" i="2"/>
  <c r="R631" i="2"/>
  <c r="AE631" i="2"/>
  <c r="R635" i="2"/>
  <c r="AE635" i="2"/>
  <c r="R639" i="2"/>
  <c r="D126" i="1" s="1"/>
  <c r="AE639" i="2"/>
  <c r="R642" i="2"/>
  <c r="D284" i="1" s="1"/>
  <c r="AE642" i="2"/>
  <c r="AE646" i="2"/>
  <c r="R646" i="2"/>
  <c r="D290" i="1" s="1"/>
  <c r="R649" i="2"/>
  <c r="D191" i="1" s="1"/>
  <c r="AE649" i="2"/>
  <c r="AE653" i="2"/>
  <c r="R653" i="2"/>
  <c r="D264" i="1" s="1"/>
  <c r="R657" i="2"/>
  <c r="D91" i="1" s="1"/>
  <c r="AE657" i="2"/>
  <c r="AE661" i="2"/>
  <c r="R661" i="2"/>
  <c r="D179" i="1" s="1"/>
  <c r="AE664" i="2"/>
  <c r="R664" i="2"/>
  <c r="D135" i="1" s="1"/>
  <c r="R671" i="2"/>
  <c r="AE671" i="2"/>
  <c r="AE675" i="2"/>
  <c r="R675" i="2"/>
  <c r="R679" i="2"/>
  <c r="D119" i="1" s="1"/>
  <c r="AE679" i="2"/>
  <c r="AE682" i="2"/>
  <c r="R682" i="2"/>
  <c r="AE685" i="2"/>
  <c r="R685" i="2"/>
  <c r="R693" i="2"/>
  <c r="AE693" i="2"/>
  <c r="R696" i="2"/>
  <c r="AE696" i="2"/>
  <c r="AE700" i="2"/>
  <c r="R700" i="2"/>
  <c r="R703" i="2"/>
  <c r="AE703" i="2"/>
  <c r="R707" i="2"/>
  <c r="D144" i="1" s="1"/>
  <c r="AE707" i="2"/>
  <c r="AE711" i="2"/>
  <c r="R711" i="2"/>
  <c r="AE715" i="2"/>
  <c r="R715" i="2"/>
  <c r="R719" i="2"/>
  <c r="AE719" i="2"/>
  <c r="R723" i="2"/>
  <c r="AE723" i="2"/>
  <c r="AE727" i="2"/>
  <c r="R727" i="2"/>
  <c r="R731" i="2"/>
  <c r="AE731" i="2"/>
  <c r="AE735" i="2"/>
  <c r="R735" i="2"/>
  <c r="AE739" i="2"/>
  <c r="R739" i="2"/>
  <c r="R742" i="2"/>
  <c r="AE742" i="2"/>
  <c r="AE746" i="2"/>
  <c r="R746" i="2"/>
  <c r="R750" i="2"/>
  <c r="AE750" i="2"/>
  <c r="R754" i="2"/>
  <c r="AE754" i="2"/>
  <c r="AE758" i="2"/>
  <c r="R758" i="2"/>
  <c r="AE762" i="2"/>
  <c r="R762" i="2"/>
  <c r="R766" i="2"/>
  <c r="AE766" i="2"/>
  <c r="AE773" i="2"/>
  <c r="R773" i="2"/>
  <c r="AE777" i="2"/>
  <c r="R777" i="2"/>
  <c r="R781" i="2"/>
  <c r="AE781" i="2"/>
  <c r="R785" i="2"/>
  <c r="D276" i="1" s="1"/>
  <c r="AE785" i="2"/>
  <c r="AE791" i="2"/>
  <c r="R791" i="2"/>
  <c r="D192" i="1" s="1"/>
  <c r="AE795" i="2"/>
  <c r="R795" i="2"/>
  <c r="R800" i="2"/>
  <c r="D121" i="1" s="1"/>
  <c r="AE800" i="2"/>
  <c r="R804" i="2"/>
  <c r="AE804" i="2"/>
  <c r="AE808" i="2"/>
  <c r="R808" i="2"/>
  <c r="D137" i="1" s="1"/>
  <c r="R811" i="2"/>
  <c r="D180" i="1" s="1"/>
  <c r="AE811" i="2"/>
  <c r="R814" i="2"/>
  <c r="AE814" i="2"/>
  <c r="R817" i="2"/>
  <c r="D242" i="1" s="1"/>
  <c r="AE817" i="2"/>
  <c r="R819" i="2"/>
  <c r="D227" i="1" s="1"/>
  <c r="AE819" i="2"/>
  <c r="AE823" i="2"/>
  <c r="R823" i="2"/>
  <c r="D142" i="1" s="1"/>
  <c r="AE827" i="2"/>
  <c r="R827" i="2"/>
  <c r="D161" i="1" s="1"/>
  <c r="AE831" i="2"/>
  <c r="R831" i="2"/>
  <c r="AE835" i="2"/>
  <c r="R835" i="2"/>
  <c r="R839" i="2"/>
  <c r="AE839" i="2"/>
  <c r="R845" i="2"/>
  <c r="D96" i="1" s="1"/>
  <c r="AE845" i="2"/>
  <c r="R849" i="2"/>
  <c r="AE849" i="2"/>
  <c r="R853" i="2"/>
  <c r="AE853" i="2"/>
  <c r="R857" i="2"/>
  <c r="D190" i="1" s="1"/>
  <c r="AE857" i="2"/>
  <c r="AE864" i="2"/>
  <c r="R864" i="2"/>
  <c r="R868" i="2"/>
  <c r="AE868" i="2"/>
  <c r="R872" i="2"/>
  <c r="AE872" i="2"/>
  <c r="R877" i="2"/>
  <c r="D89" i="1" s="1"/>
  <c r="AE877" i="2"/>
  <c r="R880" i="2"/>
  <c r="AE880" i="2"/>
  <c r="R881" i="2"/>
  <c r="AE881" i="2"/>
  <c r="R883" i="2"/>
  <c r="AE883" i="2"/>
  <c r="R887" i="2"/>
  <c r="AE887" i="2"/>
  <c r="R891" i="2"/>
  <c r="AE891" i="2"/>
  <c r="AE894" i="2"/>
  <c r="R894" i="2"/>
  <c r="D175" i="1" s="1"/>
  <c r="R898" i="2"/>
  <c r="AE898" i="2"/>
  <c r="R901" i="2"/>
  <c r="AE901" i="2"/>
  <c r="AE905" i="2"/>
  <c r="R905" i="2"/>
  <c r="R909" i="2"/>
  <c r="AE909" i="2"/>
  <c r="AE562" i="2"/>
  <c r="R562" i="2"/>
  <c r="R564" i="2"/>
  <c r="AE564" i="2"/>
  <c r="R568" i="2"/>
  <c r="AE568" i="2"/>
  <c r="R570" i="2"/>
  <c r="AE570" i="2"/>
  <c r="R573" i="2"/>
  <c r="AE573" i="2"/>
  <c r="R577" i="2"/>
  <c r="AE577" i="2"/>
  <c r="R581" i="2"/>
  <c r="AE581" i="2"/>
  <c r="R585" i="2"/>
  <c r="AE585" i="2"/>
  <c r="R589" i="2"/>
  <c r="AE589" i="2"/>
  <c r="AE593" i="2"/>
  <c r="R593" i="2"/>
  <c r="R595" i="2"/>
  <c r="AE595" i="2"/>
  <c r="R601" i="2"/>
  <c r="D272" i="1" s="1"/>
  <c r="AE601" i="2"/>
  <c r="R605" i="2"/>
  <c r="AE605" i="2"/>
  <c r="R609" i="2"/>
  <c r="AE609" i="2"/>
  <c r="R613" i="2"/>
  <c r="AE613" i="2"/>
  <c r="R617" i="2"/>
  <c r="AE617" i="2"/>
  <c r="R621" i="2"/>
  <c r="AE621" i="2"/>
  <c r="R624" i="2"/>
  <c r="AE624" i="2"/>
  <c r="R628" i="2"/>
  <c r="D183" i="1" s="1"/>
  <c r="AE628" i="2"/>
  <c r="R632" i="2"/>
  <c r="AE632" i="2"/>
  <c r="AE636" i="2"/>
  <c r="R636" i="2"/>
  <c r="AE640" i="2"/>
  <c r="R640" i="2"/>
  <c r="R643" i="2"/>
  <c r="D280" i="1" s="1"/>
  <c r="AE643" i="2"/>
  <c r="AE647" i="2"/>
  <c r="R647" i="2"/>
  <c r="D269" i="1" s="1"/>
  <c r="R650" i="2"/>
  <c r="D99" i="1" s="1"/>
  <c r="AE650" i="2"/>
  <c r="AE654" i="2"/>
  <c r="R654" i="2"/>
  <c r="D238" i="1" s="1"/>
  <c r="R658" i="2"/>
  <c r="AE658" i="2"/>
  <c r="AE662" i="2"/>
  <c r="R662" i="2"/>
  <c r="AE665" i="2"/>
  <c r="R665" i="2"/>
  <c r="D111" i="1" s="1"/>
  <c r="R667" i="2"/>
  <c r="D246" i="1" s="1"/>
  <c r="AE667" i="2"/>
  <c r="R672" i="2"/>
  <c r="D204" i="1" s="1"/>
  <c r="AE672" i="2"/>
  <c r="AE676" i="2"/>
  <c r="R676" i="2"/>
  <c r="D146" i="1" s="1"/>
  <c r="R680" i="2"/>
  <c r="AE680" i="2"/>
  <c r="AE683" i="2"/>
  <c r="R683" i="2"/>
  <c r="AE686" i="2"/>
  <c r="R686" i="2"/>
  <c r="R688" i="2"/>
  <c r="AE688" i="2"/>
  <c r="AE697" i="2"/>
  <c r="R697" i="2"/>
  <c r="AE701" i="2"/>
  <c r="R701" i="2"/>
  <c r="R704" i="2"/>
  <c r="AE704" i="2"/>
  <c r="R708" i="2"/>
  <c r="AE708" i="2"/>
  <c r="AE712" i="2"/>
  <c r="R712" i="2"/>
  <c r="AE716" i="2"/>
  <c r="R716" i="2"/>
  <c r="R720" i="2"/>
  <c r="AE720" i="2"/>
  <c r="R724" i="2"/>
  <c r="AE724" i="2"/>
  <c r="AE728" i="2"/>
  <c r="R728" i="2"/>
  <c r="R732" i="2"/>
  <c r="AE732" i="2"/>
  <c r="AE736" i="2"/>
  <c r="R736" i="2"/>
  <c r="R743" i="2"/>
  <c r="AE743" i="2"/>
  <c r="AE747" i="2"/>
  <c r="R747" i="2"/>
  <c r="R751" i="2"/>
  <c r="AE751" i="2"/>
  <c r="R755" i="2"/>
  <c r="AE755" i="2"/>
  <c r="AE759" i="2"/>
  <c r="R759" i="2"/>
  <c r="AE763" i="2"/>
  <c r="R763" i="2"/>
  <c r="R767" i="2"/>
  <c r="AE767" i="2"/>
  <c r="R770" i="2"/>
  <c r="AE770" i="2"/>
  <c r="AE774" i="2"/>
  <c r="R774" i="2"/>
  <c r="AE778" i="2"/>
  <c r="R778" i="2"/>
  <c r="R782" i="2"/>
  <c r="D283" i="1" s="1"/>
  <c r="AE782" i="2"/>
  <c r="R786" i="2"/>
  <c r="AE786" i="2"/>
  <c r="AE792" i="2"/>
  <c r="R792" i="2"/>
  <c r="D216" i="1" s="1"/>
  <c r="AE796" i="2"/>
  <c r="R796" i="2"/>
  <c r="R801" i="2"/>
  <c r="AE801" i="2"/>
  <c r="AE805" i="2"/>
  <c r="R805" i="2"/>
  <c r="AE809" i="2"/>
  <c r="R809" i="2"/>
  <c r="AE812" i="2"/>
  <c r="R812" i="2"/>
  <c r="AE818" i="2"/>
  <c r="R818" i="2"/>
  <c r="D172" i="1" s="1"/>
  <c r="AE820" i="2"/>
  <c r="R820" i="2"/>
  <c r="D228" i="1" s="1"/>
  <c r="R824" i="2"/>
  <c r="AE824" i="2"/>
  <c r="R828" i="2"/>
  <c r="AE828" i="2"/>
  <c r="R832" i="2"/>
  <c r="AE832" i="2"/>
  <c r="R836" i="2"/>
  <c r="D297" i="1" s="1"/>
  <c r="AE836" i="2"/>
  <c r="AE840" i="2"/>
  <c r="R840" i="2"/>
  <c r="AE846" i="2"/>
  <c r="R846" i="2"/>
  <c r="AE850" i="2"/>
  <c r="R850" i="2"/>
  <c r="AE854" i="2"/>
  <c r="R854" i="2"/>
  <c r="AE858" i="2"/>
  <c r="R858" i="2"/>
  <c r="R861" i="2"/>
  <c r="AE861" i="2"/>
  <c r="R865" i="2"/>
  <c r="AE865" i="2"/>
  <c r="R869" i="2"/>
  <c r="AE869" i="2"/>
  <c r="AE873" i="2"/>
  <c r="R873" i="2"/>
  <c r="R878" i="2"/>
  <c r="AE878" i="2"/>
  <c r="R884" i="2"/>
  <c r="AE884" i="2"/>
  <c r="R888" i="2"/>
  <c r="AE888" i="2"/>
  <c r="R892" i="2"/>
  <c r="AE892" i="2"/>
  <c r="R895" i="2"/>
  <c r="D206" i="1" s="1"/>
  <c r="AE895" i="2"/>
  <c r="AE899" i="2"/>
  <c r="R899" i="2"/>
  <c r="AE902" i="2"/>
  <c r="R902" i="2"/>
  <c r="R906" i="2"/>
  <c r="AE906" i="2"/>
  <c r="AE910" i="2"/>
  <c r="R910" i="2"/>
  <c r="D201" i="1" s="1"/>
  <c r="AE565" i="2"/>
  <c r="R565" i="2"/>
  <c r="AE571" i="2"/>
  <c r="R571" i="2"/>
  <c r="AE574" i="2"/>
  <c r="R574" i="2"/>
  <c r="AE578" i="2"/>
  <c r="R578" i="2"/>
  <c r="AE582" i="2"/>
  <c r="R582" i="2"/>
  <c r="AE586" i="2"/>
  <c r="R586" i="2"/>
  <c r="R590" i="2"/>
  <c r="AE590" i="2"/>
  <c r="AE596" i="2"/>
  <c r="R596" i="2"/>
  <c r="R602" i="2"/>
  <c r="D289" i="1" s="1"/>
  <c r="AE602" i="2"/>
  <c r="R606" i="2"/>
  <c r="AE606" i="2"/>
  <c r="R610" i="2"/>
  <c r="AE610" i="2"/>
  <c r="R614" i="2"/>
  <c r="AE614" i="2"/>
  <c r="R618" i="2"/>
  <c r="AE618" i="2"/>
  <c r="R622" i="2"/>
  <c r="AE622" i="2"/>
  <c r="AE625" i="2"/>
  <c r="R625" i="2"/>
  <c r="AE629" i="2"/>
  <c r="R629" i="2"/>
  <c r="R633" i="2"/>
  <c r="AE633" i="2"/>
  <c r="R637" i="2"/>
  <c r="AE637" i="2"/>
  <c r="AE644" i="2"/>
  <c r="R644" i="2"/>
  <c r="D288" i="1" s="1"/>
  <c r="AE651" i="2"/>
  <c r="R651" i="2"/>
  <c r="R655" i="2"/>
  <c r="AE655" i="2"/>
  <c r="AE659" i="2"/>
  <c r="R659" i="2"/>
  <c r="R666" i="2"/>
  <c r="AE666" i="2"/>
  <c r="R668" i="2"/>
  <c r="D162" i="1" s="1"/>
  <c r="AE668" i="2"/>
  <c r="R669" i="2"/>
  <c r="AE669" i="2"/>
  <c r="AE673" i="2"/>
  <c r="R673" i="2"/>
  <c r="R677" i="2"/>
  <c r="AE677" i="2"/>
  <c r="AE684" i="2"/>
  <c r="R684" i="2"/>
  <c r="AE687" i="2"/>
  <c r="R687" i="2"/>
  <c r="D198" i="1" s="1"/>
  <c r="R689" i="2"/>
  <c r="AE689" i="2"/>
  <c r="R691" i="2"/>
  <c r="AE691" i="2"/>
  <c r="R694" i="2"/>
  <c r="AE694" i="2"/>
  <c r="AE698" i="2"/>
  <c r="R698" i="2"/>
  <c r="R702" i="2"/>
  <c r="AE702" i="2"/>
  <c r="R705" i="2"/>
  <c r="AE705" i="2"/>
  <c r="R709" i="2"/>
  <c r="AE709" i="2"/>
  <c r="AE713" i="2"/>
  <c r="R713" i="2"/>
  <c r="R717" i="2"/>
  <c r="AE717" i="2"/>
  <c r="R721" i="2"/>
  <c r="AE721" i="2"/>
  <c r="R725" i="2"/>
  <c r="AE725" i="2"/>
  <c r="R729" i="2"/>
  <c r="AE729" i="2"/>
  <c r="R733" i="2"/>
  <c r="AE733" i="2"/>
  <c r="AE737" i="2"/>
  <c r="R737" i="2"/>
  <c r="R740" i="2"/>
  <c r="AE740" i="2"/>
  <c r="R744" i="2"/>
  <c r="AE744" i="2"/>
  <c r="R748" i="2"/>
  <c r="AE748" i="2"/>
  <c r="R752" i="2"/>
  <c r="AE752" i="2"/>
  <c r="R756" i="2"/>
  <c r="D132" i="1" s="1"/>
  <c r="AE756" i="2"/>
  <c r="AE760" i="2"/>
  <c r="R760" i="2"/>
  <c r="R764" i="2"/>
  <c r="D273" i="1" s="1"/>
  <c r="AE764" i="2"/>
  <c r="R768" i="2"/>
  <c r="AE768" i="2"/>
  <c r="R771" i="2"/>
  <c r="AE771" i="2"/>
  <c r="AE775" i="2"/>
  <c r="R775" i="2"/>
  <c r="R779" i="2"/>
  <c r="AE779" i="2"/>
  <c r="R783" i="2"/>
  <c r="D281" i="1" s="1"/>
  <c r="AE783" i="2"/>
  <c r="R787" i="2"/>
  <c r="AE787" i="2"/>
  <c r="AE789" i="2"/>
  <c r="R789" i="2"/>
  <c r="AE793" i="2"/>
  <c r="R793" i="2"/>
  <c r="D229" i="1" s="1"/>
  <c r="R797" i="2"/>
  <c r="AE797" i="2"/>
  <c r="R802" i="2"/>
  <c r="AE802" i="2"/>
  <c r="AE806" i="2"/>
  <c r="R806" i="2"/>
  <c r="AE810" i="2"/>
  <c r="R810" i="2"/>
  <c r="R813" i="2"/>
  <c r="AE813" i="2"/>
  <c r="R815" i="2"/>
  <c r="AE815" i="2"/>
  <c r="R821" i="2"/>
  <c r="AE821" i="2"/>
  <c r="AE825" i="2"/>
  <c r="R825" i="2"/>
  <c r="D136" i="1" s="1"/>
  <c r="AE829" i="2"/>
  <c r="R829" i="2"/>
  <c r="AE833" i="2"/>
  <c r="R833" i="2"/>
  <c r="R837" i="2"/>
  <c r="AE837" i="2"/>
  <c r="R841" i="2"/>
  <c r="AE841" i="2"/>
  <c r="R843" i="2"/>
  <c r="AE843" i="2"/>
  <c r="R847" i="2"/>
  <c r="AE847" i="2"/>
  <c r="R851" i="2"/>
  <c r="D90" i="1" s="1"/>
  <c r="AE851" i="2"/>
  <c r="R855" i="2"/>
  <c r="AE855" i="2"/>
  <c r="R859" i="2"/>
  <c r="AE859" i="2"/>
  <c r="AE862" i="2"/>
  <c r="R862" i="2"/>
  <c r="R866" i="2"/>
  <c r="AE866" i="2"/>
  <c r="R870" i="2"/>
  <c r="AE870" i="2"/>
  <c r="AE876" i="2"/>
  <c r="R876" i="2"/>
  <c r="D116" i="1" s="1"/>
  <c r="R879" i="2"/>
  <c r="AE879" i="2"/>
  <c r="R885" i="2"/>
  <c r="AE885" i="2"/>
  <c r="R889" i="2"/>
  <c r="AE889" i="2"/>
  <c r="AE896" i="2"/>
  <c r="R896" i="2"/>
  <c r="D222" i="1" s="1"/>
  <c r="R900" i="2"/>
  <c r="AE900" i="2"/>
  <c r="R903" i="2"/>
  <c r="AE903" i="2"/>
  <c r="AE907" i="2"/>
  <c r="R907" i="2"/>
  <c r="R911" i="2"/>
  <c r="D240" i="1" s="1"/>
  <c r="AE911" i="2"/>
  <c r="D6" i="1"/>
  <c r="C38" i="1" s="1"/>
  <c r="W837" i="2" l="1"/>
  <c r="W829" i="2"/>
  <c r="W802" i="2"/>
  <c r="W744" i="2"/>
  <c r="W574" i="2"/>
  <c r="W889" i="2"/>
  <c r="W879" i="2"/>
  <c r="V870" i="2"/>
  <c r="W859" i="2"/>
  <c r="W843" i="2"/>
  <c r="W815" i="2"/>
  <c r="W810" i="2"/>
  <c r="X729" i="2"/>
  <c r="W717" i="2"/>
  <c r="X713" i="2"/>
  <c r="W702" i="2"/>
  <c r="X698" i="2"/>
  <c r="W689" i="2"/>
  <c r="X687" i="2"/>
  <c r="V669" i="2"/>
  <c r="W655" i="2"/>
  <c r="V596" i="2"/>
  <c r="V595" i="2"/>
  <c r="V661" i="2"/>
  <c r="V646" i="2"/>
  <c r="V639" i="2"/>
  <c r="V620" i="2"/>
  <c r="V830" i="2"/>
  <c r="V807" i="2"/>
  <c r="V790" i="2"/>
  <c r="W753" i="2"/>
  <c r="W741" i="2"/>
  <c r="X678" i="2"/>
  <c r="X652" i="2"/>
  <c r="W607" i="2"/>
  <c r="W855" i="2"/>
  <c r="W851" i="2"/>
  <c r="X768" i="2"/>
  <c r="W673" i="2"/>
  <c r="V572" i="2"/>
  <c r="W886" i="2"/>
  <c r="V875" i="2"/>
  <c r="W867" i="2"/>
  <c r="V863" i="2"/>
  <c r="V852" i="2"/>
  <c r="V799" i="2"/>
  <c r="V784" i="2"/>
  <c r="W769" i="2"/>
  <c r="W761" i="2"/>
  <c r="W745" i="2"/>
  <c r="X734" i="2"/>
  <c r="X634" i="2"/>
  <c r="W615" i="2"/>
  <c r="W841" i="2"/>
  <c r="W783" i="2"/>
  <c r="W775" i="2"/>
  <c r="W771" i="2"/>
  <c r="W668" i="2"/>
  <c r="W614" i="2"/>
  <c r="W590" i="2"/>
  <c r="W825" i="2"/>
  <c r="W821" i="2"/>
  <c r="W813" i="2"/>
  <c r="W797" i="2"/>
  <c r="W793" i="2"/>
  <c r="W779" i="2"/>
  <c r="V677" i="2"/>
  <c r="V666" i="2"/>
  <c r="V644" i="2"/>
  <c r="W637" i="2"/>
  <c r="W707" i="2"/>
  <c r="V671" i="2"/>
  <c r="V612" i="2"/>
  <c r="V598" i="2"/>
  <c r="V588" i="2"/>
  <c r="V561" i="2"/>
  <c r="V822" i="2"/>
  <c r="X722" i="2"/>
  <c r="W706" i="2"/>
  <c r="X692" i="2"/>
  <c r="V645" i="2"/>
  <c r="X611" i="2"/>
  <c r="V587" i="2"/>
  <c r="W787" i="2"/>
  <c r="W756" i="2"/>
  <c r="W733" i="2"/>
  <c r="V625" i="2"/>
  <c r="W582" i="2"/>
  <c r="X862" i="2"/>
  <c r="V633" i="2"/>
  <c r="W622" i="2"/>
  <c r="W606" i="2"/>
  <c r="V578" i="2"/>
  <c r="V571" i="2"/>
  <c r="W565" i="2"/>
  <c r="X860" i="2"/>
  <c r="X718" i="2"/>
  <c r="W714" i="2"/>
  <c r="W699" i="2"/>
  <c r="W690" i="2"/>
  <c r="V638" i="2"/>
  <c r="X603" i="2"/>
  <c r="W591" i="2"/>
  <c r="X866" i="2"/>
  <c r="W833" i="2"/>
  <c r="X752" i="2"/>
  <c r="X876" i="2"/>
  <c r="V726" i="2"/>
  <c r="W629" i="2"/>
  <c r="X579" i="2"/>
  <c r="L6" i="1"/>
  <c r="W703" i="2"/>
  <c r="W719" i="2"/>
  <c r="W623" i="2"/>
  <c r="W648" i="2"/>
  <c r="V623" i="2"/>
  <c r="V607" i="2"/>
  <c r="V591" i="2"/>
  <c r="W653" i="2"/>
  <c r="W612" i="2"/>
  <c r="W583" i="2"/>
  <c r="V583" i="2"/>
  <c r="V575" i="2"/>
  <c r="V761" i="2"/>
  <c r="W735" i="2"/>
  <c r="W758" i="2"/>
  <c r="W627" i="2"/>
  <c r="W626" i="2"/>
  <c r="V734" i="2"/>
  <c r="V656" i="2"/>
  <c r="V699" i="2"/>
  <c r="V714" i="2"/>
  <c r="V730" i="2"/>
  <c r="V741" i="2"/>
  <c r="V753" i="2"/>
  <c r="V769" i="2"/>
  <c r="W598" i="2"/>
  <c r="W588" i="2"/>
  <c r="W566" i="2"/>
  <c r="W587" i="2"/>
  <c r="W619" i="2"/>
  <c r="W645" i="2"/>
  <c r="W670" i="2"/>
  <c r="W579" i="2"/>
  <c r="W611" i="2"/>
  <c r="W641" i="2"/>
  <c r="V655" i="2"/>
  <c r="V637" i="2"/>
  <c r="V582" i="2"/>
  <c r="V768" i="2"/>
  <c r="V756" i="2"/>
  <c r="W748" i="2"/>
  <c r="W737" i="2"/>
  <c r="W729" i="2"/>
  <c r="W705" i="2"/>
  <c r="W698" i="2"/>
  <c r="V694" i="2"/>
  <c r="W677" i="2"/>
  <c r="W669" i="2"/>
  <c r="W666" i="2"/>
  <c r="W651" i="2"/>
  <c r="W633" i="2"/>
  <c r="W578" i="2"/>
  <c r="V579" i="2"/>
  <c r="W790" i="2"/>
  <c r="V844" i="2"/>
  <c r="W749" i="2"/>
  <c r="W674" i="2"/>
  <c r="W679" i="2"/>
  <c r="W639" i="2"/>
  <c r="W652" i="2"/>
  <c r="W678" i="2"/>
  <c r="V641" i="2"/>
  <c r="V630" i="2"/>
  <c r="W644" i="2"/>
  <c r="W610" i="2"/>
  <c r="V855" i="2"/>
  <c r="V847" i="2"/>
  <c r="V841" i="2"/>
  <c r="V802" i="2"/>
  <c r="V797" i="2"/>
  <c r="V787" i="2"/>
  <c r="V779" i="2"/>
  <c r="W760" i="2"/>
  <c r="V748" i="2"/>
  <c r="V737" i="2"/>
  <c r="V729" i="2"/>
  <c r="V717" i="2"/>
  <c r="V705" i="2"/>
  <c r="V698" i="2"/>
  <c r="V689" i="2"/>
  <c r="W684" i="2"/>
  <c r="V586" i="2"/>
  <c r="V659" i="2"/>
  <c r="W659" i="2"/>
  <c r="W618" i="2"/>
  <c r="W602" i="2"/>
  <c r="W586" i="2"/>
  <c r="V682" i="2"/>
  <c r="V693" i="2"/>
  <c r="V707" i="2"/>
  <c r="V723" i="2"/>
  <c r="V739" i="2"/>
  <c r="V746" i="2"/>
  <c r="V762" i="2"/>
  <c r="W604" i="2"/>
  <c r="W580" i="2"/>
  <c r="W572" i="2"/>
  <c r="W561" i="2"/>
  <c r="W630" i="2"/>
  <c r="W656" i="2"/>
  <c r="V718" i="2"/>
  <c r="W597" i="2"/>
  <c r="W634" i="2"/>
  <c r="W660" i="2"/>
  <c r="V590" i="2"/>
  <c r="W764" i="2"/>
  <c r="V760" i="2"/>
  <c r="W721" i="2"/>
  <c r="W713" i="2"/>
  <c r="W691" i="2"/>
  <c r="W687" i="2"/>
  <c r="V684" i="2"/>
  <c r="W571" i="2"/>
  <c r="V602" i="2"/>
  <c r="V574" i="2"/>
  <c r="W718" i="2"/>
  <c r="W798" i="2"/>
  <c r="W780" i="2"/>
  <c r="V772" i="2"/>
  <c r="V874" i="2"/>
  <c r="V794" i="2"/>
  <c r="V678" i="2"/>
  <c r="V848" i="2"/>
  <c r="W842" i="2"/>
  <c r="W830" i="2"/>
  <c r="W816" i="2"/>
  <c r="W807" i="2"/>
  <c r="W765" i="2"/>
  <c r="W738" i="2"/>
  <c r="W710" i="2"/>
  <c r="W695" i="2"/>
  <c r="V611" i="2"/>
  <c r="W613" i="2"/>
  <c r="W636" i="2"/>
  <c r="W716" i="2"/>
  <c r="V692" i="2"/>
  <c r="W599" i="2"/>
  <c r="W638" i="2"/>
  <c r="W663" i="2"/>
  <c r="V757" i="2"/>
  <c r="V615" i="2"/>
  <c r="V566" i="2"/>
  <c r="W671" i="2"/>
  <c r="W661" i="2"/>
  <c r="W646" i="2"/>
  <c r="W635" i="2"/>
  <c r="W620" i="2"/>
  <c r="W575" i="2"/>
  <c r="W603" i="2"/>
  <c r="V690" i="2"/>
  <c r="V745" i="2"/>
  <c r="V674" i="2"/>
  <c r="V663" i="2"/>
  <c r="V648" i="2"/>
  <c r="V599" i="2"/>
  <c r="W596" i="2"/>
  <c r="V843" i="2"/>
  <c r="V821" i="2"/>
  <c r="V813" i="2"/>
  <c r="V806" i="2"/>
  <c r="V793" i="2"/>
  <c r="V789" i="2"/>
  <c r="V775" i="2"/>
  <c r="W768" i="2"/>
  <c r="V764" i="2"/>
  <c r="V744" i="2"/>
  <c r="V733" i="2"/>
  <c r="V721" i="2"/>
  <c r="V713" i="2"/>
  <c r="V702" i="2"/>
  <c r="W694" i="2"/>
  <c r="V691" i="2"/>
  <c r="V687" i="2"/>
  <c r="V673" i="2"/>
  <c r="V668" i="2"/>
  <c r="V614" i="2"/>
  <c r="V618" i="2"/>
  <c r="V838" i="2"/>
  <c r="W692" i="2"/>
  <c r="V798" i="2"/>
  <c r="V780" i="2"/>
  <c r="V860" i="2"/>
  <c r="V622" i="2"/>
  <c r="V725" i="2"/>
  <c r="V740" i="2"/>
  <c r="V629" i="2"/>
  <c r="V606" i="2"/>
  <c r="W625" i="2"/>
  <c r="V833" i="2"/>
  <c r="V825" i="2"/>
  <c r="V815" i="2"/>
  <c r="V810" i="2"/>
  <c r="W752" i="2"/>
  <c r="W709" i="2"/>
  <c r="V771" i="2"/>
  <c r="V752" i="2"/>
  <c r="V709" i="2"/>
  <c r="V565" i="2"/>
  <c r="W862" i="2"/>
  <c r="V879" i="2"/>
  <c r="V889" i="2"/>
  <c r="V859" i="2"/>
  <c r="V851" i="2"/>
  <c r="V837" i="2"/>
  <c r="V829" i="2"/>
  <c r="V783" i="2"/>
  <c r="W725" i="2"/>
  <c r="W740" i="2"/>
  <c r="V862" i="2"/>
  <c r="X911" i="2"/>
  <c r="W911" i="2"/>
  <c r="V911" i="2"/>
  <c r="X907" i="2"/>
  <c r="W907" i="2"/>
  <c r="V907" i="2"/>
  <c r="X903" i="2"/>
  <c r="V903" i="2"/>
  <c r="W903" i="2"/>
  <c r="X900" i="2"/>
  <c r="W900" i="2"/>
  <c r="V900" i="2"/>
  <c r="X896" i="2"/>
  <c r="V896" i="2"/>
  <c r="W896" i="2"/>
  <c r="X885" i="2"/>
  <c r="V885" i="2"/>
  <c r="W847" i="2"/>
  <c r="W806" i="2"/>
  <c r="W789" i="2"/>
  <c r="V651" i="2"/>
  <c r="V610" i="2"/>
  <c r="X910" i="2"/>
  <c r="W910" i="2"/>
  <c r="V910" i="2"/>
  <c r="X906" i="2"/>
  <c r="W906" i="2"/>
  <c r="V906" i="2"/>
  <c r="X902" i="2"/>
  <c r="W902" i="2"/>
  <c r="V902" i="2"/>
  <c r="X899" i="2"/>
  <c r="W899" i="2"/>
  <c r="V899" i="2"/>
  <c r="X895" i="2"/>
  <c r="V895" i="2"/>
  <c r="W895" i="2"/>
  <c r="X892" i="2"/>
  <c r="W892" i="2"/>
  <c r="V892" i="2"/>
  <c r="X888" i="2"/>
  <c r="W888" i="2"/>
  <c r="V888" i="2"/>
  <c r="X884" i="2"/>
  <c r="V884" i="2"/>
  <c r="W884" i="2"/>
  <c r="X878" i="2"/>
  <c r="V878" i="2"/>
  <c r="W878" i="2"/>
  <c r="X873" i="2"/>
  <c r="V873" i="2"/>
  <c r="W873" i="2"/>
  <c r="W869" i="2"/>
  <c r="V869" i="2"/>
  <c r="X865" i="2"/>
  <c r="W865" i="2"/>
  <c r="V865" i="2"/>
  <c r="X861" i="2"/>
  <c r="V861" i="2"/>
  <c r="W861" i="2"/>
  <c r="X858" i="2"/>
  <c r="V858" i="2"/>
  <c r="W858" i="2"/>
  <c r="X854" i="2"/>
  <c r="V854" i="2"/>
  <c r="W854" i="2"/>
  <c r="X850" i="2"/>
  <c r="V850" i="2"/>
  <c r="W850" i="2"/>
  <c r="X846" i="2"/>
  <c r="W846" i="2"/>
  <c r="V846" i="2"/>
  <c r="X840" i="2"/>
  <c r="V840" i="2"/>
  <c r="W840" i="2"/>
  <c r="X836" i="2"/>
  <c r="V836" i="2"/>
  <c r="W836" i="2"/>
  <c r="X832" i="2"/>
  <c r="W832" i="2"/>
  <c r="V832" i="2"/>
  <c r="X828" i="2"/>
  <c r="W828" i="2"/>
  <c r="V828" i="2"/>
  <c r="X824" i="2"/>
  <c r="V824" i="2"/>
  <c r="W824" i="2"/>
  <c r="X820" i="2"/>
  <c r="V820" i="2"/>
  <c r="W820" i="2"/>
  <c r="X818" i="2"/>
  <c r="W818" i="2"/>
  <c r="V818" i="2"/>
  <c r="X812" i="2"/>
  <c r="W812" i="2"/>
  <c r="V812" i="2"/>
  <c r="X809" i="2"/>
  <c r="W809" i="2"/>
  <c r="V809" i="2"/>
  <c r="X805" i="2"/>
  <c r="V805" i="2"/>
  <c r="W805" i="2"/>
  <c r="X801" i="2"/>
  <c r="V801" i="2"/>
  <c r="W801" i="2"/>
  <c r="X796" i="2"/>
  <c r="W796" i="2"/>
  <c r="V796" i="2"/>
  <c r="X792" i="2"/>
  <c r="W792" i="2"/>
  <c r="V792" i="2"/>
  <c r="X786" i="2"/>
  <c r="V786" i="2"/>
  <c r="W786" i="2"/>
  <c r="X782" i="2"/>
  <c r="W782" i="2"/>
  <c r="V782" i="2"/>
  <c r="X778" i="2"/>
  <c r="W778" i="2"/>
  <c r="V778" i="2"/>
  <c r="X774" i="2"/>
  <c r="V774" i="2"/>
  <c r="W774" i="2"/>
  <c r="X770" i="2"/>
  <c r="V770" i="2"/>
  <c r="W770" i="2"/>
  <c r="X767" i="2"/>
  <c r="W767" i="2"/>
  <c r="V767" i="2"/>
  <c r="X763" i="2"/>
  <c r="V763" i="2"/>
  <c r="W763" i="2"/>
  <c r="X759" i="2"/>
  <c r="V759" i="2"/>
  <c r="W759" i="2"/>
  <c r="X755" i="2"/>
  <c r="V755" i="2"/>
  <c r="W755" i="2"/>
  <c r="X751" i="2"/>
  <c r="W751" i="2"/>
  <c r="V751" i="2"/>
  <c r="X747" i="2"/>
  <c r="W747" i="2"/>
  <c r="V747" i="2"/>
  <c r="W743" i="2"/>
  <c r="V743" i="2"/>
  <c r="X736" i="2"/>
  <c r="W736" i="2"/>
  <c r="V736" i="2"/>
  <c r="X732" i="2"/>
  <c r="V732" i="2"/>
  <c r="W732" i="2"/>
  <c r="X728" i="2"/>
  <c r="W728" i="2"/>
  <c r="V728" i="2"/>
  <c r="X724" i="2"/>
  <c r="W724" i="2"/>
  <c r="V724" i="2"/>
  <c r="X720" i="2"/>
  <c r="V720" i="2"/>
  <c r="W720" i="2"/>
  <c r="X716" i="2"/>
  <c r="V716" i="2"/>
  <c r="X712" i="2"/>
  <c r="W712" i="2"/>
  <c r="V712" i="2"/>
  <c r="X708" i="2"/>
  <c r="W708" i="2"/>
  <c r="V708" i="2"/>
  <c r="X704" i="2"/>
  <c r="V704" i="2"/>
  <c r="W704" i="2"/>
  <c r="W701" i="2"/>
  <c r="V701" i="2"/>
  <c r="X697" i="2"/>
  <c r="W697" i="2"/>
  <c r="V697" i="2"/>
  <c r="X688" i="2"/>
  <c r="V688" i="2"/>
  <c r="W688" i="2"/>
  <c r="X686" i="2"/>
  <c r="W686" i="2"/>
  <c r="V686" i="2"/>
  <c r="V683" i="2"/>
  <c r="W683" i="2"/>
  <c r="X680" i="2"/>
  <c r="W680" i="2"/>
  <c r="X676" i="2"/>
  <c r="W676" i="2"/>
  <c r="V676" i="2"/>
  <c r="X672" i="2"/>
  <c r="W672" i="2"/>
  <c r="V672" i="2"/>
  <c r="X667" i="2"/>
  <c r="W667" i="2"/>
  <c r="X665" i="2"/>
  <c r="V665" i="2"/>
  <c r="W665" i="2"/>
  <c r="X662" i="2"/>
  <c r="V662" i="2"/>
  <c r="W662" i="2"/>
  <c r="X658" i="2"/>
  <c r="W658" i="2"/>
  <c r="V658" i="2"/>
  <c r="X654" i="2"/>
  <c r="V654" i="2"/>
  <c r="W654" i="2"/>
  <c r="X650" i="2"/>
  <c r="W650" i="2"/>
  <c r="V650" i="2"/>
  <c r="X647" i="2"/>
  <c r="W647" i="2"/>
  <c r="V647" i="2"/>
  <c r="X643" i="2"/>
  <c r="W643" i="2"/>
  <c r="V643" i="2"/>
  <c r="X640" i="2"/>
  <c r="V640" i="2"/>
  <c r="W640" i="2"/>
  <c r="X636" i="2"/>
  <c r="V636" i="2"/>
  <c r="X632" i="2"/>
  <c r="W632" i="2"/>
  <c r="X628" i="2"/>
  <c r="W628" i="2"/>
  <c r="V628" i="2"/>
  <c r="X624" i="2"/>
  <c r="W624" i="2"/>
  <c r="V624" i="2"/>
  <c r="W621" i="2"/>
  <c r="V621" i="2"/>
  <c r="V617" i="2"/>
  <c r="W617" i="2"/>
  <c r="X613" i="2"/>
  <c r="V613" i="2"/>
  <c r="X609" i="2"/>
  <c r="W609" i="2"/>
  <c r="X605" i="2"/>
  <c r="W605" i="2"/>
  <c r="V605" i="2"/>
  <c r="X601" i="2"/>
  <c r="V601" i="2"/>
  <c r="W601" i="2"/>
  <c r="X593" i="2"/>
  <c r="V593" i="2"/>
  <c r="W593" i="2"/>
  <c r="X589" i="2"/>
  <c r="W589" i="2"/>
  <c r="V589" i="2"/>
  <c r="X585" i="2"/>
  <c r="V585" i="2"/>
  <c r="W585" i="2"/>
  <c r="X581" i="2"/>
  <c r="W581" i="2"/>
  <c r="V581" i="2"/>
  <c r="X577" i="2"/>
  <c r="V577" i="2"/>
  <c r="W577" i="2"/>
  <c r="X573" i="2"/>
  <c r="W573" i="2"/>
  <c r="V573" i="2"/>
  <c r="X570" i="2"/>
  <c r="W570" i="2"/>
  <c r="V570" i="2"/>
  <c r="X568" i="2"/>
  <c r="W568" i="2"/>
  <c r="V568" i="2"/>
  <c r="V564" i="2"/>
  <c r="W564" i="2"/>
  <c r="X562" i="2"/>
  <c r="V562" i="2"/>
  <c r="X909" i="2"/>
  <c r="W909" i="2"/>
  <c r="V909" i="2"/>
  <c r="X905" i="2"/>
  <c r="W905" i="2"/>
  <c r="V905" i="2"/>
  <c r="X901" i="2"/>
  <c r="W901" i="2"/>
  <c r="V901" i="2"/>
  <c r="X898" i="2"/>
  <c r="W898" i="2"/>
  <c r="V898" i="2"/>
  <c r="X894" i="2"/>
  <c r="W894" i="2"/>
  <c r="V894" i="2"/>
  <c r="X891" i="2"/>
  <c r="V891" i="2"/>
  <c r="W891" i="2"/>
  <c r="X887" i="2"/>
  <c r="V887" i="2"/>
  <c r="W887" i="2"/>
  <c r="X883" i="2"/>
  <c r="W883" i="2"/>
  <c r="V883" i="2"/>
  <c r="W881" i="2"/>
  <c r="V881" i="2"/>
  <c r="X880" i="2"/>
  <c r="W880" i="2"/>
  <c r="V880" i="2"/>
  <c r="X877" i="2"/>
  <c r="V877" i="2"/>
  <c r="W877" i="2"/>
  <c r="X872" i="2"/>
  <c r="V872" i="2"/>
  <c r="W872" i="2"/>
  <c r="X868" i="2"/>
  <c r="W868" i="2"/>
  <c r="V868" i="2"/>
  <c r="X864" i="2"/>
  <c r="W864" i="2"/>
  <c r="V864" i="2"/>
  <c r="X857" i="2"/>
  <c r="W857" i="2"/>
  <c r="V857" i="2"/>
  <c r="X853" i="2"/>
  <c r="W853" i="2"/>
  <c r="V853" i="2"/>
  <c r="X849" i="2"/>
  <c r="W849" i="2"/>
  <c r="V849" i="2"/>
  <c r="X845" i="2"/>
  <c r="W845" i="2"/>
  <c r="V845" i="2"/>
  <c r="X839" i="2"/>
  <c r="V839" i="2"/>
  <c r="W839" i="2"/>
  <c r="X835" i="2"/>
  <c r="V835" i="2"/>
  <c r="W835" i="2"/>
  <c r="X831" i="2"/>
  <c r="V831" i="2"/>
  <c r="W831" i="2"/>
  <c r="X827" i="2"/>
  <c r="V827" i="2"/>
  <c r="W827" i="2"/>
  <c r="X823" i="2"/>
  <c r="W823" i="2"/>
  <c r="V823" i="2"/>
  <c r="X819" i="2"/>
  <c r="W819" i="2"/>
  <c r="V819" i="2"/>
  <c r="X817" i="2"/>
  <c r="W817" i="2"/>
  <c r="V817" i="2"/>
  <c r="X814" i="2"/>
  <c r="V814" i="2"/>
  <c r="W814" i="2"/>
  <c r="X811" i="2"/>
  <c r="W811" i="2"/>
  <c r="V811" i="2"/>
  <c r="X808" i="2"/>
  <c r="V808" i="2"/>
  <c r="W808" i="2"/>
  <c r="X804" i="2"/>
  <c r="V804" i="2"/>
  <c r="W804" i="2"/>
  <c r="X800" i="2"/>
  <c r="W800" i="2"/>
  <c r="V800" i="2"/>
  <c r="X795" i="2"/>
  <c r="V795" i="2"/>
  <c r="W795" i="2"/>
  <c r="X791" i="2"/>
  <c r="V791" i="2"/>
  <c r="W791" i="2"/>
  <c r="X785" i="2"/>
  <c r="V785" i="2"/>
  <c r="W785" i="2"/>
  <c r="X781" i="2"/>
  <c r="W781" i="2"/>
  <c r="V781" i="2"/>
  <c r="X777" i="2"/>
  <c r="W777" i="2"/>
  <c r="V777" i="2"/>
  <c r="X773" i="2"/>
  <c r="W773" i="2"/>
  <c r="V773" i="2"/>
  <c r="X766" i="2"/>
  <c r="V766" i="2"/>
  <c r="W766" i="2"/>
  <c r="X762" i="2"/>
  <c r="W762" i="2"/>
  <c r="X758" i="2"/>
  <c r="V758" i="2"/>
  <c r="X754" i="2"/>
  <c r="V754" i="2"/>
  <c r="W754" i="2"/>
  <c r="X750" i="2"/>
  <c r="W750" i="2"/>
  <c r="V750" i="2"/>
  <c r="X746" i="2"/>
  <c r="W746" i="2"/>
  <c r="X742" i="2"/>
  <c r="V742" i="2"/>
  <c r="W742" i="2"/>
  <c r="X739" i="2"/>
  <c r="W739" i="2"/>
  <c r="X735" i="2"/>
  <c r="V735" i="2"/>
  <c r="X731" i="2"/>
  <c r="V731" i="2"/>
  <c r="W731" i="2"/>
  <c r="X727" i="2"/>
  <c r="V727" i="2"/>
  <c r="W727" i="2"/>
  <c r="X723" i="2"/>
  <c r="W723" i="2"/>
  <c r="X719" i="2"/>
  <c r="V719" i="2"/>
  <c r="X715" i="2"/>
  <c r="V715" i="2"/>
  <c r="W715" i="2"/>
  <c r="X711" i="2"/>
  <c r="V711" i="2"/>
  <c r="W711" i="2"/>
  <c r="X703" i="2"/>
  <c r="V703" i="2"/>
  <c r="X700" i="2"/>
  <c r="V700" i="2"/>
  <c r="W700" i="2"/>
  <c r="X696" i="2"/>
  <c r="W696" i="2"/>
  <c r="V696" i="2"/>
  <c r="X693" i="2"/>
  <c r="W693" i="2"/>
  <c r="X685" i="2"/>
  <c r="V685" i="2"/>
  <c r="W685" i="2"/>
  <c r="X682" i="2"/>
  <c r="W682" i="2"/>
  <c r="V679" i="2"/>
  <c r="X675" i="2"/>
  <c r="V675" i="2"/>
  <c r="W675" i="2"/>
  <c r="X664" i="2"/>
  <c r="V664" i="2"/>
  <c r="W664" i="2"/>
  <c r="X657" i="2"/>
  <c r="V657" i="2"/>
  <c r="W657" i="2"/>
  <c r="V653" i="2"/>
  <c r="W649" i="2"/>
  <c r="V649" i="2"/>
  <c r="X642" i="2"/>
  <c r="V642" i="2"/>
  <c r="W642" i="2"/>
  <c r="V635" i="2"/>
  <c r="X631" i="2"/>
  <c r="V631" i="2"/>
  <c r="W631" i="2"/>
  <c r="V627" i="2"/>
  <c r="X616" i="2"/>
  <c r="V616" i="2"/>
  <c r="W616" i="2"/>
  <c r="X608" i="2"/>
  <c r="W608" i="2"/>
  <c r="V608" i="2"/>
  <c r="V604" i="2"/>
  <c r="X600" i="2"/>
  <c r="V600" i="2"/>
  <c r="W600" i="2"/>
  <c r="X594" i="2"/>
  <c r="V594" i="2"/>
  <c r="W594" i="2"/>
  <c r="X592" i="2"/>
  <c r="V592" i="2"/>
  <c r="W592" i="2"/>
  <c r="X584" i="2"/>
  <c r="W584" i="2"/>
  <c r="V584" i="2"/>
  <c r="V580" i="2"/>
  <c r="X576" i="2"/>
  <c r="W576" i="2"/>
  <c r="V576" i="2"/>
  <c r="X569" i="2"/>
  <c r="W569" i="2"/>
  <c r="V569" i="2"/>
  <c r="X567" i="2"/>
  <c r="W567" i="2"/>
  <c r="V567" i="2"/>
  <c r="X563" i="2"/>
  <c r="W563" i="2"/>
  <c r="V563" i="2"/>
  <c r="W908" i="2"/>
  <c r="V908" i="2"/>
  <c r="X904" i="2"/>
  <c r="V904" i="2"/>
  <c r="W904" i="2"/>
  <c r="X897" i="2"/>
  <c r="W897" i="2"/>
  <c r="V897" i="2"/>
  <c r="X893" i="2"/>
  <c r="W893" i="2"/>
  <c r="V893" i="2"/>
  <c r="X890" i="2"/>
  <c r="W890" i="2"/>
  <c r="V890" i="2"/>
  <c r="V882" i="2"/>
  <c r="W882" i="2"/>
  <c r="W874" i="2"/>
  <c r="V749" i="2"/>
  <c r="W730" i="2"/>
  <c r="X670" i="2"/>
  <c r="V670" i="2"/>
  <c r="X619" i="2"/>
  <c r="V619" i="2"/>
  <c r="V776" i="2"/>
  <c r="V652" i="2"/>
  <c r="W852" i="2"/>
  <c r="V842" i="2"/>
  <c r="W834" i="2"/>
  <c r="W822" i="2"/>
  <c r="V816" i="2"/>
  <c r="W799" i="2"/>
  <c r="W784" i="2"/>
  <c r="V765" i="2"/>
  <c r="V722" i="2"/>
  <c r="V660" i="2"/>
  <c r="V597" i="2"/>
  <c r="V876" i="2"/>
  <c r="V886" i="2"/>
  <c r="W562" i="2"/>
  <c r="W595" i="2"/>
  <c r="V680" i="2"/>
  <c r="V706" i="2"/>
  <c r="V871" i="2"/>
  <c r="V603" i="2"/>
  <c r="W870" i="2"/>
  <c r="W856" i="2"/>
  <c r="W844" i="2"/>
  <c r="V834" i="2"/>
  <c r="W826" i="2"/>
  <c r="W803" i="2"/>
  <c r="W788" i="2"/>
  <c r="W722" i="2"/>
  <c r="V681" i="2"/>
  <c r="W734" i="2"/>
  <c r="W875" i="2"/>
  <c r="V867" i="2"/>
  <c r="V667" i="2"/>
  <c r="W863" i="2"/>
  <c r="W866" i="2"/>
  <c r="W772" i="2"/>
  <c r="W876" i="2"/>
  <c r="W726" i="2"/>
  <c r="W860" i="2"/>
  <c r="V856" i="2"/>
  <c r="W848" i="2"/>
  <c r="W838" i="2"/>
  <c r="V826" i="2"/>
  <c r="V803" i="2"/>
  <c r="W794" i="2"/>
  <c r="V788" i="2"/>
  <c r="W776" i="2"/>
  <c r="W757" i="2"/>
  <c r="V738" i="2"/>
  <c r="V710" i="2"/>
  <c r="V695" i="2"/>
  <c r="W681" i="2"/>
  <c r="V626" i="2"/>
  <c r="V866" i="2"/>
  <c r="V634" i="2"/>
  <c r="V609" i="2"/>
  <c r="V632" i="2"/>
  <c r="W885" i="2"/>
  <c r="W871" i="2"/>
  <c r="X787" i="2"/>
  <c r="X598" i="2"/>
  <c r="X588" i="2"/>
  <c r="X844" i="2"/>
  <c r="X826" i="2"/>
  <c r="X788" i="2"/>
  <c r="X690" i="2"/>
  <c r="X615" i="2"/>
  <c r="X566" i="2"/>
  <c r="X757" i="2"/>
  <c r="X726" i="2"/>
  <c r="X842" i="2"/>
  <c r="X816" i="2"/>
  <c r="X798" i="2"/>
  <c r="X780" i="2"/>
  <c r="X656" i="2"/>
  <c r="X591" i="2"/>
  <c r="X740" i="2"/>
  <c r="X725" i="2"/>
  <c r="X625" i="2"/>
  <c r="X645" i="2"/>
  <c r="X886" i="2"/>
  <c r="X867" i="2"/>
  <c r="X856" i="2"/>
  <c r="X889" i="2"/>
  <c r="X833" i="2"/>
  <c r="X825" i="2"/>
  <c r="X810" i="2"/>
  <c r="X790" i="2"/>
  <c r="X681" i="2"/>
  <c r="X707" i="2"/>
  <c r="X908" i="2"/>
  <c r="X803" i="2"/>
  <c r="X595" i="2"/>
  <c r="X701" i="2"/>
  <c r="X881" i="2"/>
  <c r="X649" i="2"/>
  <c r="X875" i="2"/>
  <c r="X706" i="2"/>
  <c r="X869" i="2"/>
  <c r="X882" i="2"/>
  <c r="X638" i="2"/>
  <c r="X621" i="2"/>
  <c r="X830" i="2"/>
  <c r="X807" i="2"/>
  <c r="X879" i="2"/>
  <c r="X564" i="2"/>
  <c r="X874" i="2"/>
  <c r="X863" i="2"/>
  <c r="X587" i="2"/>
  <c r="X743" i="2"/>
  <c r="X683" i="2"/>
  <c r="X737" i="2"/>
  <c r="X655" i="2"/>
  <c r="X617" i="2"/>
  <c r="X848" i="2"/>
  <c r="X745" i="2"/>
  <c r="X626" i="2"/>
  <c r="X871" i="2"/>
  <c r="X794" i="2"/>
  <c r="X776" i="2"/>
  <c r="X870" i="2"/>
  <c r="X838" i="2"/>
  <c r="X772" i="2"/>
  <c r="X738" i="2"/>
  <c r="X789" i="2"/>
  <c r="X852" i="2"/>
  <c r="X834" i="2"/>
  <c r="X799" i="2"/>
  <c r="X784" i="2"/>
  <c r="X761" i="2"/>
  <c r="X597" i="2"/>
  <c r="X822" i="2"/>
  <c r="X660" i="2"/>
  <c r="X691" i="2"/>
  <c r="X669" i="2"/>
  <c r="X651" i="2"/>
  <c r="X771" i="2"/>
  <c r="X769" i="2"/>
  <c r="X666" i="2"/>
  <c r="X604" i="2"/>
  <c r="X565" i="2"/>
  <c r="X677" i="2"/>
  <c r="X764" i="2"/>
  <c r="X721" i="2"/>
  <c r="X633" i="2"/>
  <c r="X590" i="2"/>
  <c r="X578" i="2"/>
  <c r="X574" i="2"/>
  <c r="X580" i="2"/>
  <c r="X572" i="2"/>
  <c r="X561" i="2"/>
  <c r="X714" i="2"/>
  <c r="X859" i="2"/>
  <c r="X843" i="2"/>
  <c r="X813" i="2"/>
  <c r="X760" i="2"/>
  <c r="X717" i="2"/>
  <c r="X689" i="2"/>
  <c r="X829" i="2"/>
  <c r="X684" i="2"/>
  <c r="X783" i="2"/>
  <c r="X679" i="2"/>
  <c r="X639" i="2"/>
  <c r="X612" i="2"/>
  <c r="X607" i="2"/>
  <c r="X674" i="2"/>
  <c r="X797" i="2"/>
  <c r="X702" i="2"/>
  <c r="X644" i="2"/>
  <c r="X610" i="2"/>
  <c r="X661" i="2"/>
  <c r="X646" i="2"/>
  <c r="X620" i="2"/>
  <c r="X648" i="2"/>
  <c r="X815" i="2"/>
  <c r="X802" i="2"/>
  <c r="X744" i="2"/>
  <c r="X733" i="2"/>
  <c r="X673" i="2"/>
  <c r="X668" i="2"/>
  <c r="X659" i="2"/>
  <c r="X614" i="2"/>
  <c r="X586" i="2"/>
  <c r="X599" i="2"/>
  <c r="X821" i="2"/>
  <c r="X855" i="2"/>
  <c r="X847" i="2"/>
  <c r="X841" i="2"/>
  <c r="X779" i="2"/>
  <c r="X694" i="2"/>
  <c r="X618" i="2"/>
  <c r="X602" i="2"/>
  <c r="X671" i="2"/>
  <c r="X635" i="2"/>
  <c r="X741" i="2"/>
  <c r="X663" i="2"/>
  <c r="X756" i="2"/>
  <c r="X705" i="2"/>
  <c r="X582" i="2"/>
  <c r="X571" i="2"/>
  <c r="X695" i="2"/>
  <c r="X793" i="2"/>
  <c r="X748" i="2"/>
  <c r="X637" i="2"/>
  <c r="X596" i="2"/>
  <c r="X653" i="2"/>
  <c r="X753" i="2"/>
  <c r="X730" i="2"/>
  <c r="X641" i="2"/>
  <c r="X630" i="2"/>
  <c r="X765" i="2"/>
  <c r="X749" i="2"/>
  <c r="X699" i="2"/>
  <c r="X851" i="2"/>
  <c r="X837" i="2"/>
  <c r="X806" i="2"/>
  <c r="X775" i="2"/>
  <c r="X709" i="2"/>
  <c r="X629" i="2"/>
  <c r="X622" i="2"/>
  <c r="X606" i="2"/>
  <c r="X627" i="2"/>
  <c r="X710" i="2"/>
  <c r="X623" i="2"/>
  <c r="X583" i="2"/>
  <c r="X575" i="2"/>
  <c r="AB775" i="2"/>
  <c r="AB910" i="2"/>
  <c r="AB902" i="2"/>
  <c r="AB892" i="2"/>
  <c r="AB884" i="2"/>
  <c r="AB865" i="2"/>
  <c r="AB854" i="2"/>
  <c r="AB840" i="2"/>
  <c r="AB824" i="2"/>
  <c r="AB755" i="2"/>
  <c r="AB743" i="2"/>
  <c r="AB732" i="2"/>
  <c r="AB716" i="2"/>
  <c r="AB688" i="2"/>
  <c r="AB654" i="2"/>
  <c r="AB640" i="2"/>
  <c r="AB632" i="2"/>
  <c r="AB628" i="2"/>
  <c r="AB624" i="2"/>
  <c r="AB621" i="2"/>
  <c r="AB617" i="2"/>
  <c r="AB609" i="2"/>
  <c r="AB605" i="2"/>
  <c r="AB581" i="2"/>
  <c r="AB573" i="2"/>
  <c r="AB562" i="2"/>
  <c r="AB900" i="2"/>
  <c r="AB911" i="2"/>
  <c r="AB905" i="2"/>
  <c r="AB864" i="2"/>
  <c r="AB839" i="2"/>
  <c r="AB823" i="2"/>
  <c r="AB814" i="2"/>
  <c r="AB800" i="2"/>
  <c r="AB754" i="2"/>
  <c r="AB742" i="2"/>
  <c r="AB731" i="2"/>
  <c r="AB700" i="2"/>
  <c r="AB639" i="2"/>
  <c r="AB631" i="2"/>
  <c r="AB620" i="2"/>
  <c r="AB594" i="2"/>
  <c r="AB592" i="2"/>
  <c r="AB569" i="2"/>
  <c r="AB563" i="2"/>
  <c r="AB776" i="2"/>
  <c r="AB794" i="2"/>
  <c r="AB761" i="2"/>
  <c r="AB738" i="2"/>
  <c r="AB722" i="2"/>
  <c r="AB706" i="2"/>
  <c r="AB692" i="2"/>
  <c r="AB670" i="2"/>
  <c r="AB660" i="2"/>
  <c r="AB645" i="2"/>
  <c r="AB634" i="2"/>
  <c r="AB611" i="2"/>
  <c r="AB597" i="2"/>
  <c r="AB587" i="2"/>
  <c r="AB788" i="2"/>
  <c r="AB829" i="2"/>
  <c r="AB740" i="2"/>
  <c r="AB897" i="2"/>
  <c r="AB820" i="2"/>
  <c r="AB759" i="2"/>
  <c r="AB704" i="2"/>
  <c r="AB643" i="2"/>
  <c r="AB585" i="2"/>
  <c r="AB564" i="2"/>
  <c r="AB772" i="2"/>
  <c r="AB867" i="2"/>
  <c r="AB810" i="2"/>
  <c r="AB793" i="2"/>
  <c r="AB787" i="2"/>
  <c r="AB783" i="2"/>
  <c r="AB779" i="2"/>
  <c r="AB771" i="2"/>
  <c r="AB768" i="2"/>
  <c r="AB764" i="2"/>
  <c r="AB684" i="2"/>
  <c r="AB851" i="2"/>
  <c r="AB837" i="2"/>
  <c r="AB821" i="2"/>
  <c r="AB760" i="2"/>
  <c r="AB737" i="2"/>
  <c r="AB669" i="2"/>
  <c r="AB644" i="2"/>
  <c r="AB637" i="2"/>
  <c r="AB633" i="2"/>
  <c r="AB625" i="2"/>
  <c r="AB622" i="2"/>
  <c r="AB618" i="2"/>
  <c r="AB614" i="2"/>
  <c r="AB602" i="2"/>
  <c r="AB596" i="2"/>
  <c r="AB590" i="2"/>
  <c r="AB586" i="2"/>
  <c r="AB582" i="2"/>
  <c r="AB578" i="2"/>
  <c r="AB574" i="2"/>
  <c r="AB571" i="2"/>
  <c r="AB565" i="2"/>
  <c r="AB799" i="2"/>
  <c r="AB822" i="2"/>
  <c r="AB852" i="2"/>
  <c r="AB890" i="2"/>
  <c r="AB828" i="2"/>
  <c r="AB818" i="2"/>
  <c r="AB751" i="2"/>
  <c r="AB728" i="2"/>
  <c r="AB712" i="2"/>
  <c r="AB686" i="2"/>
  <c r="AB676" i="2"/>
  <c r="AB650" i="2"/>
  <c r="AB601" i="2"/>
  <c r="AB593" i="2"/>
  <c r="AB570" i="2"/>
  <c r="AB798" i="2"/>
  <c r="AB848" i="2"/>
  <c r="AB898" i="2"/>
  <c r="AB849" i="2"/>
  <c r="AB835" i="2"/>
  <c r="AB811" i="2"/>
  <c r="AB766" i="2"/>
  <c r="AB750" i="2"/>
  <c r="AB727" i="2"/>
  <c r="AB711" i="2"/>
  <c r="AB696" i="2"/>
  <c r="AB685" i="2"/>
  <c r="AB675" i="2"/>
  <c r="AB561" i="2"/>
  <c r="AB904" i="2"/>
  <c r="AB757" i="2"/>
  <c r="AB734" i="2"/>
  <c r="AB690" i="2"/>
  <c r="AB623" i="2"/>
  <c r="AB603" i="2"/>
  <c r="AB826" i="2"/>
  <c r="AB859" i="2"/>
  <c r="AB698" i="2"/>
  <c r="AB687" i="2"/>
  <c r="AB666" i="2"/>
  <c r="AB769" i="2"/>
  <c r="AB882" i="2"/>
  <c r="AB861" i="2"/>
  <c r="AB836" i="2"/>
  <c r="AB812" i="2"/>
  <c r="AB658" i="2"/>
  <c r="AB816" i="2"/>
  <c r="AB879" i="2"/>
  <c r="AB802" i="2"/>
  <c r="AB797" i="2"/>
  <c r="AB748" i="2"/>
  <c r="AB725" i="2"/>
  <c r="AB694" i="2"/>
  <c r="AB842" i="2"/>
  <c r="AB886" i="2"/>
  <c r="AB866" i="2"/>
  <c r="AB855" i="2"/>
  <c r="AB841" i="2"/>
  <c r="AB825" i="2"/>
  <c r="AB744" i="2"/>
  <c r="AB717" i="2"/>
  <c r="AB702" i="2"/>
  <c r="AB668" i="2"/>
  <c r="AB895" i="2"/>
  <c r="AB873" i="2"/>
  <c r="AB832" i="2"/>
  <c r="AB809" i="2"/>
  <c r="AB805" i="2"/>
  <c r="AB796" i="2"/>
  <c r="AB786" i="2"/>
  <c r="AB782" i="2"/>
  <c r="AB778" i="2"/>
  <c r="AB774" i="2"/>
  <c r="AB770" i="2"/>
  <c r="AB763" i="2"/>
  <c r="AB747" i="2"/>
  <c r="AB724" i="2"/>
  <c r="AB683" i="2"/>
  <c r="AB672" i="2"/>
  <c r="AB589" i="2"/>
  <c r="AB765" i="2"/>
  <c r="AB903" i="2"/>
  <c r="AB887" i="2"/>
  <c r="AB883" i="2"/>
  <c r="AB845" i="2"/>
  <c r="AB831" i="2"/>
  <c r="AB795" i="2"/>
  <c r="AB762" i="2"/>
  <c r="AB746" i="2"/>
  <c r="AB739" i="2"/>
  <c r="AB723" i="2"/>
  <c r="AB693" i="2"/>
  <c r="AB682" i="2"/>
  <c r="AB671" i="2"/>
  <c r="AB661" i="2"/>
  <c r="AB598" i="2"/>
  <c r="AB588" i="2"/>
  <c r="AB572" i="2"/>
  <c r="AB807" i="2"/>
  <c r="AB741" i="2"/>
  <c r="AB714" i="2"/>
  <c r="AB678" i="2"/>
  <c r="AB652" i="2"/>
  <c r="AB638" i="2"/>
  <c r="AB591" i="2"/>
  <c r="AB583" i="2"/>
  <c r="AB566" i="2"/>
  <c r="AB850" i="2"/>
  <c r="AB736" i="2"/>
  <c r="AB680" i="2"/>
  <c r="AB780" i="2"/>
  <c r="AB901" i="2"/>
  <c r="AB891" i="2"/>
  <c r="AB877" i="2"/>
  <c r="AB868" i="2"/>
  <c r="AB857" i="2"/>
  <c r="AB827" i="2"/>
  <c r="AB817" i="2"/>
  <c r="AB791" i="2"/>
  <c r="AB773" i="2"/>
  <c r="AB735" i="2"/>
  <c r="AB703" i="2"/>
  <c r="AB657" i="2"/>
  <c r="AB642" i="2"/>
  <c r="AB608" i="2"/>
  <c r="AB695" i="2"/>
  <c r="AB674" i="2"/>
  <c r="AB663" i="2"/>
  <c r="AB656" i="2"/>
  <c r="AB677" i="2" l="1"/>
  <c r="AB721" i="2"/>
  <c r="AB752" i="2"/>
  <c r="AB726" i="2"/>
  <c r="AB708" i="2"/>
  <c r="AB568" i="2"/>
  <c r="AB641" i="2"/>
  <c r="AB599" i="2"/>
  <c r="AB697" i="2"/>
  <c r="AB629" i="2"/>
  <c r="AB647" i="2"/>
  <c r="AB833" i="2"/>
  <c r="AB844" i="2"/>
  <c r="D34" i="1"/>
  <c r="D33" i="1" s="1"/>
  <c r="D21" i="1"/>
  <c r="D30" i="1"/>
  <c r="D29" i="1" s="1"/>
  <c r="E21" i="1"/>
  <c r="E30" i="1"/>
  <c r="E29" i="1" s="1"/>
  <c r="F21" i="1"/>
  <c r="F30" i="1"/>
  <c r="F29" i="1" s="1"/>
  <c r="F34" i="1"/>
  <c r="F33" i="1" s="1"/>
  <c r="E34" i="1"/>
  <c r="E33" i="1" s="1"/>
  <c r="AB710" i="2"/>
  <c r="AB626" i="2"/>
  <c r="AB612" i="2"/>
  <c r="AB707" i="2"/>
  <c r="AB789" i="2"/>
  <c r="AB885" i="2"/>
  <c r="AB745" i="2"/>
  <c r="AB577" i="2"/>
  <c r="AB858" i="2"/>
  <c r="AB869" i="2"/>
  <c r="AB878" i="2"/>
  <c r="AB606" i="2"/>
  <c r="AB655" i="2"/>
  <c r="AB813" i="2"/>
  <c r="AB874" i="2"/>
  <c r="AB699" i="2"/>
  <c r="AB580" i="2"/>
  <c r="AB777" i="2"/>
  <c r="AB801" i="2"/>
  <c r="AB908" i="2"/>
  <c r="AB729" i="2"/>
  <c r="AB715" i="2"/>
  <c r="AB834" i="2"/>
  <c r="AB701" i="2"/>
  <c r="AB575" i="2"/>
  <c r="AB767" i="2"/>
  <c r="AB792" i="2"/>
  <c r="AB888" i="2"/>
  <c r="AB689" i="2"/>
  <c r="AB630" i="2"/>
  <c r="AB749" i="2"/>
  <c r="AB758" i="2"/>
  <c r="AB804" i="2"/>
  <c r="AB720" i="2"/>
  <c r="AB730" i="2"/>
  <c r="AB753" i="2"/>
  <c r="AB646" i="2"/>
  <c r="AB872" i="2"/>
  <c r="AB881" i="2"/>
  <c r="AB860" i="2"/>
  <c r="AB662" i="2"/>
  <c r="AB846" i="2"/>
  <c r="AB906" i="2"/>
  <c r="AB733" i="2"/>
  <c r="AB756" i="2"/>
  <c r="AB896" i="2"/>
  <c r="AB806" i="2"/>
  <c r="AB838" i="2"/>
  <c r="AB889" i="2"/>
  <c r="AB893" i="2"/>
  <c r="AB600" i="2"/>
  <c r="AB649" i="2"/>
  <c r="AB781" i="2"/>
  <c r="AB819" i="2"/>
  <c r="AB909" i="2"/>
  <c r="AB875" i="2"/>
  <c r="AB784" i="2"/>
  <c r="AB610" i="2"/>
  <c r="AB651" i="2"/>
  <c r="AB659" i="2"/>
  <c r="AB705" i="2"/>
  <c r="AB856" i="2"/>
  <c r="AB876" i="2"/>
  <c r="AB907" i="2"/>
  <c r="AB713" i="2"/>
  <c r="AB607" i="2"/>
  <c r="AB615" i="2"/>
  <c r="AB681" i="2"/>
  <c r="AB871" i="2"/>
  <c r="AB627" i="2"/>
  <c r="AB635" i="2"/>
  <c r="AB894" i="2"/>
  <c r="AB709" i="2"/>
  <c r="AB719" i="2"/>
  <c r="AB830" i="2"/>
  <c r="AB790" i="2"/>
  <c r="AB808" i="2"/>
  <c r="AB880" i="2"/>
  <c r="AB648" i="2"/>
  <c r="AB664" i="2"/>
  <c r="AB665" i="2"/>
  <c r="AB691" i="2"/>
  <c r="AB870" i="2"/>
  <c r="AB579" i="2"/>
  <c r="AB815" i="2"/>
  <c r="AB718" i="2"/>
  <c r="AB616" i="2"/>
  <c r="AB862" i="2"/>
  <c r="AB803" i="2"/>
  <c r="AB673" i="2"/>
  <c r="AB847" i="2"/>
  <c r="AB595" i="2"/>
  <c r="AB863" i="2"/>
  <c r="AB843" i="2"/>
  <c r="AB619" i="2"/>
  <c r="AB567" i="2"/>
  <c r="AB576" i="2"/>
  <c r="AB584" i="2"/>
  <c r="AB604" i="2"/>
  <c r="AB653" i="2"/>
  <c r="AB679" i="2"/>
  <c r="AB785" i="2"/>
  <c r="AB853" i="2"/>
  <c r="AB613" i="2"/>
  <c r="AB636" i="2"/>
  <c r="AB667" i="2"/>
  <c r="AB899" i="2"/>
  <c r="B88" i="1" l="1"/>
  <c r="B87" i="1"/>
  <c r="B86" i="1"/>
  <c r="M54" i="1"/>
  <c r="E26" i="1"/>
  <c r="E25" i="1" s="1"/>
  <c r="AB560" i="2"/>
  <c r="AB558" i="2"/>
  <c r="AB557" i="2"/>
  <c r="AB555" i="2"/>
  <c r="AB554" i="2"/>
  <c r="AB552" i="2"/>
  <c r="AB548" i="2"/>
  <c r="AB546" i="2"/>
  <c r="AB542" i="2"/>
  <c r="AB540" i="2"/>
  <c r="AB536" i="2"/>
  <c r="AB534" i="2"/>
  <c r="AB531" i="2"/>
  <c r="AB530" i="2"/>
  <c r="AB528" i="2"/>
  <c r="AB527" i="2"/>
  <c r="AB525" i="2"/>
  <c r="AB523" i="2"/>
  <c r="AB522" i="2"/>
  <c r="AB520" i="2"/>
  <c r="AB518" i="2"/>
  <c r="AB517" i="2"/>
  <c r="AB516" i="2"/>
  <c r="AB515" i="2"/>
  <c r="AB513" i="2"/>
  <c r="AB512" i="2"/>
  <c r="AB509" i="2"/>
  <c r="AB505" i="2"/>
  <c r="AB504" i="2"/>
  <c r="AB503" i="2"/>
  <c r="AB501" i="2"/>
  <c r="AB499" i="2"/>
  <c r="AB496" i="2"/>
  <c r="AB495" i="2"/>
  <c r="AB494" i="2"/>
  <c r="AB493" i="2"/>
  <c r="AB492" i="2"/>
  <c r="AB491" i="2"/>
  <c r="AB490" i="2"/>
  <c r="AB484" i="2"/>
  <c r="AB483" i="2"/>
  <c r="AB482" i="2"/>
  <c r="AB481" i="2"/>
  <c r="AB480" i="2"/>
  <c r="AB478" i="2"/>
  <c r="AB476" i="2"/>
  <c r="AB475" i="2"/>
  <c r="AB474" i="2"/>
  <c r="AB471" i="2"/>
  <c r="AB470" i="2"/>
  <c r="AB469" i="2"/>
  <c r="AB468" i="2"/>
  <c r="AB466" i="2"/>
  <c r="AB464" i="2"/>
  <c r="AB463" i="2"/>
  <c r="AB458" i="2"/>
  <c r="AB457" i="2"/>
  <c r="AB455" i="2"/>
  <c r="AB454" i="2"/>
  <c r="AB453" i="2"/>
  <c r="AB449" i="2"/>
  <c r="AB447" i="2"/>
  <c r="AB445" i="2"/>
  <c r="AB444" i="2"/>
  <c r="AB438" i="2"/>
  <c r="AB434" i="2"/>
  <c r="AB433" i="2"/>
  <c r="AB431" i="2"/>
  <c r="AB430" i="2"/>
  <c r="AB428" i="2"/>
  <c r="AB425" i="2"/>
  <c r="AB421" i="2"/>
  <c r="AB416" i="2"/>
  <c r="AB414" i="2"/>
  <c r="AB413" i="2"/>
  <c r="AB411" i="2"/>
  <c r="AB407" i="2"/>
  <c r="AB395" i="2"/>
  <c r="AB394" i="2"/>
  <c r="AB387" i="2"/>
  <c r="AB386" i="2"/>
  <c r="AB385" i="2"/>
  <c r="AB382" i="2"/>
  <c r="AB378" i="2"/>
  <c r="AB372" i="2"/>
  <c r="AB368" i="2"/>
  <c r="AB353" i="2"/>
  <c r="AB346" i="2"/>
  <c r="AB344" i="2"/>
  <c r="AB342" i="2"/>
  <c r="AB336" i="2"/>
  <c r="AB329" i="2"/>
  <c r="AB327" i="2"/>
  <c r="AB326" i="2"/>
  <c r="AB325" i="2"/>
  <c r="AB324" i="2"/>
  <c r="AB316" i="2"/>
  <c r="AB314" i="2"/>
  <c r="AB309" i="2"/>
  <c r="AB304" i="2"/>
  <c r="AB300" i="2"/>
  <c r="AB297" i="2"/>
  <c r="AB294" i="2"/>
  <c r="AB293" i="2"/>
  <c r="AB290" i="2"/>
  <c r="AB287" i="2"/>
  <c r="AB282" i="2"/>
  <c r="AB281" i="2"/>
  <c r="AB277" i="2"/>
  <c r="AB267" i="2"/>
  <c r="AB265" i="2"/>
  <c r="AB251" i="2"/>
  <c r="AB248" i="2"/>
  <c r="AB245" i="2"/>
  <c r="AB243" i="2"/>
  <c r="AB241" i="2"/>
  <c r="AB238" i="2"/>
  <c r="AB235" i="2"/>
  <c r="AB234" i="2"/>
  <c r="AB230" i="2"/>
  <c r="AB223" i="2"/>
  <c r="AB219" i="2"/>
  <c r="AB217" i="2"/>
  <c r="AB205" i="2"/>
  <c r="AB194" i="2"/>
  <c r="F78" i="1"/>
  <c r="F26" i="1"/>
  <c r="F25" i="1" s="1"/>
  <c r="R187" i="2"/>
  <c r="S187" i="2"/>
  <c r="T187" i="2"/>
  <c r="U187" i="2"/>
  <c r="AE187" i="2"/>
  <c r="R188" i="2"/>
  <c r="S188" i="2"/>
  <c r="T188" i="2"/>
  <c r="U188" i="2"/>
  <c r="AE188" i="2"/>
  <c r="R189" i="2"/>
  <c r="S189" i="2"/>
  <c r="T189" i="2"/>
  <c r="U189" i="2"/>
  <c r="AE189" i="2"/>
  <c r="R190" i="2"/>
  <c r="S190" i="2"/>
  <c r="T190" i="2"/>
  <c r="U190" i="2"/>
  <c r="AE190" i="2"/>
  <c r="R191" i="2"/>
  <c r="S191" i="2"/>
  <c r="T191" i="2"/>
  <c r="U191" i="2"/>
  <c r="AE191" i="2"/>
  <c r="R192" i="2"/>
  <c r="S192" i="2"/>
  <c r="T192" i="2"/>
  <c r="U192" i="2"/>
  <c r="AE192" i="2"/>
  <c r="R193" i="2"/>
  <c r="S193" i="2"/>
  <c r="T193" i="2"/>
  <c r="U193" i="2"/>
  <c r="AE193" i="2"/>
  <c r="R194" i="2"/>
  <c r="S194" i="2"/>
  <c r="T194" i="2"/>
  <c r="U194" i="2"/>
  <c r="AE194" i="2"/>
  <c r="R195" i="2"/>
  <c r="S195" i="2"/>
  <c r="T195" i="2"/>
  <c r="U195" i="2"/>
  <c r="AE195" i="2"/>
  <c r="R196" i="2"/>
  <c r="S196" i="2"/>
  <c r="T196" i="2"/>
  <c r="U196" i="2"/>
  <c r="AE196" i="2"/>
  <c r="R197" i="2"/>
  <c r="S197" i="2"/>
  <c r="T197" i="2"/>
  <c r="U197" i="2"/>
  <c r="AE197" i="2"/>
  <c r="R198" i="2"/>
  <c r="S198" i="2"/>
  <c r="T198" i="2"/>
  <c r="U198" i="2"/>
  <c r="AE198" i="2"/>
  <c r="R199" i="2"/>
  <c r="S199" i="2"/>
  <c r="T199" i="2"/>
  <c r="U199" i="2"/>
  <c r="AE199" i="2"/>
  <c r="R200" i="2"/>
  <c r="S200" i="2"/>
  <c r="T200" i="2"/>
  <c r="U200" i="2"/>
  <c r="AE200" i="2"/>
  <c r="R201" i="2"/>
  <c r="S201" i="2"/>
  <c r="T201" i="2"/>
  <c r="U201" i="2"/>
  <c r="AE201" i="2"/>
  <c r="R202" i="2"/>
  <c r="S202" i="2"/>
  <c r="T202" i="2"/>
  <c r="U202" i="2"/>
  <c r="AE202" i="2"/>
  <c r="R203" i="2"/>
  <c r="S203" i="2"/>
  <c r="T203" i="2"/>
  <c r="U203" i="2"/>
  <c r="AE203" i="2"/>
  <c r="R204" i="2"/>
  <c r="S204" i="2"/>
  <c r="T204" i="2"/>
  <c r="U204" i="2"/>
  <c r="AE204" i="2"/>
  <c r="R205" i="2"/>
  <c r="S205" i="2"/>
  <c r="T205" i="2"/>
  <c r="U205" i="2"/>
  <c r="AE205" i="2"/>
  <c r="R206" i="2"/>
  <c r="D239" i="1" s="1"/>
  <c r="S206" i="2"/>
  <c r="T206" i="2"/>
  <c r="U206" i="2"/>
  <c r="E239" i="1" s="1"/>
  <c r="AE206" i="2"/>
  <c r="R207" i="2"/>
  <c r="S207" i="2"/>
  <c r="T207" i="2"/>
  <c r="U207" i="2"/>
  <c r="AE207" i="2"/>
  <c r="R208" i="2"/>
  <c r="S208" i="2"/>
  <c r="T208" i="2"/>
  <c r="U208" i="2"/>
  <c r="AE208" i="2"/>
  <c r="R209" i="2"/>
  <c r="S209" i="2"/>
  <c r="T209" i="2"/>
  <c r="U209" i="2"/>
  <c r="AE209" i="2"/>
  <c r="R210" i="2"/>
  <c r="S210" i="2"/>
  <c r="T210" i="2"/>
  <c r="U210" i="2"/>
  <c r="AE210" i="2"/>
  <c r="R211" i="2"/>
  <c r="S211" i="2"/>
  <c r="T211" i="2"/>
  <c r="U211" i="2"/>
  <c r="AE211" i="2"/>
  <c r="R212" i="2"/>
  <c r="S212" i="2"/>
  <c r="T212" i="2"/>
  <c r="U212" i="2"/>
  <c r="AE212" i="2"/>
  <c r="R213" i="2"/>
  <c r="S213" i="2"/>
  <c r="T213" i="2"/>
  <c r="U213" i="2"/>
  <c r="AE213" i="2"/>
  <c r="R214" i="2"/>
  <c r="S214" i="2"/>
  <c r="T214" i="2"/>
  <c r="U214" i="2"/>
  <c r="AE214" i="2"/>
  <c r="R215" i="2"/>
  <c r="S215" i="2"/>
  <c r="T215" i="2"/>
  <c r="U215" i="2"/>
  <c r="AE215" i="2"/>
  <c r="R216" i="2"/>
  <c r="S216" i="2"/>
  <c r="T216" i="2"/>
  <c r="U216" i="2"/>
  <c r="AE216" i="2"/>
  <c r="R217" i="2"/>
  <c r="S217" i="2"/>
  <c r="T217" i="2"/>
  <c r="U217" i="2"/>
  <c r="AE217" i="2"/>
  <c r="R218" i="2"/>
  <c r="S218" i="2"/>
  <c r="T218" i="2"/>
  <c r="U218" i="2"/>
  <c r="AE218" i="2"/>
  <c r="R219" i="2"/>
  <c r="S219" i="2"/>
  <c r="T219" i="2"/>
  <c r="U219" i="2"/>
  <c r="AE219" i="2"/>
  <c r="R220" i="2"/>
  <c r="S220" i="2"/>
  <c r="T220" i="2"/>
  <c r="U220" i="2"/>
  <c r="AE220" i="2"/>
  <c r="R221" i="2"/>
  <c r="S221" i="2"/>
  <c r="T221" i="2"/>
  <c r="U221" i="2"/>
  <c r="AE221" i="2"/>
  <c r="R222" i="2"/>
  <c r="S222" i="2"/>
  <c r="T222" i="2"/>
  <c r="U222" i="2"/>
  <c r="AE222" i="2"/>
  <c r="R223" i="2"/>
  <c r="S223" i="2"/>
  <c r="T223" i="2"/>
  <c r="U223" i="2"/>
  <c r="AE223" i="2"/>
  <c r="R224" i="2"/>
  <c r="S224" i="2"/>
  <c r="T224" i="2"/>
  <c r="U224" i="2"/>
  <c r="AE224" i="2"/>
  <c r="R225" i="2"/>
  <c r="S225" i="2"/>
  <c r="T225" i="2"/>
  <c r="U225" i="2"/>
  <c r="AE225" i="2"/>
  <c r="R226" i="2"/>
  <c r="S226" i="2"/>
  <c r="T226" i="2"/>
  <c r="U226" i="2"/>
  <c r="AE226" i="2"/>
  <c r="R227" i="2"/>
  <c r="S227" i="2"/>
  <c r="T227" i="2"/>
  <c r="U227" i="2"/>
  <c r="AE227" i="2"/>
  <c r="R228" i="2"/>
  <c r="S228" i="2"/>
  <c r="T228" i="2"/>
  <c r="U228" i="2"/>
  <c r="AE228" i="2"/>
  <c r="R229" i="2"/>
  <c r="S229" i="2"/>
  <c r="T229" i="2"/>
  <c r="U229" i="2"/>
  <c r="AE229" i="2"/>
  <c r="R230" i="2"/>
  <c r="S230" i="2"/>
  <c r="T230" i="2"/>
  <c r="U230" i="2"/>
  <c r="AE230" i="2"/>
  <c r="R231" i="2"/>
  <c r="S231" i="2"/>
  <c r="T231" i="2"/>
  <c r="U231" i="2"/>
  <c r="AE231" i="2"/>
  <c r="R232" i="2"/>
  <c r="S232" i="2"/>
  <c r="T232" i="2"/>
  <c r="U232" i="2"/>
  <c r="AE232" i="2"/>
  <c r="R233" i="2"/>
  <c r="S233" i="2"/>
  <c r="T233" i="2"/>
  <c r="U233" i="2"/>
  <c r="AE233" i="2"/>
  <c r="R234" i="2"/>
  <c r="S234" i="2"/>
  <c r="T234" i="2"/>
  <c r="U234" i="2"/>
  <c r="AE234" i="2"/>
  <c r="R235" i="2"/>
  <c r="S235" i="2"/>
  <c r="T235" i="2"/>
  <c r="U235" i="2"/>
  <c r="AE235" i="2"/>
  <c r="R236" i="2"/>
  <c r="S236" i="2"/>
  <c r="T236" i="2"/>
  <c r="U236" i="2"/>
  <c r="AE236" i="2"/>
  <c r="R237" i="2"/>
  <c r="S237" i="2"/>
  <c r="T237" i="2"/>
  <c r="U237" i="2"/>
  <c r="AE237" i="2"/>
  <c r="R238" i="2"/>
  <c r="D200" i="1" s="1"/>
  <c r="S238" i="2"/>
  <c r="T238" i="2"/>
  <c r="U238" i="2"/>
  <c r="E200" i="1" s="1"/>
  <c r="AE238" i="2"/>
  <c r="R239" i="2"/>
  <c r="S239" i="2"/>
  <c r="T239" i="2"/>
  <c r="U239" i="2"/>
  <c r="AE239" i="2"/>
  <c r="R240" i="2"/>
  <c r="S240" i="2"/>
  <c r="T240" i="2"/>
  <c r="U240" i="2"/>
  <c r="AE240" i="2"/>
  <c r="R241" i="2"/>
  <c r="S241" i="2"/>
  <c r="T241" i="2"/>
  <c r="U241" i="2"/>
  <c r="AE241" i="2"/>
  <c r="R242" i="2"/>
  <c r="S242" i="2"/>
  <c r="T242" i="2"/>
  <c r="U242" i="2"/>
  <c r="AE242" i="2"/>
  <c r="R243" i="2"/>
  <c r="S243" i="2"/>
  <c r="T243" i="2"/>
  <c r="U243" i="2"/>
  <c r="AE243" i="2"/>
  <c r="R244" i="2"/>
  <c r="S244" i="2"/>
  <c r="T244" i="2"/>
  <c r="U244" i="2"/>
  <c r="AE244" i="2"/>
  <c r="R245" i="2"/>
  <c r="S245" i="2"/>
  <c r="T245" i="2"/>
  <c r="U245" i="2"/>
  <c r="AE245" i="2"/>
  <c r="R246" i="2"/>
  <c r="D108" i="1" s="1"/>
  <c r="S246" i="2"/>
  <c r="T246" i="2"/>
  <c r="U246" i="2"/>
  <c r="E108" i="1" s="1"/>
  <c r="AE246" i="2"/>
  <c r="R247" i="2"/>
  <c r="D97" i="1" s="1"/>
  <c r="S247" i="2"/>
  <c r="T247" i="2"/>
  <c r="U247" i="2"/>
  <c r="E97" i="1" s="1"/>
  <c r="AE247" i="2"/>
  <c r="R248" i="2"/>
  <c r="S248" i="2"/>
  <c r="T248" i="2"/>
  <c r="U248" i="2"/>
  <c r="AE248" i="2"/>
  <c r="R249" i="2"/>
  <c r="S249" i="2"/>
  <c r="T249" i="2"/>
  <c r="U249" i="2"/>
  <c r="AE249" i="2"/>
  <c r="R250" i="2"/>
  <c r="D248" i="1" s="1"/>
  <c r="S250" i="2"/>
  <c r="T250" i="2"/>
  <c r="U250" i="2"/>
  <c r="E248" i="1" s="1"/>
  <c r="AE250" i="2"/>
  <c r="R251" i="2"/>
  <c r="S251" i="2"/>
  <c r="T251" i="2"/>
  <c r="U251" i="2"/>
  <c r="AE251" i="2"/>
  <c r="R252" i="2"/>
  <c r="S252" i="2"/>
  <c r="T252" i="2"/>
  <c r="U252" i="2"/>
  <c r="AE252" i="2"/>
  <c r="R253" i="2"/>
  <c r="S253" i="2"/>
  <c r="T253" i="2"/>
  <c r="U253" i="2"/>
  <c r="AE253" i="2"/>
  <c r="R254" i="2"/>
  <c r="S254" i="2"/>
  <c r="T254" i="2"/>
  <c r="U254" i="2"/>
  <c r="AE254" i="2"/>
  <c r="R255" i="2"/>
  <c r="S255" i="2"/>
  <c r="T255" i="2"/>
  <c r="U255" i="2"/>
  <c r="AE255" i="2"/>
  <c r="R256" i="2"/>
  <c r="D125" i="1" s="1"/>
  <c r="S256" i="2"/>
  <c r="T256" i="2"/>
  <c r="U256" i="2"/>
  <c r="E125" i="1" s="1"/>
  <c r="AE256" i="2"/>
  <c r="R257" i="2"/>
  <c r="S257" i="2"/>
  <c r="T257" i="2"/>
  <c r="U257" i="2"/>
  <c r="AE257" i="2"/>
  <c r="R258" i="2"/>
  <c r="S258" i="2"/>
  <c r="T258" i="2"/>
  <c r="U258" i="2"/>
  <c r="AE258" i="2"/>
  <c r="R259" i="2"/>
  <c r="D187" i="1" s="1"/>
  <c r="S259" i="2"/>
  <c r="T259" i="2"/>
  <c r="U259" i="2"/>
  <c r="E187" i="1" s="1"/>
  <c r="AE259" i="2"/>
  <c r="R260" i="2"/>
  <c r="S260" i="2"/>
  <c r="T260" i="2"/>
  <c r="U260" i="2"/>
  <c r="AE260" i="2"/>
  <c r="R261" i="2"/>
  <c r="S261" i="2"/>
  <c r="T261" i="2"/>
  <c r="U261" i="2"/>
  <c r="AE261" i="2"/>
  <c r="R262" i="2"/>
  <c r="S262" i="2"/>
  <c r="T262" i="2"/>
  <c r="U262" i="2"/>
  <c r="AE262" i="2"/>
  <c r="R263" i="2"/>
  <c r="S263" i="2"/>
  <c r="T263" i="2"/>
  <c r="U263" i="2"/>
  <c r="AE263" i="2"/>
  <c r="R264" i="2"/>
  <c r="S264" i="2"/>
  <c r="T264" i="2"/>
  <c r="U264" i="2"/>
  <c r="AE264" i="2"/>
  <c r="R265" i="2"/>
  <c r="S265" i="2"/>
  <c r="T265" i="2"/>
  <c r="U265" i="2"/>
  <c r="AE265" i="2"/>
  <c r="R266" i="2"/>
  <c r="D164" i="1" s="1"/>
  <c r="S266" i="2"/>
  <c r="T266" i="2"/>
  <c r="U266" i="2"/>
  <c r="E164" i="1" s="1"/>
  <c r="AE266" i="2"/>
  <c r="R267" i="2"/>
  <c r="D263" i="1" s="1"/>
  <c r="S267" i="2"/>
  <c r="T267" i="2"/>
  <c r="U267" i="2"/>
  <c r="E263" i="1" s="1"/>
  <c r="AE267" i="2"/>
  <c r="R268" i="2"/>
  <c r="D130" i="1" s="1"/>
  <c r="S268" i="2"/>
  <c r="T268" i="2"/>
  <c r="U268" i="2"/>
  <c r="E130" i="1" s="1"/>
  <c r="AE268" i="2"/>
  <c r="R269" i="2"/>
  <c r="S269" i="2"/>
  <c r="T269" i="2"/>
  <c r="U269" i="2"/>
  <c r="AE269" i="2"/>
  <c r="R270" i="2"/>
  <c r="S270" i="2"/>
  <c r="T270" i="2"/>
  <c r="U270" i="2"/>
  <c r="AE270" i="2"/>
  <c r="R271" i="2"/>
  <c r="S271" i="2"/>
  <c r="T271" i="2"/>
  <c r="U271" i="2"/>
  <c r="AE271" i="2"/>
  <c r="R272" i="2"/>
  <c r="S272" i="2"/>
  <c r="T272" i="2"/>
  <c r="U272" i="2"/>
  <c r="AE272" i="2"/>
  <c r="R273" i="2"/>
  <c r="S273" i="2"/>
  <c r="T273" i="2"/>
  <c r="U273" i="2"/>
  <c r="AE273" i="2"/>
  <c r="R274" i="2"/>
  <c r="S274" i="2"/>
  <c r="T274" i="2"/>
  <c r="U274" i="2"/>
  <c r="AE274" i="2"/>
  <c r="R275" i="2"/>
  <c r="S275" i="2"/>
  <c r="T275" i="2"/>
  <c r="U275" i="2"/>
  <c r="AE275" i="2"/>
  <c r="R276" i="2"/>
  <c r="S276" i="2"/>
  <c r="T276" i="2"/>
  <c r="U276" i="2"/>
  <c r="AE276" i="2"/>
  <c r="R277" i="2"/>
  <c r="S277" i="2"/>
  <c r="T277" i="2"/>
  <c r="U277" i="2"/>
  <c r="AE277" i="2"/>
  <c r="R278" i="2"/>
  <c r="S278" i="2"/>
  <c r="T278" i="2"/>
  <c r="U278" i="2"/>
  <c r="AE278" i="2"/>
  <c r="R279" i="2"/>
  <c r="S279" i="2"/>
  <c r="T279" i="2"/>
  <c r="U279" i="2"/>
  <c r="AE279" i="2"/>
  <c r="R280" i="2"/>
  <c r="S280" i="2"/>
  <c r="T280" i="2"/>
  <c r="U280" i="2"/>
  <c r="AE280" i="2"/>
  <c r="R281" i="2"/>
  <c r="S281" i="2"/>
  <c r="T281" i="2"/>
  <c r="U281" i="2"/>
  <c r="AE281" i="2"/>
  <c r="R282" i="2"/>
  <c r="S282" i="2"/>
  <c r="T282" i="2"/>
  <c r="U282" i="2"/>
  <c r="AE282" i="2"/>
  <c r="R283" i="2"/>
  <c r="S283" i="2"/>
  <c r="T283" i="2"/>
  <c r="U283" i="2"/>
  <c r="AE283" i="2"/>
  <c r="R284" i="2"/>
  <c r="S284" i="2"/>
  <c r="T284" i="2"/>
  <c r="U284" i="2"/>
  <c r="AE284" i="2"/>
  <c r="R285" i="2"/>
  <c r="S285" i="2"/>
  <c r="T285" i="2"/>
  <c r="U285" i="2"/>
  <c r="AE285" i="2"/>
  <c r="R286" i="2"/>
  <c r="S286" i="2"/>
  <c r="T286" i="2"/>
  <c r="U286" i="2"/>
  <c r="AE286" i="2"/>
  <c r="R287" i="2"/>
  <c r="S287" i="2"/>
  <c r="T287" i="2"/>
  <c r="U287" i="2"/>
  <c r="AE287" i="2"/>
  <c r="R288" i="2"/>
  <c r="S288" i="2"/>
  <c r="T288" i="2"/>
  <c r="U288" i="2"/>
  <c r="AE288" i="2"/>
  <c r="R289" i="2"/>
  <c r="S289" i="2"/>
  <c r="T289" i="2"/>
  <c r="U289" i="2"/>
  <c r="AE289" i="2"/>
  <c r="R290" i="2"/>
  <c r="D104" i="1" s="1"/>
  <c r="S290" i="2"/>
  <c r="T290" i="2"/>
  <c r="U290" i="2"/>
  <c r="E104" i="1" s="1"/>
  <c r="AE290" i="2"/>
  <c r="R291" i="2"/>
  <c r="S291" i="2"/>
  <c r="T291" i="2"/>
  <c r="U291" i="2"/>
  <c r="AE291" i="2"/>
  <c r="R292" i="2"/>
  <c r="S292" i="2"/>
  <c r="T292" i="2"/>
  <c r="U292" i="2"/>
  <c r="AE292" i="2"/>
  <c r="R293" i="2"/>
  <c r="S293" i="2"/>
  <c r="T293" i="2"/>
  <c r="U293" i="2"/>
  <c r="AE293" i="2"/>
  <c r="R294" i="2"/>
  <c r="D150" i="1" s="1"/>
  <c r="S294" i="2"/>
  <c r="T294" i="2"/>
  <c r="U294" i="2"/>
  <c r="E150" i="1" s="1"/>
  <c r="AE294" i="2"/>
  <c r="R295" i="2"/>
  <c r="S295" i="2"/>
  <c r="T295" i="2"/>
  <c r="U295" i="2"/>
  <c r="AE295" i="2"/>
  <c r="R296" i="2"/>
  <c r="S296" i="2"/>
  <c r="T296" i="2"/>
  <c r="U296" i="2"/>
  <c r="AE296" i="2"/>
  <c r="R297" i="2"/>
  <c r="S297" i="2"/>
  <c r="T297" i="2"/>
  <c r="U297" i="2"/>
  <c r="AE297" i="2"/>
  <c r="R298" i="2"/>
  <c r="D157" i="1" s="1"/>
  <c r="S298" i="2"/>
  <c r="T298" i="2"/>
  <c r="U298" i="2"/>
  <c r="E157" i="1" s="1"/>
  <c r="AE298" i="2"/>
  <c r="R299" i="2"/>
  <c r="S299" i="2"/>
  <c r="T299" i="2"/>
  <c r="U299" i="2"/>
  <c r="AE299" i="2"/>
  <c r="R300" i="2"/>
  <c r="S300" i="2"/>
  <c r="T300" i="2"/>
  <c r="U300" i="2"/>
  <c r="AE300" i="2"/>
  <c r="R301" i="2"/>
  <c r="S301" i="2"/>
  <c r="T301" i="2"/>
  <c r="U301" i="2"/>
  <c r="AE301" i="2"/>
  <c r="R302" i="2"/>
  <c r="D115" i="1" s="1"/>
  <c r="S302" i="2"/>
  <c r="T302" i="2"/>
  <c r="U302" i="2"/>
  <c r="E115" i="1" s="1"/>
  <c r="AE302" i="2"/>
  <c r="R303" i="2"/>
  <c r="D143" i="1" s="1"/>
  <c r="S303" i="2"/>
  <c r="T303" i="2"/>
  <c r="U303" i="2"/>
  <c r="E143" i="1" s="1"/>
  <c r="AE303" i="2"/>
  <c r="R304" i="2"/>
  <c r="S304" i="2"/>
  <c r="T304" i="2"/>
  <c r="U304" i="2"/>
  <c r="AE304" i="2"/>
  <c r="R305" i="2"/>
  <c r="S305" i="2"/>
  <c r="T305" i="2"/>
  <c r="U305" i="2"/>
  <c r="AE305" i="2"/>
  <c r="R306" i="2"/>
  <c r="D193" i="1" s="1"/>
  <c r="S306" i="2"/>
  <c r="T306" i="2"/>
  <c r="U306" i="2"/>
  <c r="E193" i="1" s="1"/>
  <c r="AE306" i="2"/>
  <c r="R307" i="2"/>
  <c r="S307" i="2"/>
  <c r="T307" i="2"/>
  <c r="U307" i="2"/>
  <c r="AE307" i="2"/>
  <c r="R308" i="2"/>
  <c r="D148" i="1" s="1"/>
  <c r="S308" i="2"/>
  <c r="T308" i="2"/>
  <c r="U308" i="2"/>
  <c r="E148" i="1" s="1"/>
  <c r="AE308" i="2"/>
  <c r="R309" i="2"/>
  <c r="D122" i="1" s="1"/>
  <c r="S309" i="2"/>
  <c r="T309" i="2"/>
  <c r="U309" i="2"/>
  <c r="E122" i="1" s="1"/>
  <c r="AE309" i="2"/>
  <c r="R310" i="2"/>
  <c r="S310" i="2"/>
  <c r="T310" i="2"/>
  <c r="U310" i="2"/>
  <c r="AE310" i="2"/>
  <c r="R311" i="2"/>
  <c r="D149" i="1" s="1"/>
  <c r="S311" i="2"/>
  <c r="T311" i="2"/>
  <c r="U311" i="2"/>
  <c r="E149" i="1" s="1"/>
  <c r="AE311" i="2"/>
  <c r="R312" i="2"/>
  <c r="S312" i="2"/>
  <c r="T312" i="2"/>
  <c r="U312" i="2"/>
  <c r="AE312" i="2"/>
  <c r="R313" i="2"/>
  <c r="D234" i="1" s="1"/>
  <c r="S313" i="2"/>
  <c r="T313" i="2"/>
  <c r="U313" i="2"/>
  <c r="E234" i="1" s="1"/>
  <c r="AE313" i="2"/>
  <c r="R314" i="2"/>
  <c r="S314" i="2"/>
  <c r="T314" i="2"/>
  <c r="U314" i="2"/>
  <c r="AE314" i="2"/>
  <c r="R315" i="2"/>
  <c r="S315" i="2"/>
  <c r="T315" i="2"/>
  <c r="U315" i="2"/>
  <c r="AE315" i="2"/>
  <c r="R316" i="2"/>
  <c r="S316" i="2"/>
  <c r="T316" i="2"/>
  <c r="U316" i="2"/>
  <c r="AE316" i="2"/>
  <c r="R317" i="2"/>
  <c r="S317" i="2"/>
  <c r="T317" i="2"/>
  <c r="U317" i="2"/>
  <c r="AE317" i="2"/>
  <c r="R318" i="2"/>
  <c r="S318" i="2"/>
  <c r="T318" i="2"/>
  <c r="U318" i="2"/>
  <c r="AE318" i="2"/>
  <c r="R319" i="2"/>
  <c r="S319" i="2"/>
  <c r="T319" i="2"/>
  <c r="U319" i="2"/>
  <c r="AE319" i="2"/>
  <c r="R320" i="2"/>
  <c r="S320" i="2"/>
  <c r="T320" i="2"/>
  <c r="U320" i="2"/>
  <c r="AE320" i="2"/>
  <c r="R321" i="2"/>
  <c r="S321" i="2"/>
  <c r="T321" i="2"/>
  <c r="U321" i="2"/>
  <c r="AE321" i="2"/>
  <c r="R322" i="2"/>
  <c r="S322" i="2"/>
  <c r="T322" i="2"/>
  <c r="U322" i="2"/>
  <c r="AE322" i="2"/>
  <c r="R323" i="2"/>
  <c r="S323" i="2"/>
  <c r="T323" i="2"/>
  <c r="U323" i="2"/>
  <c r="AE323" i="2"/>
  <c r="R324" i="2"/>
  <c r="S324" i="2"/>
  <c r="T324" i="2"/>
  <c r="U324" i="2"/>
  <c r="AE324" i="2"/>
  <c r="R325" i="2"/>
  <c r="S325" i="2"/>
  <c r="T325" i="2"/>
  <c r="U325" i="2"/>
  <c r="AE325" i="2"/>
  <c r="R326" i="2"/>
  <c r="S326" i="2"/>
  <c r="T326" i="2"/>
  <c r="U326" i="2"/>
  <c r="AE326" i="2"/>
  <c r="R327" i="2"/>
  <c r="S327" i="2"/>
  <c r="T327" i="2"/>
  <c r="U327" i="2"/>
  <c r="AE327" i="2"/>
  <c r="R328" i="2"/>
  <c r="S328" i="2"/>
  <c r="T328" i="2"/>
  <c r="U328" i="2"/>
  <c r="AE328" i="2"/>
  <c r="R329" i="2"/>
  <c r="S329" i="2"/>
  <c r="T329" i="2"/>
  <c r="U329" i="2"/>
  <c r="AE329" i="2"/>
  <c r="R330" i="2"/>
  <c r="S330" i="2"/>
  <c r="T330" i="2"/>
  <c r="U330" i="2"/>
  <c r="AE330" i="2"/>
  <c r="R331" i="2"/>
  <c r="S331" i="2"/>
  <c r="T331" i="2"/>
  <c r="U331" i="2"/>
  <c r="AE331" i="2"/>
  <c r="R332" i="2"/>
  <c r="S332" i="2"/>
  <c r="T332" i="2"/>
  <c r="U332" i="2"/>
  <c r="AE332" i="2"/>
  <c r="R333" i="2"/>
  <c r="S333" i="2"/>
  <c r="T333" i="2"/>
  <c r="U333" i="2"/>
  <c r="AE333" i="2"/>
  <c r="R334" i="2"/>
  <c r="S334" i="2"/>
  <c r="T334" i="2"/>
  <c r="U334" i="2"/>
  <c r="AE334" i="2"/>
  <c r="R335" i="2"/>
  <c r="S335" i="2"/>
  <c r="T335" i="2"/>
  <c r="U335" i="2"/>
  <c r="AE335" i="2"/>
  <c r="R336" i="2"/>
  <c r="S336" i="2"/>
  <c r="T336" i="2"/>
  <c r="U336" i="2"/>
  <c r="AE336" i="2"/>
  <c r="R337" i="2"/>
  <c r="S337" i="2"/>
  <c r="T337" i="2"/>
  <c r="U337" i="2"/>
  <c r="AE337" i="2"/>
  <c r="R338" i="2"/>
  <c r="S338" i="2"/>
  <c r="T338" i="2"/>
  <c r="U338" i="2"/>
  <c r="AE338" i="2"/>
  <c r="R339" i="2"/>
  <c r="S339" i="2"/>
  <c r="T339" i="2"/>
  <c r="U339" i="2"/>
  <c r="AE339" i="2"/>
  <c r="R340" i="2"/>
  <c r="S340" i="2"/>
  <c r="T340" i="2"/>
  <c r="U340" i="2"/>
  <c r="AE340" i="2"/>
  <c r="R341" i="2"/>
  <c r="S341" i="2"/>
  <c r="T341" i="2"/>
  <c r="U341" i="2"/>
  <c r="AE341" i="2"/>
  <c r="R342" i="2"/>
  <c r="S342" i="2"/>
  <c r="T342" i="2"/>
  <c r="U342" i="2"/>
  <c r="AE342" i="2"/>
  <c r="R343" i="2"/>
  <c r="S343" i="2"/>
  <c r="T343" i="2"/>
  <c r="U343" i="2"/>
  <c r="AE343" i="2"/>
  <c r="R344" i="2"/>
  <c r="S344" i="2"/>
  <c r="T344" i="2"/>
  <c r="U344" i="2"/>
  <c r="AE344" i="2"/>
  <c r="R345" i="2"/>
  <c r="S345" i="2"/>
  <c r="T345" i="2"/>
  <c r="U345" i="2"/>
  <c r="AE345" i="2"/>
  <c r="R346" i="2"/>
  <c r="S346" i="2"/>
  <c r="T346" i="2"/>
  <c r="U346" i="2"/>
  <c r="AE346" i="2"/>
  <c r="R347" i="2"/>
  <c r="S347" i="2"/>
  <c r="T347" i="2"/>
  <c r="U347" i="2"/>
  <c r="AE347" i="2"/>
  <c r="R348" i="2"/>
  <c r="S348" i="2"/>
  <c r="T348" i="2"/>
  <c r="U348" i="2"/>
  <c r="AE348" i="2"/>
  <c r="R349" i="2"/>
  <c r="D241" i="1" s="1"/>
  <c r="S349" i="2"/>
  <c r="T349" i="2"/>
  <c r="U349" i="2"/>
  <c r="E241" i="1" s="1"/>
  <c r="AE349" i="2"/>
  <c r="R350" i="2"/>
  <c r="S350" i="2"/>
  <c r="T350" i="2"/>
  <c r="U350" i="2"/>
  <c r="AE350" i="2"/>
  <c r="R351" i="2"/>
  <c r="S351" i="2"/>
  <c r="T351" i="2"/>
  <c r="U351" i="2"/>
  <c r="AE351" i="2"/>
  <c r="R352" i="2"/>
  <c r="S352" i="2"/>
  <c r="T352" i="2"/>
  <c r="U352" i="2"/>
  <c r="AE352" i="2"/>
  <c r="R353" i="2"/>
  <c r="S353" i="2"/>
  <c r="T353" i="2"/>
  <c r="U353" i="2"/>
  <c r="AE353" i="2"/>
  <c r="R354" i="2"/>
  <c r="S354" i="2"/>
  <c r="T354" i="2"/>
  <c r="U354" i="2"/>
  <c r="AE354" i="2"/>
  <c r="R355" i="2"/>
  <c r="S355" i="2"/>
  <c r="T355" i="2"/>
  <c r="U355" i="2"/>
  <c r="AE355" i="2"/>
  <c r="R356" i="2"/>
  <c r="S356" i="2"/>
  <c r="T356" i="2"/>
  <c r="U356" i="2"/>
  <c r="AE356" i="2"/>
  <c r="R357" i="2"/>
  <c r="D174" i="1" s="1"/>
  <c r="S357" i="2"/>
  <c r="T357" i="2"/>
  <c r="U357" i="2"/>
  <c r="E174" i="1" s="1"/>
  <c r="AE357" i="2"/>
  <c r="R358" i="2"/>
  <c r="S358" i="2"/>
  <c r="T358" i="2"/>
  <c r="U358" i="2"/>
  <c r="AE358" i="2"/>
  <c r="R359" i="2"/>
  <c r="S359" i="2"/>
  <c r="T359" i="2"/>
  <c r="U359" i="2"/>
  <c r="AE359" i="2"/>
  <c r="R360" i="2"/>
  <c r="S360" i="2"/>
  <c r="T360" i="2"/>
  <c r="U360" i="2"/>
  <c r="AE360" i="2"/>
  <c r="R361" i="2"/>
  <c r="S361" i="2"/>
  <c r="T361" i="2"/>
  <c r="U361" i="2"/>
  <c r="AE361" i="2"/>
  <c r="R362" i="2"/>
  <c r="S362" i="2"/>
  <c r="T362" i="2"/>
  <c r="U362" i="2"/>
  <c r="AE362" i="2"/>
  <c r="R363" i="2"/>
  <c r="S363" i="2"/>
  <c r="T363" i="2"/>
  <c r="U363" i="2"/>
  <c r="AE363" i="2"/>
  <c r="R364" i="2"/>
  <c r="S364" i="2"/>
  <c r="T364" i="2"/>
  <c r="U364" i="2"/>
  <c r="AE364" i="2"/>
  <c r="R365" i="2"/>
  <c r="S365" i="2"/>
  <c r="T365" i="2"/>
  <c r="U365" i="2"/>
  <c r="AE365" i="2"/>
  <c r="R366" i="2"/>
  <c r="S366" i="2"/>
  <c r="T366" i="2"/>
  <c r="U366" i="2"/>
  <c r="AE366" i="2"/>
  <c r="R367" i="2"/>
  <c r="S367" i="2"/>
  <c r="T367" i="2"/>
  <c r="U367" i="2"/>
  <c r="AE367" i="2"/>
  <c r="R368" i="2"/>
  <c r="S368" i="2"/>
  <c r="T368" i="2"/>
  <c r="U368" i="2"/>
  <c r="AE368" i="2"/>
  <c r="R369" i="2"/>
  <c r="S369" i="2"/>
  <c r="T369" i="2"/>
  <c r="U369" i="2"/>
  <c r="AE369" i="2"/>
  <c r="R370" i="2"/>
  <c r="S370" i="2"/>
  <c r="T370" i="2"/>
  <c r="U370" i="2"/>
  <c r="AE370" i="2"/>
  <c r="R371" i="2"/>
  <c r="S371" i="2"/>
  <c r="T371" i="2"/>
  <c r="U371" i="2"/>
  <c r="AE371" i="2"/>
  <c r="R372" i="2"/>
  <c r="S372" i="2"/>
  <c r="T372" i="2"/>
  <c r="U372" i="2"/>
  <c r="AE372" i="2"/>
  <c r="R373" i="2"/>
  <c r="S373" i="2"/>
  <c r="T373" i="2"/>
  <c r="U373" i="2"/>
  <c r="AE373" i="2"/>
  <c r="R374" i="2"/>
  <c r="S374" i="2"/>
  <c r="T374" i="2"/>
  <c r="U374" i="2"/>
  <c r="AE374" i="2"/>
  <c r="R375" i="2"/>
  <c r="S375" i="2"/>
  <c r="T375" i="2"/>
  <c r="U375" i="2"/>
  <c r="AE375" i="2"/>
  <c r="R376" i="2"/>
  <c r="S376" i="2"/>
  <c r="T376" i="2"/>
  <c r="U376" i="2"/>
  <c r="AE376" i="2"/>
  <c r="R377" i="2"/>
  <c r="S377" i="2"/>
  <c r="T377" i="2"/>
  <c r="U377" i="2"/>
  <c r="AE377" i="2"/>
  <c r="R378" i="2"/>
  <c r="S378" i="2"/>
  <c r="T378" i="2"/>
  <c r="U378" i="2"/>
  <c r="AE378" i="2"/>
  <c r="R379" i="2"/>
  <c r="S379" i="2"/>
  <c r="T379" i="2"/>
  <c r="U379" i="2"/>
  <c r="AE379" i="2"/>
  <c r="R380" i="2"/>
  <c r="S380" i="2"/>
  <c r="T380" i="2"/>
  <c r="U380" i="2"/>
  <c r="AE380" i="2"/>
  <c r="R381" i="2"/>
  <c r="S381" i="2"/>
  <c r="T381" i="2"/>
  <c r="U381" i="2"/>
  <c r="AE381" i="2"/>
  <c r="R382" i="2"/>
  <c r="S382" i="2"/>
  <c r="T382" i="2"/>
  <c r="U382" i="2"/>
  <c r="AE382" i="2"/>
  <c r="R383" i="2"/>
  <c r="S383" i="2"/>
  <c r="T383" i="2"/>
  <c r="U383" i="2"/>
  <c r="AE383" i="2"/>
  <c r="R384" i="2"/>
  <c r="S384" i="2"/>
  <c r="T384" i="2"/>
  <c r="U384" i="2"/>
  <c r="AE384" i="2"/>
  <c r="R385" i="2"/>
  <c r="S385" i="2"/>
  <c r="T385" i="2"/>
  <c r="U385" i="2"/>
  <c r="AE385" i="2"/>
  <c r="R386" i="2"/>
  <c r="D233" i="1" s="1"/>
  <c r="S386" i="2"/>
  <c r="T386" i="2"/>
  <c r="U386" i="2"/>
  <c r="E233" i="1" s="1"/>
  <c r="AE386" i="2"/>
  <c r="R387" i="2"/>
  <c r="D226" i="1" s="1"/>
  <c r="S387" i="2"/>
  <c r="T387" i="2"/>
  <c r="U387" i="2"/>
  <c r="E226" i="1" s="1"/>
  <c r="AE387" i="2"/>
  <c r="R388" i="2"/>
  <c r="D230" i="1" s="1"/>
  <c r="S388" i="2"/>
  <c r="T388" i="2"/>
  <c r="U388" i="2"/>
  <c r="E230" i="1" s="1"/>
  <c r="AE388" i="2"/>
  <c r="R389" i="2"/>
  <c r="S389" i="2"/>
  <c r="T389" i="2"/>
  <c r="U389" i="2"/>
  <c r="AE389" i="2"/>
  <c r="R390" i="2"/>
  <c r="S390" i="2"/>
  <c r="T390" i="2"/>
  <c r="U390" i="2"/>
  <c r="AE390" i="2"/>
  <c r="R391" i="2"/>
  <c r="S391" i="2"/>
  <c r="T391" i="2"/>
  <c r="U391" i="2"/>
  <c r="AE391" i="2"/>
  <c r="R392" i="2"/>
  <c r="S392" i="2"/>
  <c r="T392" i="2"/>
  <c r="U392" i="2"/>
  <c r="AE392" i="2"/>
  <c r="R393" i="2"/>
  <c r="S393" i="2"/>
  <c r="T393" i="2"/>
  <c r="U393" i="2"/>
  <c r="AE393" i="2"/>
  <c r="R394" i="2"/>
  <c r="S394" i="2"/>
  <c r="T394" i="2"/>
  <c r="U394" i="2"/>
  <c r="AE394" i="2"/>
  <c r="R395" i="2"/>
  <c r="S395" i="2"/>
  <c r="T395" i="2"/>
  <c r="U395" i="2"/>
  <c r="AE395" i="2"/>
  <c r="R396" i="2"/>
  <c r="S396" i="2"/>
  <c r="T396" i="2"/>
  <c r="U396" i="2"/>
  <c r="AE396" i="2"/>
  <c r="R397" i="2"/>
  <c r="S397" i="2"/>
  <c r="T397" i="2"/>
  <c r="U397" i="2"/>
  <c r="AE397" i="2"/>
  <c r="R398" i="2"/>
  <c r="S398" i="2"/>
  <c r="T398" i="2"/>
  <c r="U398" i="2"/>
  <c r="AE398" i="2"/>
  <c r="R399" i="2"/>
  <c r="S399" i="2"/>
  <c r="T399" i="2"/>
  <c r="U399" i="2"/>
  <c r="AE399" i="2"/>
  <c r="R400" i="2"/>
  <c r="S400" i="2"/>
  <c r="T400" i="2"/>
  <c r="U400" i="2"/>
  <c r="AE400" i="2"/>
  <c r="R401" i="2"/>
  <c r="D218" i="1" s="1"/>
  <c r="S401" i="2"/>
  <c r="T401" i="2"/>
  <c r="U401" i="2"/>
  <c r="E218" i="1" s="1"/>
  <c r="AE401" i="2"/>
  <c r="R402" i="2"/>
  <c r="S402" i="2"/>
  <c r="T402" i="2"/>
  <c r="U402" i="2"/>
  <c r="AE402" i="2"/>
  <c r="R403" i="2"/>
  <c r="S403" i="2"/>
  <c r="T403" i="2"/>
  <c r="U403" i="2"/>
  <c r="AE403" i="2"/>
  <c r="R404" i="2"/>
  <c r="S404" i="2"/>
  <c r="T404" i="2"/>
  <c r="U404" i="2"/>
  <c r="AE404" i="2"/>
  <c r="R405" i="2"/>
  <c r="S405" i="2"/>
  <c r="T405" i="2"/>
  <c r="U405" i="2"/>
  <c r="AE405" i="2"/>
  <c r="R406" i="2"/>
  <c r="S406" i="2"/>
  <c r="T406" i="2"/>
  <c r="U406" i="2"/>
  <c r="AE406" i="2"/>
  <c r="R407" i="2"/>
  <c r="S407" i="2"/>
  <c r="T407" i="2"/>
  <c r="U407" i="2"/>
  <c r="AE407" i="2"/>
  <c r="R408" i="2"/>
  <c r="S408" i="2"/>
  <c r="T408" i="2"/>
  <c r="U408" i="2"/>
  <c r="AE408" i="2"/>
  <c r="R409" i="2"/>
  <c r="S409" i="2"/>
  <c r="T409" i="2"/>
  <c r="U409" i="2"/>
  <c r="AE409" i="2"/>
  <c r="R410" i="2"/>
  <c r="S410" i="2"/>
  <c r="T410" i="2"/>
  <c r="U410" i="2"/>
  <c r="AE410" i="2"/>
  <c r="R411" i="2"/>
  <c r="S411" i="2"/>
  <c r="T411" i="2"/>
  <c r="U411" i="2"/>
  <c r="AE411" i="2"/>
  <c r="R412" i="2"/>
  <c r="S412" i="2"/>
  <c r="T412" i="2"/>
  <c r="U412" i="2"/>
  <c r="AE412" i="2"/>
  <c r="R413" i="2"/>
  <c r="S413" i="2"/>
  <c r="T413" i="2"/>
  <c r="U413" i="2"/>
  <c r="AE413" i="2"/>
  <c r="R414" i="2"/>
  <c r="S414" i="2"/>
  <c r="T414" i="2"/>
  <c r="U414" i="2"/>
  <c r="AE414" i="2"/>
  <c r="R415" i="2"/>
  <c r="S415" i="2"/>
  <c r="T415" i="2"/>
  <c r="U415" i="2"/>
  <c r="AE415" i="2"/>
  <c r="R416" i="2"/>
  <c r="S416" i="2"/>
  <c r="T416" i="2"/>
  <c r="U416" i="2"/>
  <c r="AE416" i="2"/>
  <c r="R417" i="2"/>
  <c r="S417" i="2"/>
  <c r="T417" i="2"/>
  <c r="U417" i="2"/>
  <c r="AE417" i="2"/>
  <c r="R418" i="2"/>
  <c r="S418" i="2"/>
  <c r="T418" i="2"/>
  <c r="U418" i="2"/>
  <c r="AE418" i="2"/>
  <c r="R419" i="2"/>
  <c r="S419" i="2"/>
  <c r="T419" i="2"/>
  <c r="U419" i="2"/>
  <c r="AE419" i="2"/>
  <c r="R420" i="2"/>
  <c r="S420" i="2"/>
  <c r="T420" i="2"/>
  <c r="U420" i="2"/>
  <c r="AE420" i="2"/>
  <c r="R421" i="2"/>
  <c r="D128" i="1" s="1"/>
  <c r="S421" i="2"/>
  <c r="T421" i="2"/>
  <c r="U421" i="2"/>
  <c r="E128" i="1" s="1"/>
  <c r="AE421" i="2"/>
  <c r="R422" i="2"/>
  <c r="D258" i="1" s="1"/>
  <c r="S422" i="2"/>
  <c r="T422" i="2"/>
  <c r="U422" i="2"/>
  <c r="E258" i="1" s="1"/>
  <c r="AE422" i="2"/>
  <c r="R423" i="2"/>
  <c r="D145" i="1" s="1"/>
  <c r="S423" i="2"/>
  <c r="T423" i="2"/>
  <c r="U423" i="2"/>
  <c r="E145" i="1" s="1"/>
  <c r="AE423" i="2"/>
  <c r="R424" i="2"/>
  <c r="D167" i="1" s="1"/>
  <c r="S424" i="2"/>
  <c r="T424" i="2"/>
  <c r="U424" i="2"/>
  <c r="E167" i="1" s="1"/>
  <c r="AE424" i="2"/>
  <c r="R425" i="2"/>
  <c r="S425" i="2"/>
  <c r="T425" i="2"/>
  <c r="U425" i="2"/>
  <c r="AE425" i="2"/>
  <c r="R426" i="2"/>
  <c r="D176" i="1" s="1"/>
  <c r="S426" i="2"/>
  <c r="T426" i="2"/>
  <c r="U426" i="2"/>
  <c r="E176" i="1" s="1"/>
  <c r="AE426" i="2"/>
  <c r="R427" i="2"/>
  <c r="D188" i="1" s="1"/>
  <c r="S427" i="2"/>
  <c r="T427" i="2"/>
  <c r="U427" i="2"/>
  <c r="E188" i="1" s="1"/>
  <c r="AE427" i="2"/>
  <c r="R428" i="2"/>
  <c r="S428" i="2"/>
  <c r="T428" i="2"/>
  <c r="U428" i="2"/>
  <c r="AE428" i="2"/>
  <c r="R429" i="2"/>
  <c r="S429" i="2"/>
  <c r="T429" i="2"/>
  <c r="U429" i="2"/>
  <c r="AE429" i="2"/>
  <c r="R430" i="2"/>
  <c r="D214" i="1" s="1"/>
  <c r="S430" i="2"/>
  <c r="T430" i="2"/>
  <c r="U430" i="2"/>
  <c r="E214" i="1" s="1"/>
  <c r="AE430" i="2"/>
  <c r="R431" i="2"/>
  <c r="S431" i="2"/>
  <c r="T431" i="2"/>
  <c r="U431" i="2"/>
  <c r="AE431" i="2"/>
  <c r="R432" i="2"/>
  <c r="S432" i="2"/>
  <c r="T432" i="2"/>
  <c r="U432" i="2"/>
  <c r="AE432" i="2"/>
  <c r="R433" i="2"/>
  <c r="D208" i="1" s="1"/>
  <c r="S433" i="2"/>
  <c r="T433" i="2"/>
  <c r="U433" i="2"/>
  <c r="E208" i="1" s="1"/>
  <c r="AE433" i="2"/>
  <c r="R434" i="2"/>
  <c r="S434" i="2"/>
  <c r="T434" i="2"/>
  <c r="U434" i="2"/>
  <c r="AE434" i="2"/>
  <c r="R435" i="2"/>
  <c r="S435" i="2"/>
  <c r="T435" i="2"/>
  <c r="U435" i="2"/>
  <c r="AE435" i="2"/>
  <c r="R436" i="2"/>
  <c r="S436" i="2"/>
  <c r="T436" i="2"/>
  <c r="U436" i="2"/>
  <c r="AE436" i="2"/>
  <c r="R437" i="2"/>
  <c r="S437" i="2"/>
  <c r="T437" i="2"/>
  <c r="U437" i="2"/>
  <c r="AE437" i="2"/>
  <c r="R438" i="2"/>
  <c r="S438" i="2"/>
  <c r="T438" i="2"/>
  <c r="U438" i="2"/>
  <c r="AE438" i="2"/>
  <c r="R439" i="2"/>
  <c r="S439" i="2"/>
  <c r="T439" i="2"/>
  <c r="U439" i="2"/>
  <c r="AE439" i="2"/>
  <c r="R440" i="2"/>
  <c r="S440" i="2"/>
  <c r="T440" i="2"/>
  <c r="U440" i="2"/>
  <c r="AE440" i="2"/>
  <c r="R441" i="2"/>
  <c r="S441" i="2"/>
  <c r="T441" i="2"/>
  <c r="U441" i="2"/>
  <c r="AE441" i="2"/>
  <c r="R442" i="2"/>
  <c r="S442" i="2"/>
  <c r="T442" i="2"/>
  <c r="U442" i="2"/>
  <c r="AE442" i="2"/>
  <c r="R443" i="2"/>
  <c r="S443" i="2"/>
  <c r="T443" i="2"/>
  <c r="U443" i="2"/>
  <c r="AE443" i="2"/>
  <c r="R444" i="2"/>
  <c r="S444" i="2"/>
  <c r="T444" i="2"/>
  <c r="U444" i="2"/>
  <c r="AE444" i="2"/>
  <c r="R445" i="2"/>
  <c r="S445" i="2"/>
  <c r="T445" i="2"/>
  <c r="U445" i="2"/>
  <c r="AE445" i="2"/>
  <c r="R446" i="2"/>
  <c r="S446" i="2"/>
  <c r="T446" i="2"/>
  <c r="U446" i="2"/>
  <c r="AE446" i="2"/>
  <c r="R447" i="2"/>
  <c r="S447" i="2"/>
  <c r="T447" i="2"/>
  <c r="U447" i="2"/>
  <c r="AE447" i="2"/>
  <c r="R448" i="2"/>
  <c r="S448" i="2"/>
  <c r="T448" i="2"/>
  <c r="U448" i="2"/>
  <c r="AE448" i="2"/>
  <c r="R449" i="2"/>
  <c r="S449" i="2"/>
  <c r="T449" i="2"/>
  <c r="U449" i="2"/>
  <c r="AE449" i="2"/>
  <c r="R450" i="2"/>
  <c r="S450" i="2"/>
  <c r="T450" i="2"/>
  <c r="U450" i="2"/>
  <c r="AE450" i="2"/>
  <c r="R451" i="2"/>
  <c r="S451" i="2"/>
  <c r="T451" i="2"/>
  <c r="U451" i="2"/>
  <c r="AE451" i="2"/>
  <c r="R452" i="2"/>
  <c r="S452" i="2"/>
  <c r="T452" i="2"/>
  <c r="U452" i="2"/>
  <c r="AE452" i="2"/>
  <c r="R453" i="2"/>
  <c r="S453" i="2"/>
  <c r="T453" i="2"/>
  <c r="U453" i="2"/>
  <c r="AE453" i="2"/>
  <c r="R454" i="2"/>
  <c r="S454" i="2"/>
  <c r="T454" i="2"/>
  <c r="U454" i="2"/>
  <c r="AE454" i="2"/>
  <c r="R455" i="2"/>
  <c r="S455" i="2"/>
  <c r="T455" i="2"/>
  <c r="U455" i="2"/>
  <c r="AE455" i="2"/>
  <c r="R456" i="2"/>
  <c r="S456" i="2"/>
  <c r="T456" i="2"/>
  <c r="U456" i="2"/>
  <c r="AE456" i="2"/>
  <c r="R457" i="2"/>
  <c r="S457" i="2"/>
  <c r="T457" i="2"/>
  <c r="U457" i="2"/>
  <c r="AE457" i="2"/>
  <c r="R458" i="2"/>
  <c r="S458" i="2"/>
  <c r="T458" i="2"/>
  <c r="U458" i="2"/>
  <c r="AE458" i="2"/>
  <c r="R459" i="2"/>
  <c r="S459" i="2"/>
  <c r="T459" i="2"/>
  <c r="U459" i="2"/>
  <c r="AE459" i="2"/>
  <c r="R460" i="2"/>
  <c r="S460" i="2"/>
  <c r="T460" i="2"/>
  <c r="U460" i="2"/>
  <c r="AE460" i="2"/>
  <c r="R461" i="2"/>
  <c r="S461" i="2"/>
  <c r="T461" i="2"/>
  <c r="U461" i="2"/>
  <c r="AE461" i="2"/>
  <c r="R462" i="2"/>
  <c r="S462" i="2"/>
  <c r="T462" i="2"/>
  <c r="U462" i="2"/>
  <c r="AE462" i="2"/>
  <c r="R463" i="2"/>
  <c r="D141" i="1" s="1"/>
  <c r="S463" i="2"/>
  <c r="T463" i="2"/>
  <c r="U463" i="2"/>
  <c r="E141" i="1" s="1"/>
  <c r="AE463" i="2"/>
  <c r="R464" i="2"/>
  <c r="S464" i="2"/>
  <c r="T464" i="2"/>
  <c r="U464" i="2"/>
  <c r="AE464" i="2"/>
  <c r="R465" i="2"/>
  <c r="S465" i="2"/>
  <c r="T465" i="2"/>
  <c r="U465" i="2"/>
  <c r="AE465" i="2"/>
  <c r="R466" i="2"/>
  <c r="D114" i="1" s="1"/>
  <c r="S466" i="2"/>
  <c r="T466" i="2"/>
  <c r="U466" i="2"/>
  <c r="E114" i="1" s="1"/>
  <c r="AE466" i="2"/>
  <c r="R467" i="2"/>
  <c r="D295" i="1" s="1"/>
  <c r="S467" i="2"/>
  <c r="T467" i="2"/>
  <c r="U467" i="2"/>
  <c r="E295" i="1" s="1"/>
  <c r="AE467" i="2"/>
  <c r="R468" i="2"/>
  <c r="S468" i="2"/>
  <c r="T468" i="2"/>
  <c r="U468" i="2"/>
  <c r="AE468" i="2"/>
  <c r="R469" i="2"/>
  <c r="S469" i="2"/>
  <c r="T469" i="2"/>
  <c r="U469" i="2"/>
  <c r="AE469" i="2"/>
  <c r="R470" i="2"/>
  <c r="D256" i="1" s="1"/>
  <c r="S470" i="2"/>
  <c r="T470" i="2"/>
  <c r="U470" i="2"/>
  <c r="E256" i="1" s="1"/>
  <c r="AE470" i="2"/>
  <c r="R471" i="2"/>
  <c r="D169" i="1" s="1"/>
  <c r="S471" i="2"/>
  <c r="T471" i="2"/>
  <c r="U471" i="2"/>
  <c r="E169" i="1" s="1"/>
  <c r="AE471" i="2"/>
  <c r="R472" i="2"/>
  <c r="D257" i="1" s="1"/>
  <c r="S472" i="2"/>
  <c r="T472" i="2"/>
  <c r="U472" i="2"/>
  <c r="E257" i="1" s="1"/>
  <c r="AE472" i="2"/>
  <c r="R473" i="2"/>
  <c r="S473" i="2"/>
  <c r="T473" i="2"/>
  <c r="U473" i="2"/>
  <c r="AE473" i="2"/>
  <c r="R474" i="2"/>
  <c r="S474" i="2"/>
  <c r="T474" i="2"/>
  <c r="U474" i="2"/>
  <c r="AE474" i="2"/>
  <c r="R475" i="2"/>
  <c r="S475" i="2"/>
  <c r="T475" i="2"/>
  <c r="U475" i="2"/>
  <c r="AE475" i="2"/>
  <c r="R476" i="2"/>
  <c r="S476" i="2"/>
  <c r="T476" i="2"/>
  <c r="U476" i="2"/>
  <c r="AE476" i="2"/>
  <c r="R477" i="2"/>
  <c r="S477" i="2"/>
  <c r="T477" i="2"/>
  <c r="U477" i="2"/>
  <c r="AE477" i="2"/>
  <c r="R478" i="2"/>
  <c r="S478" i="2"/>
  <c r="T478" i="2"/>
  <c r="U478" i="2"/>
  <c r="AE478" i="2"/>
  <c r="R479" i="2"/>
  <c r="S479" i="2"/>
  <c r="T479" i="2"/>
  <c r="U479" i="2"/>
  <c r="AE479" i="2"/>
  <c r="R480" i="2"/>
  <c r="S480" i="2"/>
  <c r="T480" i="2"/>
  <c r="U480" i="2"/>
  <c r="AE480" i="2"/>
  <c r="R481" i="2"/>
  <c r="S481" i="2"/>
  <c r="T481" i="2"/>
  <c r="U481" i="2"/>
  <c r="AE481" i="2"/>
  <c r="R482" i="2"/>
  <c r="S482" i="2"/>
  <c r="T482" i="2"/>
  <c r="U482" i="2"/>
  <c r="AE482" i="2"/>
  <c r="R483" i="2"/>
  <c r="S483" i="2"/>
  <c r="T483" i="2"/>
  <c r="U483" i="2"/>
  <c r="AE483" i="2"/>
  <c r="R484" i="2"/>
  <c r="S484" i="2"/>
  <c r="T484" i="2"/>
  <c r="U484" i="2"/>
  <c r="AE484" i="2"/>
  <c r="R485" i="2"/>
  <c r="S485" i="2"/>
  <c r="T485" i="2"/>
  <c r="U485" i="2"/>
  <c r="AE485" i="2"/>
  <c r="R486" i="2"/>
  <c r="S486" i="2"/>
  <c r="T486" i="2"/>
  <c r="U486" i="2"/>
  <c r="AE486" i="2"/>
  <c r="R487" i="2"/>
  <c r="S487" i="2"/>
  <c r="T487" i="2"/>
  <c r="U487" i="2"/>
  <c r="AE487" i="2"/>
  <c r="R488" i="2"/>
  <c r="S488" i="2"/>
  <c r="T488" i="2"/>
  <c r="U488" i="2"/>
  <c r="AE488" i="2"/>
  <c r="R489" i="2"/>
  <c r="D205" i="1" s="1"/>
  <c r="S489" i="2"/>
  <c r="T489" i="2"/>
  <c r="U489" i="2"/>
  <c r="E205" i="1" s="1"/>
  <c r="AE489" i="2"/>
  <c r="R490" i="2"/>
  <c r="S490" i="2"/>
  <c r="T490" i="2"/>
  <c r="U490" i="2"/>
  <c r="AE490" i="2"/>
  <c r="R491" i="2"/>
  <c r="S491" i="2"/>
  <c r="T491" i="2"/>
  <c r="U491" i="2"/>
  <c r="AE491" i="2"/>
  <c r="R492" i="2"/>
  <c r="D184" i="1" s="1"/>
  <c r="S492" i="2"/>
  <c r="T492" i="2"/>
  <c r="U492" i="2"/>
  <c r="E184" i="1" s="1"/>
  <c r="AE492" i="2"/>
  <c r="R493" i="2"/>
  <c r="S493" i="2"/>
  <c r="T493" i="2"/>
  <c r="U493" i="2"/>
  <c r="AE493" i="2"/>
  <c r="R494" i="2"/>
  <c r="S494" i="2"/>
  <c r="T494" i="2"/>
  <c r="U494" i="2"/>
  <c r="AE494" i="2"/>
  <c r="R495" i="2"/>
  <c r="S495" i="2"/>
  <c r="T495" i="2"/>
  <c r="U495" i="2"/>
  <c r="AE495" i="2"/>
  <c r="R496" i="2"/>
  <c r="S496" i="2"/>
  <c r="T496" i="2"/>
  <c r="U496" i="2"/>
  <c r="AE496" i="2"/>
  <c r="R497" i="2"/>
  <c r="D171" i="1" s="1"/>
  <c r="S497" i="2"/>
  <c r="T497" i="2"/>
  <c r="U497" i="2"/>
  <c r="E171" i="1" s="1"/>
  <c r="AE497" i="2"/>
  <c r="R498" i="2"/>
  <c r="D109" i="1" s="1"/>
  <c r="S498" i="2"/>
  <c r="T498" i="2"/>
  <c r="U498" i="2"/>
  <c r="E109" i="1" s="1"/>
  <c r="AE498" i="2"/>
  <c r="R499" i="2"/>
  <c r="S499" i="2"/>
  <c r="T499" i="2"/>
  <c r="U499" i="2"/>
  <c r="AE499" i="2"/>
  <c r="R500" i="2"/>
  <c r="S500" i="2"/>
  <c r="T500" i="2"/>
  <c r="U500" i="2"/>
  <c r="AE500" i="2"/>
  <c r="R501" i="2"/>
  <c r="D166" i="1" s="1"/>
  <c r="S501" i="2"/>
  <c r="T501" i="2"/>
  <c r="U501" i="2"/>
  <c r="E166" i="1" s="1"/>
  <c r="AE501" i="2"/>
  <c r="R502" i="2"/>
  <c r="S502" i="2"/>
  <c r="T502" i="2"/>
  <c r="U502" i="2"/>
  <c r="AE502" i="2"/>
  <c r="R503" i="2"/>
  <c r="D181" i="1" s="1"/>
  <c r="S503" i="2"/>
  <c r="T503" i="2"/>
  <c r="U503" i="2"/>
  <c r="E181" i="1" s="1"/>
  <c r="AE503" i="2"/>
  <c r="R504" i="2"/>
  <c r="D101" i="1" s="1"/>
  <c r="S504" i="2"/>
  <c r="T504" i="2"/>
  <c r="U504" i="2"/>
  <c r="E101" i="1" s="1"/>
  <c r="AE504" i="2"/>
  <c r="R505" i="2"/>
  <c r="D158" i="1" s="1"/>
  <c r="S505" i="2"/>
  <c r="T505" i="2"/>
  <c r="U505" i="2"/>
  <c r="E158" i="1" s="1"/>
  <c r="AE505" i="2"/>
  <c r="R506" i="2"/>
  <c r="S506" i="2"/>
  <c r="T506" i="2"/>
  <c r="U506" i="2"/>
  <c r="AE506" i="2"/>
  <c r="R507" i="2"/>
  <c r="S507" i="2"/>
  <c r="T507" i="2"/>
  <c r="U507" i="2"/>
  <c r="AE507" i="2"/>
  <c r="R508" i="2"/>
  <c r="S508" i="2"/>
  <c r="T508" i="2"/>
  <c r="U508" i="2"/>
  <c r="AE508" i="2"/>
  <c r="R509" i="2"/>
  <c r="S509" i="2"/>
  <c r="T509" i="2"/>
  <c r="U509" i="2"/>
  <c r="AE509" i="2"/>
  <c r="R510" i="2"/>
  <c r="S510" i="2"/>
  <c r="T510" i="2"/>
  <c r="U510" i="2"/>
  <c r="AE510" i="2"/>
  <c r="R511" i="2"/>
  <c r="S511" i="2"/>
  <c r="T511" i="2"/>
  <c r="U511" i="2"/>
  <c r="AE511" i="2"/>
  <c r="R512" i="2"/>
  <c r="S512" i="2"/>
  <c r="T512" i="2"/>
  <c r="U512" i="2"/>
  <c r="AE512" i="2"/>
  <c r="R513" i="2"/>
  <c r="S513" i="2"/>
  <c r="T513" i="2"/>
  <c r="U513" i="2"/>
  <c r="AE513" i="2"/>
  <c r="R514" i="2"/>
  <c r="D123" i="1" s="1"/>
  <c r="S514" i="2"/>
  <c r="T514" i="2"/>
  <c r="U514" i="2"/>
  <c r="E123" i="1" s="1"/>
  <c r="AE514" i="2"/>
  <c r="R515" i="2"/>
  <c r="D133" i="1" s="1"/>
  <c r="S515" i="2"/>
  <c r="T515" i="2"/>
  <c r="U515" i="2"/>
  <c r="E133" i="1" s="1"/>
  <c r="AE515" i="2"/>
  <c r="R516" i="2"/>
  <c r="S516" i="2"/>
  <c r="T516" i="2"/>
  <c r="U516" i="2"/>
  <c r="AE516" i="2"/>
  <c r="R517" i="2"/>
  <c r="S517" i="2"/>
  <c r="T517" i="2"/>
  <c r="U517" i="2"/>
  <c r="AE517" i="2"/>
  <c r="R518" i="2"/>
  <c r="S518" i="2"/>
  <c r="T518" i="2"/>
  <c r="U518" i="2"/>
  <c r="AE518" i="2"/>
  <c r="R519" i="2"/>
  <c r="S519" i="2"/>
  <c r="T519" i="2"/>
  <c r="U519" i="2"/>
  <c r="AE519" i="2"/>
  <c r="R520" i="2"/>
  <c r="S520" i="2"/>
  <c r="T520" i="2"/>
  <c r="U520" i="2"/>
  <c r="AE520" i="2"/>
  <c r="R521" i="2"/>
  <c r="S521" i="2"/>
  <c r="T521" i="2"/>
  <c r="U521" i="2"/>
  <c r="AE521" i="2"/>
  <c r="R522" i="2"/>
  <c r="S522" i="2"/>
  <c r="T522" i="2"/>
  <c r="U522" i="2"/>
  <c r="AE522" i="2"/>
  <c r="R523" i="2"/>
  <c r="S523" i="2"/>
  <c r="T523" i="2"/>
  <c r="U523" i="2"/>
  <c r="AE523" i="2"/>
  <c r="R524" i="2"/>
  <c r="S524" i="2"/>
  <c r="T524" i="2"/>
  <c r="U524" i="2"/>
  <c r="AE524" i="2"/>
  <c r="R525" i="2"/>
  <c r="D196" i="1" s="1"/>
  <c r="S525" i="2"/>
  <c r="T525" i="2"/>
  <c r="U525" i="2"/>
  <c r="E196" i="1" s="1"/>
  <c r="AE525" i="2"/>
  <c r="R526" i="2"/>
  <c r="S526" i="2"/>
  <c r="T526" i="2"/>
  <c r="U526" i="2"/>
  <c r="AE526" i="2"/>
  <c r="R527" i="2"/>
  <c r="D296" i="1" s="1"/>
  <c r="S527" i="2"/>
  <c r="T527" i="2"/>
  <c r="U527" i="2"/>
  <c r="E296" i="1" s="1"/>
  <c r="AE527" i="2"/>
  <c r="R528" i="2"/>
  <c r="D209" i="1" s="1"/>
  <c r="S528" i="2"/>
  <c r="T528" i="2"/>
  <c r="U528" i="2"/>
  <c r="E209" i="1" s="1"/>
  <c r="AE528" i="2"/>
  <c r="R529" i="2"/>
  <c r="S529" i="2"/>
  <c r="T529" i="2"/>
  <c r="U529" i="2"/>
  <c r="AE529" i="2"/>
  <c r="R530" i="2"/>
  <c r="S530" i="2"/>
  <c r="T530" i="2"/>
  <c r="U530" i="2"/>
  <c r="AE530" i="2"/>
  <c r="R531" i="2"/>
  <c r="S531" i="2"/>
  <c r="T531" i="2"/>
  <c r="U531" i="2"/>
  <c r="AE531" i="2"/>
  <c r="R532" i="2"/>
  <c r="S532" i="2"/>
  <c r="T532" i="2"/>
  <c r="U532" i="2"/>
  <c r="AE532" i="2"/>
  <c r="R533" i="2"/>
  <c r="S533" i="2"/>
  <c r="T533" i="2"/>
  <c r="U533" i="2"/>
  <c r="AE533" i="2"/>
  <c r="R534" i="2"/>
  <c r="S534" i="2"/>
  <c r="T534" i="2"/>
  <c r="U534" i="2"/>
  <c r="AE534" i="2"/>
  <c r="R535" i="2"/>
  <c r="D93" i="1" s="1"/>
  <c r="S535" i="2"/>
  <c r="T535" i="2"/>
  <c r="U535" i="2"/>
  <c r="E93" i="1" s="1"/>
  <c r="AE535" i="2"/>
  <c r="R536" i="2"/>
  <c r="D155" i="1" s="1"/>
  <c r="S536" i="2"/>
  <c r="T536" i="2"/>
  <c r="U536" i="2"/>
  <c r="E155" i="1" s="1"/>
  <c r="AE536" i="2"/>
  <c r="R537" i="2"/>
  <c r="D182" i="1" s="1"/>
  <c r="S537" i="2"/>
  <c r="T537" i="2"/>
  <c r="U537" i="2"/>
  <c r="E182" i="1" s="1"/>
  <c r="AE537" i="2"/>
  <c r="R538" i="2"/>
  <c r="D261" i="1" s="1"/>
  <c r="S538" i="2"/>
  <c r="T538" i="2"/>
  <c r="U538" i="2"/>
  <c r="E261" i="1" s="1"/>
  <c r="AE538" i="2"/>
  <c r="R539" i="2"/>
  <c r="D103" i="1" s="1"/>
  <c r="S539" i="2"/>
  <c r="T539" i="2"/>
  <c r="U539" i="2"/>
  <c r="E103" i="1" s="1"/>
  <c r="AE539" i="2"/>
  <c r="R540" i="2"/>
  <c r="D154" i="1" s="1"/>
  <c r="S540" i="2"/>
  <c r="T540" i="2"/>
  <c r="U540" i="2"/>
  <c r="E154" i="1" s="1"/>
  <c r="AE540" i="2"/>
  <c r="R541" i="2"/>
  <c r="S541" i="2"/>
  <c r="T541" i="2"/>
  <c r="U541" i="2"/>
  <c r="AE541" i="2"/>
  <c r="R542" i="2"/>
  <c r="S542" i="2"/>
  <c r="T542" i="2"/>
  <c r="U542" i="2"/>
  <c r="AE542" i="2"/>
  <c r="R543" i="2"/>
  <c r="S543" i="2"/>
  <c r="T543" i="2"/>
  <c r="U543" i="2"/>
  <c r="AE543" i="2"/>
  <c r="R544" i="2"/>
  <c r="S544" i="2"/>
  <c r="T544" i="2"/>
  <c r="U544" i="2"/>
  <c r="AE544" i="2"/>
  <c r="R545" i="2"/>
  <c r="S545" i="2"/>
  <c r="T545" i="2"/>
  <c r="U545" i="2"/>
  <c r="AE545" i="2"/>
  <c r="R546" i="2"/>
  <c r="S546" i="2"/>
  <c r="T546" i="2"/>
  <c r="U546" i="2"/>
  <c r="AE546" i="2"/>
  <c r="R547" i="2"/>
  <c r="S547" i="2"/>
  <c r="T547" i="2"/>
  <c r="U547" i="2"/>
  <c r="AE547" i="2"/>
  <c r="R548" i="2"/>
  <c r="S548" i="2"/>
  <c r="T548" i="2"/>
  <c r="U548" i="2"/>
  <c r="AE548" i="2"/>
  <c r="R549" i="2"/>
  <c r="S549" i="2"/>
  <c r="T549" i="2"/>
  <c r="U549" i="2"/>
  <c r="AE549" i="2"/>
  <c r="R550" i="2"/>
  <c r="S550" i="2"/>
  <c r="T550" i="2"/>
  <c r="U550" i="2"/>
  <c r="AE550" i="2"/>
  <c r="R551" i="2"/>
  <c r="D294" i="1" s="1"/>
  <c r="S551" i="2"/>
  <c r="T551" i="2"/>
  <c r="U551" i="2"/>
  <c r="E294" i="1" s="1"/>
  <c r="AE551" i="2"/>
  <c r="R552" i="2"/>
  <c r="D207" i="1" s="1"/>
  <c r="S552" i="2"/>
  <c r="T552" i="2"/>
  <c r="U552" i="2"/>
  <c r="E207" i="1" s="1"/>
  <c r="AE552" i="2"/>
  <c r="R553" i="2"/>
  <c r="S553" i="2"/>
  <c r="T553" i="2"/>
  <c r="U553" i="2"/>
  <c r="AE553" i="2"/>
  <c r="R554" i="2"/>
  <c r="S554" i="2"/>
  <c r="T554" i="2"/>
  <c r="U554" i="2"/>
  <c r="AE554" i="2"/>
  <c r="R555" i="2"/>
  <c r="S555" i="2"/>
  <c r="T555" i="2"/>
  <c r="U555" i="2"/>
  <c r="AE555" i="2"/>
  <c r="R556" i="2"/>
  <c r="S556" i="2"/>
  <c r="T556" i="2"/>
  <c r="U556" i="2"/>
  <c r="AE556" i="2"/>
  <c r="R557" i="2"/>
  <c r="S557" i="2"/>
  <c r="T557" i="2"/>
  <c r="U557" i="2"/>
  <c r="AE557" i="2"/>
  <c r="R558" i="2"/>
  <c r="S558" i="2"/>
  <c r="T558" i="2"/>
  <c r="U558" i="2"/>
  <c r="AE558" i="2"/>
  <c r="R559" i="2"/>
  <c r="S559" i="2"/>
  <c r="T559" i="2"/>
  <c r="U559" i="2"/>
  <c r="AE559" i="2"/>
  <c r="R560" i="2"/>
  <c r="S560" i="2"/>
  <c r="T560" i="2"/>
  <c r="U560" i="2"/>
  <c r="AE560" i="2"/>
  <c r="AB380" i="2" l="1"/>
  <c r="AB198" i="2"/>
  <c r="AB422" i="2"/>
  <c r="AB487" i="2"/>
  <c r="AB190" i="2"/>
  <c r="AB224" i="2"/>
  <c r="AB252" i="2"/>
  <c r="AB256" i="2"/>
  <c r="AB283" i="2"/>
  <c r="AB292" i="2"/>
  <c r="AB389" i="2"/>
  <c r="AB415" i="2"/>
  <c r="AB473" i="2"/>
  <c r="AB477" i="2"/>
  <c r="AB489" i="2"/>
  <c r="AB498" i="2"/>
  <c r="AB188" i="2"/>
  <c r="AB193" i="2"/>
  <c r="AB201" i="2"/>
  <c r="AB213" i="2"/>
  <c r="AB257" i="2"/>
  <c r="AB263" i="2"/>
  <c r="AB298" i="2"/>
  <c r="AB333" i="2"/>
  <c r="AB202" i="2"/>
  <c r="AB259" i="2"/>
  <c r="AB264" i="2"/>
  <c r="AB271" i="2"/>
  <c r="AB359" i="2"/>
  <c r="AB397" i="2"/>
  <c r="AB403" i="2"/>
  <c r="AB409" i="2"/>
  <c r="AB459" i="2"/>
  <c r="AB488" i="2"/>
  <c r="AB195" i="2"/>
  <c r="AB364" i="2"/>
  <c r="AB398" i="2"/>
  <c r="AB410" i="2"/>
  <c r="AB412" i="2"/>
  <c r="AB472" i="2"/>
  <c r="AB485" i="2"/>
  <c r="AB502" i="2"/>
  <c r="AB510" i="2"/>
  <c r="O70" i="1"/>
  <c r="Q70" i="1"/>
  <c r="O78" i="1"/>
  <c r="Q78" i="1"/>
  <c r="O71" i="1"/>
  <c r="Q71" i="1"/>
  <c r="O75" i="1"/>
  <c r="Q75" i="1"/>
  <c r="O74" i="1"/>
  <c r="Q74" i="1"/>
  <c r="O72" i="1"/>
  <c r="Q72" i="1"/>
  <c r="O76" i="1"/>
  <c r="Q76" i="1"/>
  <c r="O69" i="1"/>
  <c r="Q69" i="1"/>
  <c r="O73" i="1"/>
  <c r="Q73" i="1"/>
  <c r="O77" i="1"/>
  <c r="Q77" i="1"/>
  <c r="V560" i="2"/>
  <c r="W558" i="2"/>
  <c r="V557" i="2"/>
  <c r="V554" i="2"/>
  <c r="W550" i="2"/>
  <c r="W547" i="2"/>
  <c r="V546" i="2"/>
  <c r="W543" i="2"/>
  <c r="V542" i="2"/>
  <c r="W539" i="2"/>
  <c r="V538" i="2"/>
  <c r="V536" i="2"/>
  <c r="V534" i="2"/>
  <c r="W531" i="2"/>
  <c r="V530" i="2"/>
  <c r="W527" i="2"/>
  <c r="W522" i="2"/>
  <c r="V520" i="2"/>
  <c r="W518" i="2"/>
  <c r="V517" i="2"/>
  <c r="W512" i="2"/>
  <c r="V511" i="2"/>
  <c r="W509" i="2"/>
  <c r="V508" i="2"/>
  <c r="V505" i="2"/>
  <c r="W502" i="2"/>
  <c r="V501" i="2"/>
  <c r="W498" i="2"/>
  <c r="V497" i="2"/>
  <c r="W494" i="2"/>
  <c r="V493" i="2"/>
  <c r="W490" i="2"/>
  <c r="V489" i="2"/>
  <c r="W487" i="2"/>
  <c r="V486" i="2"/>
  <c r="W484" i="2"/>
  <c r="V483" i="2"/>
  <c r="W480" i="2"/>
  <c r="V479" i="2"/>
  <c r="W476" i="2"/>
  <c r="V475" i="2"/>
  <c r="W472" i="2"/>
  <c r="V471" i="2"/>
  <c r="W468" i="2"/>
  <c r="V467" i="2"/>
  <c r="V464" i="2"/>
  <c r="W460" i="2"/>
  <c r="V459" i="2"/>
  <c r="W456" i="2"/>
  <c r="V455" i="2"/>
  <c r="V453" i="2"/>
  <c r="V451" i="2"/>
  <c r="W449" i="2"/>
  <c r="V448" i="2"/>
  <c r="W445" i="2"/>
  <c r="V444" i="2"/>
  <c r="W441" i="2"/>
  <c r="V440" i="2"/>
  <c r="W437" i="2"/>
  <c r="V436" i="2"/>
  <c r="W433" i="2"/>
  <c r="V432" i="2"/>
  <c r="W429" i="2"/>
  <c r="V428" i="2"/>
  <c r="W426" i="2"/>
  <c r="V425" i="2"/>
  <c r="W422" i="2"/>
  <c r="V421" i="2"/>
  <c r="V418" i="2"/>
  <c r="V415" i="2"/>
  <c r="W413" i="2"/>
  <c r="V408" i="2"/>
  <c r="W406" i="2"/>
  <c r="W404" i="2"/>
  <c r="V403" i="2"/>
  <c r="W399" i="2"/>
  <c r="V398" i="2"/>
  <c r="W395" i="2"/>
  <c r="V394" i="2"/>
  <c r="W391" i="2"/>
  <c r="W389" i="2"/>
  <c r="W387" i="2"/>
  <c r="V386" i="2"/>
  <c r="W383" i="2"/>
  <c r="V382" i="2"/>
  <c r="V381" i="2"/>
  <c r="W378" i="2"/>
  <c r="V377" i="2"/>
  <c r="W375" i="2"/>
  <c r="V374" i="2"/>
  <c r="W371" i="2"/>
  <c r="V370" i="2"/>
  <c r="V367" i="2"/>
  <c r="W363" i="2"/>
  <c r="V362" i="2"/>
  <c r="V361" i="2"/>
  <c r="W358" i="2"/>
  <c r="V357" i="2"/>
  <c r="W356" i="2"/>
  <c r="W353" i="2"/>
  <c r="W350" i="2"/>
  <c r="V349" i="2"/>
  <c r="W346" i="2"/>
  <c r="V345" i="2"/>
  <c r="W342" i="2"/>
  <c r="V341" i="2"/>
  <c r="W338" i="2"/>
  <c r="V337" i="2"/>
  <c r="W335" i="2"/>
  <c r="V334" i="2"/>
  <c r="W331" i="2"/>
  <c r="V330" i="2"/>
  <c r="W327" i="2"/>
  <c r="V326" i="2"/>
  <c r="W323" i="2"/>
  <c r="V322" i="2"/>
  <c r="W319" i="2"/>
  <c r="V318" i="2"/>
  <c r="W315" i="2"/>
  <c r="V314" i="2"/>
  <c r="W311" i="2"/>
  <c r="V310" i="2"/>
  <c r="W307" i="2"/>
  <c r="V306" i="2"/>
  <c r="W304" i="2"/>
  <c r="V303" i="2"/>
  <c r="V301" i="2"/>
  <c r="W298" i="2"/>
  <c r="V297" i="2"/>
  <c r="W293" i="2"/>
  <c r="V292" i="2"/>
  <c r="W289" i="2"/>
  <c r="W285" i="2"/>
  <c r="W280" i="2"/>
  <c r="W278" i="2"/>
  <c r="W274" i="2"/>
  <c r="W271" i="2"/>
  <c r="W268" i="2"/>
  <c r="W265" i="2"/>
  <c r="W256" i="2"/>
  <c r="W250" i="2"/>
  <c r="W245" i="2"/>
  <c r="V244" i="2"/>
  <c r="V241" i="2"/>
  <c r="W238" i="2"/>
  <c r="W235" i="2"/>
  <c r="W233" i="2"/>
  <c r="V232" i="2"/>
  <c r="W229" i="2"/>
  <c r="V228" i="2"/>
  <c r="W225" i="2"/>
  <c r="V224" i="2"/>
  <c r="W221" i="2"/>
  <c r="V220" i="2"/>
  <c r="V218" i="2"/>
  <c r="V215" i="2"/>
  <c r="W212" i="2"/>
  <c r="V211" i="2"/>
  <c r="W208" i="2"/>
  <c r="V207" i="2"/>
  <c r="V204" i="2"/>
  <c r="W202" i="2"/>
  <c r="V201" i="2"/>
  <c r="W198" i="2"/>
  <c r="V197" i="2"/>
  <c r="W194" i="2"/>
  <c r="V193" i="2"/>
  <c r="W190" i="2"/>
  <c r="V189" i="2"/>
  <c r="V188" i="2"/>
  <c r="V288" i="2"/>
  <c r="V284" i="2"/>
  <c r="V279" i="2"/>
  <c r="V277" i="2"/>
  <c r="V273" i="2"/>
  <c r="V267" i="2"/>
  <c r="V264" i="2"/>
  <c r="V261" i="2"/>
  <c r="V259" i="2"/>
  <c r="V255" i="2"/>
  <c r="V253" i="2"/>
  <c r="V249" i="2"/>
  <c r="V247" i="2"/>
  <c r="V555" i="2"/>
  <c r="V552" i="2"/>
  <c r="V548" i="2"/>
  <c r="W548" i="2"/>
  <c r="V532" i="2"/>
  <c r="V528" i="2"/>
  <c r="V525" i="2"/>
  <c r="V503" i="2"/>
  <c r="V499" i="2"/>
  <c r="V495" i="2"/>
  <c r="V491" i="2"/>
  <c r="V488" i="2"/>
  <c r="V485" i="2"/>
  <c r="V481" i="2"/>
  <c r="V477" i="2"/>
  <c r="V473" i="2"/>
  <c r="V469" i="2"/>
  <c r="V462" i="2"/>
  <c r="V461" i="2"/>
  <c r="V457" i="2"/>
  <c r="V452" i="2"/>
  <c r="V446" i="2"/>
  <c r="V400" i="2"/>
  <c r="V396" i="2"/>
  <c r="V392" i="2"/>
  <c r="V388" i="2"/>
  <c r="V384" i="2"/>
  <c r="V379" i="2"/>
  <c r="V372" i="2"/>
  <c r="V368" i="2"/>
  <c r="V351" i="2"/>
  <c r="V347" i="2"/>
  <c r="V343" i="2"/>
  <c r="V339" i="2"/>
  <c r="V332" i="2"/>
  <c r="V328" i="2"/>
  <c r="V324" i="2"/>
  <c r="V320" i="2"/>
  <c r="V312" i="2"/>
  <c r="V308" i="2"/>
  <c r="V305" i="2"/>
  <c r="V295" i="2"/>
  <c r="V294" i="2"/>
  <c r="V290" i="2"/>
  <c r="V286" i="2"/>
  <c r="V282" i="2"/>
  <c r="V275" i="2"/>
  <c r="V269" i="2"/>
  <c r="V266" i="2"/>
  <c r="V262" i="2"/>
  <c r="V257" i="2"/>
  <c r="V251" i="2"/>
  <c r="V246" i="2"/>
  <c r="V242" i="2"/>
  <c r="V239" i="2"/>
  <c r="V236" i="2"/>
  <c r="V234" i="2"/>
  <c r="V230" i="2"/>
  <c r="V226" i="2"/>
  <c r="V222" i="2"/>
  <c r="W532" i="2"/>
  <c r="W528" i="2"/>
  <c r="W525" i="2"/>
  <c r="W514" i="2"/>
  <c r="W513" i="2"/>
  <c r="W503" i="2"/>
  <c r="W499" i="2"/>
  <c r="W481" i="2"/>
  <c r="W477" i="2"/>
  <c r="W473" i="2"/>
  <c r="W469" i="2"/>
  <c r="W465" i="2"/>
  <c r="W462" i="2"/>
  <c r="W457" i="2"/>
  <c r="W452" i="2"/>
  <c r="W446" i="2"/>
  <c r="W423" i="2"/>
  <c r="W416" i="2"/>
  <c r="W411" i="2"/>
  <c r="W409" i="2"/>
  <c r="W402" i="2"/>
  <c r="W400" i="2"/>
  <c r="W396" i="2"/>
  <c r="W392" i="2"/>
  <c r="W388" i="2"/>
  <c r="W384" i="2"/>
  <c r="W379" i="2"/>
  <c r="W372" i="2"/>
  <c r="W354" i="2"/>
  <c r="W351" i="2"/>
  <c r="W347" i="2"/>
  <c r="W343" i="2"/>
  <c r="W339" i="2"/>
  <c r="W312" i="2"/>
  <c r="W495" i="2"/>
  <c r="W491" i="2"/>
  <c r="W488" i="2"/>
  <c r="W485" i="2"/>
  <c r="W461" i="2"/>
  <c r="W368" i="2"/>
  <c r="V363" i="2"/>
  <c r="V358" i="2"/>
  <c r="V356" i="2"/>
  <c r="V353" i="2"/>
  <c r="V350" i="2"/>
  <c r="V346" i="2"/>
  <c r="V342" i="2"/>
  <c r="V338" i="2"/>
  <c r="W365" i="2"/>
  <c r="W364" i="2"/>
  <c r="W359" i="2"/>
  <c r="V365" i="2"/>
  <c r="V354" i="2"/>
  <c r="W555" i="2"/>
  <c r="W552" i="2"/>
  <c r="W544" i="2"/>
  <c r="W540" i="2"/>
  <c r="W523" i="2"/>
  <c r="W419" i="2"/>
  <c r="V335" i="2"/>
  <c r="W332" i="2"/>
  <c r="V331" i="2"/>
  <c r="W328" i="2"/>
  <c r="V327" i="2"/>
  <c r="W324" i="2"/>
  <c r="V323" i="2"/>
  <c r="W320" i="2"/>
  <c r="V319" i="2"/>
  <c r="W316" i="2"/>
  <c r="V315" i="2"/>
  <c r="V311" i="2"/>
  <c r="W308" i="2"/>
  <c r="V307" i="2"/>
  <c r="W305" i="2"/>
  <c r="V304" i="2"/>
  <c r="V544" i="2"/>
  <c r="V540" i="2"/>
  <c r="V523" i="2"/>
  <c r="V514" i="2"/>
  <c r="V513" i="2"/>
  <c r="V465" i="2"/>
  <c r="V442" i="2"/>
  <c r="V438" i="2"/>
  <c r="V434" i="2"/>
  <c r="V430" i="2"/>
  <c r="V423" i="2"/>
  <c r="V419" i="2"/>
  <c r="V416" i="2"/>
  <c r="V364" i="2"/>
  <c r="V298" i="2"/>
  <c r="W295" i="2"/>
  <c r="W294" i="2"/>
  <c r="V293" i="2"/>
  <c r="W290" i="2"/>
  <c r="V289" i="2"/>
  <c r="W286" i="2"/>
  <c r="V285" i="2"/>
  <c r="W282" i="2"/>
  <c r="V280" i="2"/>
  <c r="V278" i="2"/>
  <c r="W275" i="2"/>
  <c r="V274" i="2"/>
  <c r="V271" i="2"/>
  <c r="W269" i="2"/>
  <c r="V268" i="2"/>
  <c r="W266" i="2"/>
  <c r="V265" i="2"/>
  <c r="W262" i="2"/>
  <c r="W257" i="2"/>
  <c r="V256" i="2"/>
  <c r="W251" i="2"/>
  <c r="V250" i="2"/>
  <c r="W246" i="2"/>
  <c r="V245" i="2"/>
  <c r="W242" i="2"/>
  <c r="W239" i="2"/>
  <c r="V238" i="2"/>
  <c r="W236" i="2"/>
  <c r="V235" i="2"/>
  <c r="W234" i="2"/>
  <c r="V233" i="2"/>
  <c r="W230" i="2"/>
  <c r="V229" i="2"/>
  <c r="W226" i="2"/>
  <c r="V225" i="2"/>
  <c r="W222" i="2"/>
  <c r="V221" i="2"/>
  <c r="W216" i="2"/>
  <c r="W213" i="2"/>
  <c r="V212" i="2"/>
  <c r="W209" i="2"/>
  <c r="V208" i="2"/>
  <c r="W205" i="2"/>
  <c r="W203" i="2"/>
  <c r="V202" i="2"/>
  <c r="W199" i="2"/>
  <c r="V198" i="2"/>
  <c r="W195" i="2"/>
  <c r="V194" i="2"/>
  <c r="W191" i="2"/>
  <c r="V190" i="2"/>
  <c r="V558" i="2"/>
  <c r="V550" i="2"/>
  <c r="V547" i="2"/>
  <c r="V543" i="2"/>
  <c r="V539" i="2"/>
  <c r="V531" i="2"/>
  <c r="V527" i="2"/>
  <c r="V522" i="2"/>
  <c r="V518" i="2"/>
  <c r="V512" i="2"/>
  <c r="V509" i="2"/>
  <c r="V502" i="2"/>
  <c r="V498" i="2"/>
  <c r="V494" i="2"/>
  <c r="V490" i="2"/>
  <c r="V487" i="2"/>
  <c r="V484" i="2"/>
  <c r="V480" i="2"/>
  <c r="V476" i="2"/>
  <c r="V472" i="2"/>
  <c r="V468" i="2"/>
  <c r="V460" i="2"/>
  <c r="V456" i="2"/>
  <c r="V449" i="2"/>
  <c r="V445" i="2"/>
  <c r="W442" i="2"/>
  <c r="V441" i="2"/>
  <c r="W438" i="2"/>
  <c r="V437" i="2"/>
  <c r="W434" i="2"/>
  <c r="V433" i="2"/>
  <c r="W430" i="2"/>
  <c r="V429" i="2"/>
  <c r="V426" i="2"/>
  <c r="V422" i="2"/>
  <c r="V413" i="2"/>
  <c r="V406" i="2"/>
  <c r="V404" i="2"/>
  <c r="V399" i="2"/>
  <c r="V395" i="2"/>
  <c r="V391" i="2"/>
  <c r="V389" i="2"/>
  <c r="V387" i="2"/>
  <c r="V383" i="2"/>
  <c r="V378" i="2"/>
  <c r="V375" i="2"/>
  <c r="V371" i="2"/>
  <c r="V359" i="2"/>
  <c r="V411" i="2"/>
  <c r="V409" i="2"/>
  <c r="V402" i="2"/>
  <c r="V316" i="2"/>
  <c r="V216" i="2"/>
  <c r="W553" i="2"/>
  <c r="W545" i="2"/>
  <c r="W541" i="2"/>
  <c r="W537" i="2"/>
  <c r="W535" i="2"/>
  <c r="W533" i="2"/>
  <c r="W529" i="2"/>
  <c r="W526" i="2"/>
  <c r="W524" i="2"/>
  <c r="W521" i="2"/>
  <c r="W519" i="2"/>
  <c r="W516" i="2"/>
  <c r="W515" i="2"/>
  <c r="W510" i="2"/>
  <c r="W507" i="2"/>
  <c r="W559" i="2"/>
  <c r="W556" i="2"/>
  <c r="W551" i="2"/>
  <c r="W549" i="2"/>
  <c r="W560" i="2"/>
  <c r="V559" i="2"/>
  <c r="W557" i="2"/>
  <c r="V556" i="2"/>
  <c r="W554" i="2"/>
  <c r="V553" i="2"/>
  <c r="V551" i="2"/>
  <c r="V549" i="2"/>
  <c r="W546" i="2"/>
  <c r="V545" i="2"/>
  <c r="W542" i="2"/>
  <c r="V541" i="2"/>
  <c r="W506" i="2"/>
  <c r="W504" i="2"/>
  <c r="W500" i="2"/>
  <c r="W496" i="2"/>
  <c r="W492" i="2"/>
  <c r="W482" i="2"/>
  <c r="W478" i="2"/>
  <c r="W474" i="2"/>
  <c r="W470" i="2"/>
  <c r="W466" i="2"/>
  <c r="W463" i="2"/>
  <c r="W458" i="2"/>
  <c r="W454" i="2"/>
  <c r="W450" i="2"/>
  <c r="W447" i="2"/>
  <c r="W443" i="2"/>
  <c r="W439" i="2"/>
  <c r="W435" i="2"/>
  <c r="W431" i="2"/>
  <c r="W427" i="2"/>
  <c r="W424" i="2"/>
  <c r="W420" i="2"/>
  <c r="W417" i="2"/>
  <c r="W414" i="2"/>
  <c r="W412" i="2"/>
  <c r="W410" i="2"/>
  <c r="W407" i="2"/>
  <c r="W405" i="2"/>
  <c r="W401" i="2"/>
  <c r="W397" i="2"/>
  <c r="W393" i="2"/>
  <c r="W390" i="2"/>
  <c r="W385" i="2"/>
  <c r="W380" i="2"/>
  <c r="W376" i="2"/>
  <c r="W373" i="2"/>
  <c r="W369" i="2"/>
  <c r="W366" i="2"/>
  <c r="W360" i="2"/>
  <c r="W355" i="2"/>
  <c r="W352" i="2"/>
  <c r="W348" i="2"/>
  <c r="W344" i="2"/>
  <c r="W340" i="2"/>
  <c r="W336" i="2"/>
  <c r="W333" i="2"/>
  <c r="W329" i="2"/>
  <c r="W325" i="2"/>
  <c r="W321" i="2"/>
  <c r="W317" i="2"/>
  <c r="W313" i="2"/>
  <c r="W309" i="2"/>
  <c r="W538" i="2"/>
  <c r="V537" i="2"/>
  <c r="W536" i="2"/>
  <c r="V535" i="2"/>
  <c r="W534" i="2"/>
  <c r="V533" i="2"/>
  <c r="W530" i="2"/>
  <c r="V529" i="2"/>
  <c r="V526" i="2"/>
  <c r="V524" i="2"/>
  <c r="V521" i="2"/>
  <c r="W520" i="2"/>
  <c r="V519" i="2"/>
  <c r="W517" i="2"/>
  <c r="V516" i="2"/>
  <c r="V515" i="2"/>
  <c r="W511" i="2"/>
  <c r="V510" i="2"/>
  <c r="W508" i="2"/>
  <c r="V507" i="2"/>
  <c r="V506" i="2"/>
  <c r="W505" i="2"/>
  <c r="V504" i="2"/>
  <c r="W501" i="2"/>
  <c r="V500" i="2"/>
  <c r="W497" i="2"/>
  <c r="V496" i="2"/>
  <c r="W493" i="2"/>
  <c r="V492" i="2"/>
  <c r="W489" i="2"/>
  <c r="W486" i="2"/>
  <c r="W483" i="2"/>
  <c r="V482" i="2"/>
  <c r="W479" i="2"/>
  <c r="V478" i="2"/>
  <c r="W475" i="2"/>
  <c r="V474" i="2"/>
  <c r="W471" i="2"/>
  <c r="V470" i="2"/>
  <c r="W467" i="2"/>
  <c r="V466" i="2"/>
  <c r="W464" i="2"/>
  <c r="V463" i="2"/>
  <c r="W459" i="2"/>
  <c r="V458" i="2"/>
  <c r="W455" i="2"/>
  <c r="V454" i="2"/>
  <c r="W453" i="2"/>
  <c r="W451" i="2"/>
  <c r="V450" i="2"/>
  <c r="W448" i="2"/>
  <c r="V447" i="2"/>
  <c r="W444" i="2"/>
  <c r="V443" i="2"/>
  <c r="W440" i="2"/>
  <c r="V439" i="2"/>
  <c r="W436" i="2"/>
  <c r="V435" i="2"/>
  <c r="W432" i="2"/>
  <c r="V431" i="2"/>
  <c r="W428" i="2"/>
  <c r="V427" i="2"/>
  <c r="W425" i="2"/>
  <c r="V424" i="2"/>
  <c r="W421" i="2"/>
  <c r="V420" i="2"/>
  <c r="W418" i="2"/>
  <c r="V417" i="2"/>
  <c r="W415" i="2"/>
  <c r="V414" i="2"/>
  <c r="V412" i="2"/>
  <c r="V410" i="2"/>
  <c r="W408" i="2"/>
  <c r="V407" i="2"/>
  <c r="V405" i="2"/>
  <c r="W403" i="2"/>
  <c r="V401" i="2"/>
  <c r="W398" i="2"/>
  <c r="V397" i="2"/>
  <c r="W394" i="2"/>
  <c r="V393" i="2"/>
  <c r="V390" i="2"/>
  <c r="W386" i="2"/>
  <c r="V385" i="2"/>
  <c r="W382" i="2"/>
  <c r="W381" i="2"/>
  <c r="V380" i="2"/>
  <c r="W377" i="2"/>
  <c r="V376" i="2"/>
  <c r="W374" i="2"/>
  <c r="V373" i="2"/>
  <c r="W370" i="2"/>
  <c r="V369" i="2"/>
  <c r="W367" i="2"/>
  <c r="V366" i="2"/>
  <c r="W362" i="2"/>
  <c r="W361" i="2"/>
  <c r="V360" i="2"/>
  <c r="W357" i="2"/>
  <c r="V355" i="2"/>
  <c r="V352" i="2"/>
  <c r="W349" i="2"/>
  <c r="V348" i="2"/>
  <c r="W345" i="2"/>
  <c r="V344" i="2"/>
  <c r="W341" i="2"/>
  <c r="V340" i="2"/>
  <c r="W337" i="2"/>
  <c r="V336" i="2"/>
  <c r="W334" i="2"/>
  <c r="V333" i="2"/>
  <c r="W330" i="2"/>
  <c r="V329" i="2"/>
  <c r="W326" i="2"/>
  <c r="V325" i="2"/>
  <c r="W322" i="2"/>
  <c r="V321" i="2"/>
  <c r="W318" i="2"/>
  <c r="V317" i="2"/>
  <c r="W314" i="2"/>
  <c r="V313" i="2"/>
  <c r="W310" i="2"/>
  <c r="V309" i="2"/>
  <c r="W306" i="2"/>
  <c r="W302" i="2"/>
  <c r="W300" i="2"/>
  <c r="W299" i="2"/>
  <c r="W296" i="2"/>
  <c r="W291" i="2"/>
  <c r="W287" i="2"/>
  <c r="W283" i="2"/>
  <c r="W281" i="2"/>
  <c r="W276" i="2"/>
  <c r="W272" i="2"/>
  <c r="W270" i="2"/>
  <c r="W263" i="2"/>
  <c r="W260" i="2"/>
  <c r="W258" i="2"/>
  <c r="W254" i="2"/>
  <c r="W252" i="2"/>
  <c r="W248" i="2"/>
  <c r="W243" i="2"/>
  <c r="W240" i="2"/>
  <c r="W237" i="2"/>
  <c r="W231" i="2"/>
  <c r="W227" i="2"/>
  <c r="W223" i="2"/>
  <c r="W219" i="2"/>
  <c r="W217" i="2"/>
  <c r="W214" i="2"/>
  <c r="V213" i="2"/>
  <c r="W210" i="2"/>
  <c r="V209" i="2"/>
  <c r="W206" i="2"/>
  <c r="V205" i="2"/>
  <c r="V203" i="2"/>
  <c r="W200" i="2"/>
  <c r="V199" i="2"/>
  <c r="W196" i="2"/>
  <c r="V195" i="2"/>
  <c r="W192" i="2"/>
  <c r="V191" i="2"/>
  <c r="W187" i="2"/>
  <c r="W303" i="2"/>
  <c r="V302" i="2"/>
  <c r="W301" i="2"/>
  <c r="V300" i="2"/>
  <c r="V299" i="2"/>
  <c r="W297" i="2"/>
  <c r="V296" i="2"/>
  <c r="W292" i="2"/>
  <c r="V291" i="2"/>
  <c r="W288" i="2"/>
  <c r="V287" i="2"/>
  <c r="W284" i="2"/>
  <c r="V283" i="2"/>
  <c r="V281" i="2"/>
  <c r="W279" i="2"/>
  <c r="W277" i="2"/>
  <c r="V276" i="2"/>
  <c r="W273" i="2"/>
  <c r="V272" i="2"/>
  <c r="V270" i="2"/>
  <c r="W267" i="2"/>
  <c r="W264" i="2"/>
  <c r="V263" i="2"/>
  <c r="W261" i="2"/>
  <c r="V260" i="2"/>
  <c r="W259" i="2"/>
  <c r="V258" i="2"/>
  <c r="W255" i="2"/>
  <c r="V254" i="2"/>
  <c r="W253" i="2"/>
  <c r="V252" i="2"/>
  <c r="W249" i="2"/>
  <c r="V248" i="2"/>
  <c r="W247" i="2"/>
  <c r="W244" i="2"/>
  <c r="V243" i="2"/>
  <c r="W241" i="2"/>
  <c r="V240" i="2"/>
  <c r="V237" i="2"/>
  <c r="W232" i="2"/>
  <c r="V231" i="2"/>
  <c r="W228" i="2"/>
  <c r="V227" i="2"/>
  <c r="W224" i="2"/>
  <c r="V223" i="2"/>
  <c r="W220" i="2"/>
  <c r="V219" i="2"/>
  <c r="W218" i="2"/>
  <c r="V217" i="2"/>
  <c r="W215" i="2"/>
  <c r="V214" i="2"/>
  <c r="W211" i="2"/>
  <c r="V210" i="2"/>
  <c r="W207" i="2"/>
  <c r="V206" i="2"/>
  <c r="W204" i="2"/>
  <c r="W201" i="2"/>
  <c r="V200" i="2"/>
  <c r="W197" i="2"/>
  <c r="V196" i="2"/>
  <c r="W193" i="2"/>
  <c r="V192" i="2"/>
  <c r="W189" i="2"/>
  <c r="W188" i="2"/>
  <c r="V187" i="2"/>
  <c r="AB244" i="2"/>
  <c r="AB254" i="2"/>
  <c r="AB291" i="2"/>
  <c r="AB311" i="2"/>
  <c r="AB312" i="2"/>
  <c r="AB340" i="2"/>
  <c r="AB355" i="2"/>
  <c r="AB366" i="2"/>
  <c r="AB379" i="2"/>
  <c r="AB393" i="2"/>
  <c r="AB420" i="2"/>
  <c r="AB432" i="2"/>
  <c r="AB233" i="2"/>
  <c r="AB237" i="2"/>
  <c r="AB255" i="2"/>
  <c r="AB273" i="2"/>
  <c r="AB296" i="2"/>
  <c r="AB351" i="2"/>
  <c r="AB400" i="2"/>
  <c r="AB429" i="2"/>
  <c r="AB550" i="2"/>
  <c r="AB203" i="2"/>
  <c r="AB222" i="2"/>
  <c r="AB229" i="2"/>
  <c r="AB247" i="2"/>
  <c r="AB249" i="2"/>
  <c r="AB279" i="2"/>
  <c r="AB337" i="2"/>
  <c r="AB381" i="2"/>
  <c r="AB486" i="2"/>
  <c r="AB250" i="2"/>
  <c r="AB261" i="2"/>
  <c r="AB278" i="2"/>
  <c r="AB404" i="2"/>
  <c r="AB442" i="2"/>
  <c r="AB460" i="2"/>
  <c r="AB467" i="2"/>
  <c r="C86" i="1"/>
  <c r="C87" i="1"/>
  <c r="C88" i="1"/>
  <c r="G88" i="1" s="1"/>
  <c r="AB543" i="2"/>
  <c r="X189" i="2"/>
  <c r="K71" i="1"/>
  <c r="K76" i="1"/>
  <c r="K69" i="1"/>
  <c r="K73" i="1"/>
  <c r="K77" i="1"/>
  <c r="K75" i="1"/>
  <c r="K72" i="1"/>
  <c r="K70" i="1"/>
  <c r="K74" i="1"/>
  <c r="K78" i="1"/>
  <c r="AB544" i="2"/>
  <c r="X202" i="2"/>
  <c r="X548" i="2"/>
  <c r="X409" i="2"/>
  <c r="X224" i="2"/>
  <c r="X552" i="2"/>
  <c r="X540" i="2"/>
  <c r="X263" i="2"/>
  <c r="X549" i="2"/>
  <c r="X543" i="2"/>
  <c r="X542" i="2"/>
  <c r="X410" i="2"/>
  <c r="X545" i="2"/>
  <c r="X413" i="2"/>
  <c r="X196" i="2"/>
  <c r="X192" i="2"/>
  <c r="AB500" i="2"/>
  <c r="AB441" i="2"/>
  <c r="AB322" i="2"/>
  <c r="AB274" i="2"/>
  <c r="AB285" i="2"/>
  <c r="AB373" i="2"/>
  <c r="AB306" i="2"/>
  <c r="AB330" i="2"/>
  <c r="AB341" i="2"/>
  <c r="AB349" i="2"/>
  <c r="AB357" i="2"/>
  <c r="AB547" i="2"/>
  <c r="X532" i="2"/>
  <c r="X529" i="2"/>
  <c r="X204" i="2"/>
  <c r="AB539" i="2"/>
  <c r="AB369" i="2"/>
  <c r="AB221" i="2"/>
  <c r="AB303" i="2"/>
  <c r="AB310" i="2"/>
  <c r="AB376" i="2"/>
  <c r="AB437" i="2"/>
  <c r="AB514" i="2"/>
  <c r="X559" i="2"/>
  <c r="X558" i="2"/>
  <c r="X557" i="2"/>
  <c r="X521" i="2"/>
  <c r="X308" i="2"/>
  <c r="X230" i="2"/>
  <c r="X229" i="2"/>
  <c r="X225" i="2"/>
  <c r="X220" i="2"/>
  <c r="AB253" i="2"/>
  <c r="AB211" i="2"/>
  <c r="AB365" i="2"/>
  <c r="AB388" i="2"/>
  <c r="AB436" i="2"/>
  <c r="AB440" i="2"/>
  <c r="X454" i="2"/>
  <c r="X412" i="2"/>
  <c r="X406" i="2"/>
  <c r="X315" i="2"/>
  <c r="X313" i="2"/>
  <c r="X312" i="2"/>
  <c r="X296" i="2"/>
  <c r="X294" i="2"/>
  <c r="X293" i="2"/>
  <c r="X278" i="2"/>
  <c r="X195" i="2"/>
  <c r="X191" i="2"/>
  <c r="X541" i="2"/>
  <c r="X519" i="2"/>
  <c r="X480" i="2"/>
  <c r="X479" i="2"/>
  <c r="X478" i="2"/>
  <c r="X458" i="2"/>
  <c r="X457" i="2"/>
  <c r="X408" i="2"/>
  <c r="X306" i="2"/>
  <c r="X190" i="2"/>
  <c r="X528" i="2"/>
  <c r="X526" i="2"/>
  <c r="X523" i="2"/>
  <c r="X522" i="2"/>
  <c r="X419" i="2"/>
  <c r="X295" i="2"/>
  <c r="X292" i="2"/>
  <c r="X198" i="2"/>
  <c r="X485" i="2"/>
  <c r="X468" i="2"/>
  <c r="X428" i="2"/>
  <c r="X423" i="2"/>
  <c r="X420" i="2"/>
  <c r="X399" i="2"/>
  <c r="X393" i="2"/>
  <c r="X390" i="2"/>
  <c r="X386" i="2"/>
  <c r="X385" i="2"/>
  <c r="X384" i="2"/>
  <c r="X383" i="2"/>
  <c r="X382" i="2"/>
  <c r="X365" i="2"/>
  <c r="X336" i="2"/>
  <c r="X331" i="2"/>
  <c r="X330" i="2"/>
  <c r="X241" i="2"/>
  <c r="X239" i="2"/>
  <c r="X238" i="2"/>
  <c r="X234" i="2"/>
  <c r="X233" i="2"/>
  <c r="X222" i="2"/>
  <c r="X221" i="2"/>
  <c r="X213" i="2"/>
  <c r="X209" i="2"/>
  <c r="X205" i="2"/>
  <c r="X197" i="2"/>
  <c r="AB305" i="2"/>
  <c r="X508" i="2"/>
  <c r="X507" i="2"/>
  <c r="X502" i="2"/>
  <c r="X509" i="2"/>
  <c r="X484" i="2"/>
  <c r="X475" i="2"/>
  <c r="X469" i="2"/>
  <c r="X446" i="2"/>
  <c r="X435" i="2"/>
  <c r="X434" i="2"/>
  <c r="X375" i="2"/>
  <c r="X372" i="2"/>
  <c r="X369" i="2"/>
  <c r="X361" i="2"/>
  <c r="X360" i="2"/>
  <c r="X357" i="2"/>
  <c r="X355" i="2"/>
  <c r="X247" i="2"/>
  <c r="X242" i="2"/>
  <c r="X240" i="2"/>
  <c r="X218" i="2"/>
  <c r="X214" i="2"/>
  <c r="X210" i="2"/>
  <c r="AB197" i="2"/>
  <c r="AB348" i="2"/>
  <c r="AB352" i="2"/>
  <c r="AB406" i="2"/>
  <c r="X501" i="2"/>
  <c r="X510" i="2"/>
  <c r="X506" i="2"/>
  <c r="X483" i="2"/>
  <c r="X515" i="2"/>
  <c r="X514" i="2"/>
  <c r="X511" i="2"/>
  <c r="X499" i="2"/>
  <c r="X498" i="2"/>
  <c r="X477" i="2"/>
  <c r="X476" i="2"/>
  <c r="X461" i="2"/>
  <c r="X460" i="2"/>
  <c r="X459" i="2"/>
  <c r="X456" i="2"/>
  <c r="X455" i="2"/>
  <c r="X450" i="2"/>
  <c r="X405" i="2"/>
  <c r="X403" i="2"/>
  <c r="X348" i="2"/>
  <c r="X346" i="2"/>
  <c r="X262" i="2"/>
  <c r="X250" i="2"/>
  <c r="X249" i="2"/>
  <c r="X248" i="2"/>
  <c r="AB450" i="2"/>
  <c r="X411" i="2"/>
  <c r="X407" i="2"/>
  <c r="X404" i="2"/>
  <c r="X350" i="2"/>
  <c r="X339" i="2"/>
  <c r="X338" i="2"/>
  <c r="X337" i="2"/>
  <c r="X334" i="2"/>
  <c r="X333" i="2"/>
  <c r="X332" i="2"/>
  <c r="X279" i="2"/>
  <c r="X268" i="2"/>
  <c r="X246" i="2"/>
  <c r="X245" i="2"/>
  <c r="X243" i="2"/>
  <c r="X228" i="2"/>
  <c r="X223" i="2"/>
  <c r="X551" i="2"/>
  <c r="X547" i="2"/>
  <c r="X546" i="2"/>
  <c r="X539" i="2"/>
  <c r="X538" i="2"/>
  <c r="X537" i="2"/>
  <c r="X536" i="2"/>
  <c r="X535" i="2"/>
  <c r="X531" i="2"/>
  <c r="X530" i="2"/>
  <c r="X527" i="2"/>
  <c r="AB507" i="2"/>
  <c r="X311" i="2"/>
  <c r="X310" i="2"/>
  <c r="X309" i="2"/>
  <c r="X305" i="2"/>
  <c r="X304" i="2"/>
  <c r="X303" i="2"/>
  <c r="X302" i="2"/>
  <c r="X556" i="2"/>
  <c r="X555" i="2"/>
  <c r="X554" i="2"/>
  <c r="X560" i="2"/>
  <c r="X553" i="2"/>
  <c r="X550" i="2"/>
  <c r="X544" i="2"/>
  <c r="X534" i="2"/>
  <c r="X533" i="2"/>
  <c r="X525" i="2"/>
  <c r="X524" i="2"/>
  <c r="X520" i="2"/>
  <c r="X518" i="2"/>
  <c r="X517" i="2"/>
  <c r="X497" i="2"/>
  <c r="X496" i="2"/>
  <c r="X493" i="2"/>
  <c r="X492" i="2"/>
  <c r="X491" i="2"/>
  <c r="X489" i="2"/>
  <c r="X474" i="2"/>
  <c r="X473" i="2"/>
  <c r="X443" i="2"/>
  <c r="X442" i="2"/>
  <c r="X441" i="2"/>
  <c r="X433" i="2"/>
  <c r="X432" i="2"/>
  <c r="X394" i="2"/>
  <c r="X387" i="2"/>
  <c r="X324" i="2"/>
  <c r="X323" i="2"/>
  <c r="X516" i="2"/>
  <c r="X513" i="2"/>
  <c r="X512" i="2"/>
  <c r="X505" i="2"/>
  <c r="X504" i="2"/>
  <c r="X503" i="2"/>
  <c r="X500" i="2"/>
  <c r="X495" i="2"/>
  <c r="X494" i="2"/>
  <c r="X490" i="2"/>
  <c r="X488" i="2"/>
  <c r="X487" i="2"/>
  <c r="X482" i="2"/>
  <c r="X472" i="2"/>
  <c r="X471" i="2"/>
  <c r="X467" i="2"/>
  <c r="X464" i="2"/>
  <c r="X462" i="2"/>
  <c r="X451" i="2"/>
  <c r="X445" i="2"/>
  <c r="X444" i="2"/>
  <c r="X440" i="2"/>
  <c r="X439" i="2"/>
  <c r="X438" i="2"/>
  <c r="X437" i="2"/>
  <c r="X431" i="2"/>
  <c r="X430" i="2"/>
  <c r="X427" i="2"/>
  <c r="X424" i="2"/>
  <c r="X422" i="2"/>
  <c r="X421" i="2"/>
  <c r="X417" i="2"/>
  <c r="X401" i="2"/>
  <c r="X397" i="2"/>
  <c r="X395" i="2"/>
  <c r="X391" i="2"/>
  <c r="X388" i="2"/>
  <c r="X377" i="2"/>
  <c r="X368" i="2"/>
  <c r="X367" i="2"/>
  <c r="X364" i="2"/>
  <c r="X363" i="2"/>
  <c r="X362" i="2"/>
  <c r="X356" i="2"/>
  <c r="X353" i="2"/>
  <c r="X351" i="2"/>
  <c r="X349" i="2"/>
  <c r="X343" i="2"/>
  <c r="X342" i="2"/>
  <c r="X341" i="2"/>
  <c r="X340" i="2"/>
  <c r="X335" i="2"/>
  <c r="X327" i="2"/>
  <c r="X325" i="2"/>
  <c r="X322" i="2"/>
  <c r="X317" i="2"/>
  <c r="X316" i="2"/>
  <c r="X314" i="2"/>
  <c r="X300" i="2"/>
  <c r="X287" i="2"/>
  <c r="X286" i="2"/>
  <c r="X284" i="2"/>
  <c r="X283" i="2"/>
  <c r="X282" i="2"/>
  <c r="X280" i="2"/>
  <c r="X277" i="2"/>
  <c r="X276" i="2"/>
  <c r="X273" i="2"/>
  <c r="X269" i="2"/>
  <c r="X267" i="2"/>
  <c r="X266" i="2"/>
  <c r="X265" i="2"/>
  <c r="X264" i="2"/>
  <c r="X261" i="2"/>
  <c r="X260" i="2"/>
  <c r="X259" i="2"/>
  <c r="X258" i="2"/>
  <c r="X257" i="2"/>
  <c r="X256" i="2"/>
  <c r="X251" i="2"/>
  <c r="X244" i="2"/>
  <c r="X237" i="2"/>
  <c r="X236" i="2"/>
  <c r="X235" i="2"/>
  <c r="X232" i="2"/>
  <c r="X231" i="2"/>
  <c r="X226" i="2"/>
  <c r="X216" i="2"/>
  <c r="X215" i="2"/>
  <c r="X211" i="2"/>
  <c r="X206" i="2"/>
  <c r="X193" i="2"/>
  <c r="X187" i="2"/>
  <c r="X486" i="2"/>
  <c r="X481" i="2"/>
  <c r="X470" i="2"/>
  <c r="X466" i="2"/>
  <c r="X465" i="2"/>
  <c r="X463" i="2"/>
  <c r="X453" i="2"/>
  <c r="X452" i="2"/>
  <c r="X449" i="2"/>
  <c r="X448" i="2"/>
  <c r="X447" i="2"/>
  <c r="X436" i="2"/>
  <c r="X429" i="2"/>
  <c r="X426" i="2"/>
  <c r="X425" i="2"/>
  <c r="X418" i="2"/>
  <c r="X416" i="2"/>
  <c r="X415" i="2"/>
  <c r="X414" i="2"/>
  <c r="X402" i="2"/>
  <c r="X400" i="2"/>
  <c r="X398" i="2"/>
  <c r="X396" i="2"/>
  <c r="X392" i="2"/>
  <c r="X389" i="2"/>
  <c r="X381" i="2"/>
  <c r="X380" i="2"/>
  <c r="X379" i="2"/>
  <c r="X378" i="2"/>
  <c r="X376" i="2"/>
  <c r="X374" i="2"/>
  <c r="X373" i="2"/>
  <c r="X371" i="2"/>
  <c r="X370" i="2"/>
  <c r="X366" i="2"/>
  <c r="X359" i="2"/>
  <c r="X358" i="2"/>
  <c r="X354" i="2"/>
  <c r="X352" i="2"/>
  <c r="X347" i="2"/>
  <c r="X345" i="2"/>
  <c r="X344" i="2"/>
  <c r="X329" i="2"/>
  <c r="X328" i="2"/>
  <c r="X326" i="2"/>
  <c r="X321" i="2"/>
  <c r="X320" i="2"/>
  <c r="X319" i="2"/>
  <c r="X318" i="2"/>
  <c r="X307" i="2"/>
  <c r="X301" i="2"/>
  <c r="X299" i="2"/>
  <c r="X298" i="2"/>
  <c r="X297" i="2"/>
  <c r="X291" i="2"/>
  <c r="X290" i="2"/>
  <c r="X289" i="2"/>
  <c r="X288" i="2"/>
  <c r="X285" i="2"/>
  <c r="X281" i="2"/>
  <c r="X275" i="2"/>
  <c r="X274" i="2"/>
  <c r="X272" i="2"/>
  <c r="X271" i="2"/>
  <c r="X270" i="2"/>
  <c r="X255" i="2"/>
  <c r="X254" i="2"/>
  <c r="X253" i="2"/>
  <c r="X252" i="2"/>
  <c r="X227" i="2"/>
  <c r="X219" i="2"/>
  <c r="X217" i="2"/>
  <c r="X212" i="2"/>
  <c r="X208" i="2"/>
  <c r="X207" i="2"/>
  <c r="X203" i="2"/>
  <c r="X201" i="2"/>
  <c r="X200" i="2"/>
  <c r="X199" i="2"/>
  <c r="X194" i="2"/>
  <c r="X188" i="2"/>
  <c r="AB323" i="2"/>
  <c r="AB356" i="2"/>
  <c r="AB320" i="2"/>
  <c r="AB532" i="2"/>
  <c r="AB286" i="2"/>
  <c r="AB307" i="2"/>
  <c r="AB315" i="2"/>
  <c r="AB335" i="2"/>
  <c r="AB338" i="2"/>
  <c r="AB362" i="2"/>
  <c r="AB377" i="2"/>
  <c r="AB456" i="2"/>
  <c r="AB419" i="2"/>
  <c r="AB226" i="2"/>
  <c r="AB189" i="2"/>
  <c r="AB443" i="2"/>
  <c r="AB439" i="2"/>
  <c r="AB435" i="2"/>
  <c r="AB417" i="2"/>
  <c r="AB371" i="2"/>
  <c r="AB343" i="2"/>
  <c r="AB339" i="2"/>
  <c r="AB332" i="2"/>
  <c r="AB210" i="2"/>
  <c r="AB465" i="2"/>
  <c r="AB427" i="2"/>
  <c r="AB424" i="2"/>
  <c r="AB363" i="2"/>
  <c r="AB345" i="2"/>
  <c r="AB328" i="2"/>
  <c r="AB239" i="2"/>
  <c r="AB360" i="2"/>
  <c r="AB347" i="2"/>
  <c r="AB391" i="2"/>
  <c r="AB321" i="2"/>
  <c r="AB208" i="2"/>
  <c r="AB301" i="2"/>
  <c r="AB280" i="2"/>
  <c r="AB215" i="2"/>
  <c r="AB405" i="2"/>
  <c r="AB242" i="2"/>
  <c r="AB236" i="2"/>
  <c r="AB383" i="2"/>
  <c r="AB370" i="2"/>
  <c r="AB358" i="2"/>
  <c r="AB313" i="2"/>
  <c r="AB289" i="2"/>
  <c r="AB284" i="2"/>
  <c r="AB225" i="2"/>
  <c r="AB216" i="2"/>
  <c r="AB272" i="2"/>
  <c r="AB240" i="2"/>
  <c r="AB206" i="2"/>
  <c r="AB538" i="2"/>
  <c r="AB479" i="2"/>
  <c r="AB462" i="2"/>
  <c r="AB446" i="2"/>
  <c r="AB399" i="2"/>
  <c r="AB374" i="2"/>
  <c r="AB334" i="2"/>
  <c r="AB317" i="2"/>
  <c r="AB408" i="2"/>
  <c r="AB392" i="2"/>
  <c r="AB451" i="2"/>
  <c r="AB448" i="2"/>
  <c r="AB266" i="2"/>
  <c r="AB452" i="2"/>
  <c r="AB302" i="2"/>
  <c r="AB299" i="2"/>
  <c r="AB275" i="2"/>
  <c r="AB402" i="2"/>
  <c r="AB276" i="2"/>
  <c r="AB268" i="2"/>
  <c r="AB559" i="2"/>
  <c r="AB556" i="2"/>
  <c r="AB553" i="2"/>
  <c r="AB551" i="2"/>
  <c r="AB549" i="2"/>
  <c r="AB545" i="2"/>
  <c r="AB541" i="2"/>
  <c r="AB537" i="2"/>
  <c r="AB535" i="2"/>
  <c r="AB533" i="2"/>
  <c r="AB529" i="2"/>
  <c r="AB526" i="2"/>
  <c r="AB524" i="2"/>
  <c r="AB519" i="2"/>
  <c r="AB508" i="2"/>
  <c r="F77" i="1" l="1"/>
  <c r="AB308" i="2"/>
  <c r="AB209" i="2"/>
  <c r="AB521" i="2"/>
  <c r="AB231" i="2"/>
  <c r="AB212" i="2"/>
  <c r="AB318" i="2"/>
  <c r="AB418" i="2"/>
  <c r="AB361" i="2"/>
  <c r="AB384" i="2"/>
  <c r="AB295" i="2"/>
  <c r="AB228" i="2"/>
  <c r="AB246" i="2"/>
  <c r="AB258" i="2"/>
  <c r="AB511" i="2"/>
  <c r="AB423" i="2"/>
  <c r="AB367" i="2"/>
  <c r="AB187" i="2"/>
  <c r="AB270" i="2"/>
  <c r="AB204" i="2"/>
  <c r="AB269" i="2"/>
  <c r="AB227" i="2"/>
  <c r="AB331" i="2"/>
  <c r="AB497" i="2"/>
  <c r="AB220" i="2"/>
  <c r="E10" i="1"/>
  <c r="E9" i="1" s="1"/>
  <c r="E18" i="1"/>
  <c r="E17" i="1" s="1"/>
  <c r="F18" i="1"/>
  <c r="F17" i="1" s="1"/>
  <c r="F10" i="1"/>
  <c r="F9" i="1" s="1"/>
  <c r="AB260" i="2"/>
  <c r="AB461" i="2"/>
  <c r="AB319" i="2"/>
  <c r="AB200" i="2"/>
  <c r="AB232" i="2"/>
  <c r="AB390" i="2"/>
  <c r="AB196" i="2"/>
  <c r="AB191" i="2"/>
  <c r="AB401" i="2"/>
  <c r="AB262" i="2"/>
  <c r="AB375" i="2"/>
  <c r="AB214" i="2"/>
  <c r="AB192" i="2"/>
  <c r="AB506" i="2"/>
  <c r="AB396" i="2"/>
  <c r="AB354" i="2"/>
  <c r="AB350" i="2"/>
  <c r="AB199" i="2"/>
  <c r="AB207" i="2"/>
  <c r="AB218" i="2"/>
  <c r="AB288" i="2"/>
  <c r="AB426" i="2"/>
  <c r="L54" i="1"/>
  <c r="N54" i="1" s="1"/>
  <c r="L55" i="1"/>
  <c r="L63" i="1"/>
  <c r="M63" i="1"/>
  <c r="J63" i="1"/>
  <c r="Q63" i="1" s="1"/>
  <c r="M55" i="1"/>
  <c r="L56" i="1"/>
  <c r="M56" i="1"/>
  <c r="L57" i="1"/>
  <c r="M57" i="1"/>
  <c r="L58" i="1"/>
  <c r="M58" i="1"/>
  <c r="L59" i="1"/>
  <c r="M59" i="1"/>
  <c r="L60" i="1"/>
  <c r="M60" i="1"/>
  <c r="L61" i="1"/>
  <c r="M61" i="1"/>
  <c r="L62" i="1"/>
  <c r="M62" i="1"/>
  <c r="J54" i="1"/>
  <c r="P54" i="1" s="1"/>
  <c r="J55" i="1"/>
  <c r="Q55" i="1" s="1"/>
  <c r="J56" i="1"/>
  <c r="Q56" i="1" s="1"/>
  <c r="J57" i="1"/>
  <c r="Q57" i="1" s="1"/>
  <c r="J58" i="1"/>
  <c r="Q58" i="1" s="1"/>
  <c r="J59" i="1"/>
  <c r="Q59" i="1" s="1"/>
  <c r="J60" i="1"/>
  <c r="Q60" i="1" s="1"/>
  <c r="J61" i="1"/>
  <c r="Q61" i="1" s="1"/>
  <c r="J62" i="1"/>
  <c r="Q62" i="1" s="1"/>
  <c r="G87" i="1" l="1"/>
  <c r="G86" i="1"/>
  <c r="Q54" i="1"/>
  <c r="N61" i="1"/>
  <c r="N59" i="1"/>
  <c r="N57" i="1"/>
  <c r="N63" i="1"/>
  <c r="N55" i="1"/>
  <c r="N62" i="1"/>
  <c r="N60" i="1"/>
  <c r="N58" i="1"/>
  <c r="N56" i="1"/>
  <c r="C78" i="1"/>
  <c r="C70" i="1"/>
  <c r="C73" i="1"/>
  <c r="C76" i="1"/>
  <c r="C72" i="1"/>
  <c r="C74" i="1"/>
  <c r="C77" i="1"/>
  <c r="C75" i="1"/>
  <c r="C71" i="1"/>
  <c r="K62" i="1"/>
  <c r="K61" i="1"/>
  <c r="K58" i="1"/>
  <c r="K60" i="1"/>
  <c r="K54" i="1"/>
  <c r="K63" i="1"/>
  <c r="K57" i="1"/>
  <c r="K56" i="1"/>
  <c r="K59" i="1"/>
  <c r="K55" i="1"/>
  <c r="A87" i="1"/>
  <c r="P63" i="1"/>
  <c r="A86" i="1"/>
  <c r="A88" i="1"/>
  <c r="D78" i="1" l="1"/>
  <c r="E78" i="1"/>
  <c r="E72" i="1"/>
  <c r="D72" i="1"/>
  <c r="D69" i="1"/>
  <c r="E69" i="1"/>
  <c r="E76" i="1"/>
  <c r="D76" i="1"/>
  <c r="E77" i="1"/>
  <c r="D77" i="1"/>
  <c r="G73" i="1"/>
  <c r="E73" i="1"/>
  <c r="D73" i="1"/>
  <c r="D75" i="1"/>
  <c r="E75" i="1"/>
  <c r="D71" i="1"/>
  <c r="E71" i="1"/>
  <c r="D74" i="1"/>
  <c r="E74" i="1"/>
  <c r="D70" i="1"/>
  <c r="E70" i="1"/>
  <c r="G75" i="1"/>
  <c r="G72" i="1"/>
  <c r="G78" i="1"/>
  <c r="G69" i="1"/>
  <c r="G76" i="1"/>
  <c r="G77" i="1"/>
  <c r="G71" i="1"/>
  <c r="G74" i="1"/>
  <c r="G70" i="1"/>
  <c r="P57" i="1"/>
  <c r="P58" i="1"/>
  <c r="P59" i="1"/>
  <c r="P60" i="1"/>
  <c r="P56" i="1"/>
  <c r="P61" i="1"/>
  <c r="P55" i="1"/>
  <c r="P62" i="1"/>
  <c r="S5" i="3"/>
  <c r="S4" i="3"/>
  <c r="S3" i="3"/>
  <c r="AE44" i="2"/>
  <c r="AE67" i="2"/>
  <c r="AE81" i="2"/>
  <c r="AE69" i="2"/>
  <c r="AE43" i="2"/>
  <c r="AE40" i="2"/>
  <c r="AE82" i="2"/>
  <c r="AE83" i="2"/>
  <c r="AE84" i="2"/>
  <c r="AE85" i="2"/>
  <c r="AE86" i="2"/>
  <c r="AE87" i="2"/>
  <c r="AE88" i="2"/>
  <c r="AE89" i="2"/>
  <c r="AE90" i="2"/>
  <c r="AE91" i="2"/>
  <c r="AE92" i="2"/>
  <c r="AE93" i="2"/>
  <c r="AE94" i="2"/>
  <c r="AE37" i="2"/>
  <c r="AE39" i="2"/>
  <c r="AE64" i="2"/>
  <c r="AE53" i="2"/>
  <c r="AE13" i="2"/>
  <c r="AE21" i="2"/>
  <c r="AE30" i="2"/>
  <c r="AE59" i="2"/>
  <c r="AE95" i="2"/>
  <c r="AE96" i="2"/>
  <c r="AE97" i="2"/>
  <c r="AE57" i="2"/>
  <c r="AE62" i="2"/>
  <c r="AE98" i="2"/>
  <c r="AE99" i="2"/>
  <c r="AE100" i="2"/>
  <c r="AE101" i="2"/>
  <c r="AE102" i="2"/>
  <c r="AE65" i="2"/>
  <c r="AE103" i="2"/>
  <c r="AE104" i="2"/>
  <c r="AE105" i="2"/>
  <c r="AE106" i="2"/>
  <c r="AE16" i="2"/>
  <c r="AE107" i="2"/>
  <c r="AE33" i="2"/>
  <c r="AE108" i="2"/>
  <c r="AE34" i="2"/>
  <c r="AE60" i="2"/>
  <c r="AE35" i="2"/>
  <c r="AE19" i="2"/>
  <c r="AE109" i="2"/>
  <c r="AE41" i="2"/>
  <c r="AE110" i="2"/>
  <c r="AE71" i="2"/>
  <c r="AE111" i="2"/>
  <c r="AE47" i="2"/>
  <c r="AE48" i="2"/>
  <c r="AE24" i="2"/>
  <c r="AE52" i="2"/>
  <c r="AE45" i="2"/>
  <c r="AE54" i="2"/>
  <c r="AE25" i="2"/>
  <c r="AE112" i="2"/>
  <c r="AE22" i="2"/>
  <c r="AE113" i="2"/>
  <c r="AE114" i="2"/>
  <c r="AE115" i="2"/>
  <c r="AE116" i="2"/>
  <c r="AE117" i="2"/>
  <c r="AE17" i="2"/>
  <c r="AE66" i="2"/>
  <c r="AE118" i="2"/>
  <c r="AE46" i="2"/>
  <c r="AE51" i="2"/>
  <c r="AE70" i="2"/>
  <c r="AE14" i="2"/>
  <c r="AE28" i="2"/>
  <c r="AE119" i="2"/>
  <c r="AE120" i="2"/>
  <c r="AE121" i="2"/>
  <c r="AE31" i="2"/>
  <c r="AE36" i="2"/>
  <c r="AE61" i="2"/>
  <c r="AE8" i="2"/>
  <c r="AE122" i="2"/>
  <c r="AE72" i="2"/>
  <c r="AE123" i="2"/>
  <c r="AE124" i="2"/>
  <c r="AE125" i="2"/>
  <c r="AE126" i="2"/>
  <c r="AE127" i="2"/>
  <c r="AE128" i="2"/>
  <c r="AE129" i="2"/>
  <c r="AE130" i="2"/>
  <c r="AE131" i="2"/>
  <c r="AE132" i="2"/>
  <c r="AE12" i="2"/>
  <c r="AE10" i="2"/>
  <c r="AE133" i="2"/>
  <c r="AE134" i="2"/>
  <c r="AE135" i="2"/>
  <c r="AE78" i="2"/>
  <c r="AE80" i="2"/>
  <c r="AE136" i="2"/>
  <c r="AE137" i="2"/>
  <c r="AE38" i="2"/>
  <c r="AE79" i="2"/>
  <c r="AE76" i="2"/>
  <c r="AE27" i="2"/>
  <c r="AE138" i="2"/>
  <c r="AE49" i="2"/>
  <c r="AE139" i="2"/>
  <c r="AE42" i="2"/>
  <c r="AE29" i="2"/>
  <c r="AE50" i="2"/>
  <c r="AE15" i="2"/>
  <c r="AE140" i="2"/>
  <c r="AE26" i="2"/>
  <c r="AE18" i="2"/>
  <c r="AE32" i="2"/>
  <c r="AE75" i="2"/>
  <c r="AE141" i="2"/>
  <c r="AE142" i="2"/>
  <c r="AE143" i="2"/>
  <c r="AE144" i="2"/>
  <c r="AE145" i="2"/>
  <c r="AE146" i="2"/>
  <c r="AE147" i="2"/>
  <c r="AE148" i="2"/>
  <c r="AE149" i="2"/>
  <c r="AE23" i="2"/>
  <c r="AE9" i="2"/>
  <c r="AE150" i="2"/>
  <c r="AE20" i="2"/>
  <c r="AE151" i="2"/>
  <c r="AE58" i="2"/>
  <c r="AE55" i="2"/>
  <c r="AE68" i="2"/>
  <c r="AE152" i="2"/>
  <c r="AE153" i="2"/>
  <c r="AE154" i="2"/>
  <c r="AE155" i="2"/>
  <c r="AE63" i="2"/>
  <c r="AE11" i="2"/>
  <c r="AE156" i="2"/>
  <c r="AE157" i="2"/>
  <c r="AE158" i="2"/>
  <c r="AE159" i="2"/>
  <c r="AE7" i="2"/>
  <c r="AE160" i="2"/>
  <c r="AE161" i="2"/>
  <c r="AE162" i="2"/>
  <c r="AE163" i="2"/>
  <c r="AE164" i="2"/>
  <c r="AE165" i="2"/>
  <c r="AE166" i="2"/>
  <c r="AE73" i="2"/>
  <c r="AE167" i="2"/>
  <c r="AE168" i="2"/>
  <c r="AE169" i="2"/>
  <c r="AE170" i="2"/>
  <c r="AE171" i="2"/>
  <c r="AE172" i="2"/>
  <c r="AE173" i="2"/>
  <c r="AE174" i="2"/>
  <c r="AE175" i="2"/>
  <c r="AE176" i="2"/>
  <c r="AE177" i="2"/>
  <c r="AE178" i="2"/>
  <c r="AE179" i="2"/>
  <c r="AE180" i="2"/>
  <c r="AE181" i="2"/>
  <c r="AE182" i="2"/>
  <c r="AE183" i="2"/>
  <c r="AE56" i="2"/>
  <c r="AE184" i="2"/>
  <c r="AE185" i="2"/>
  <c r="AE186" i="2"/>
  <c r="AE74" i="2"/>
  <c r="AE77" i="2"/>
  <c r="S44" i="2"/>
  <c r="T44" i="2"/>
  <c r="U44" i="2"/>
  <c r="S67" i="2"/>
  <c r="T67" i="2"/>
  <c r="U67" i="2"/>
  <c r="S81" i="2"/>
  <c r="T81" i="2"/>
  <c r="U81" i="2"/>
  <c r="E211" i="1" s="1"/>
  <c r="S69" i="2"/>
  <c r="T69" i="2"/>
  <c r="U69" i="2"/>
  <c r="S43" i="2"/>
  <c r="T43" i="2"/>
  <c r="U43" i="2"/>
  <c r="E197" i="1" s="1"/>
  <c r="S40" i="2"/>
  <c r="T40" i="2"/>
  <c r="U40" i="2"/>
  <c r="S82" i="2"/>
  <c r="T82" i="2"/>
  <c r="U82" i="2"/>
  <c r="E138" i="1" s="1"/>
  <c r="S83" i="2"/>
  <c r="T83" i="2"/>
  <c r="U83" i="2"/>
  <c r="E168" i="1" s="1"/>
  <c r="S84" i="2"/>
  <c r="T84" i="2"/>
  <c r="U84" i="2"/>
  <c r="S85" i="2"/>
  <c r="T85" i="2"/>
  <c r="U85" i="2"/>
  <c r="E254" i="1" s="1"/>
  <c r="S86" i="2"/>
  <c r="T86" i="2"/>
  <c r="U86" i="2"/>
  <c r="E235" i="1" s="1"/>
  <c r="S87" i="2"/>
  <c r="T87" i="2"/>
  <c r="U87" i="2"/>
  <c r="S88" i="2"/>
  <c r="T88" i="2"/>
  <c r="U88" i="2"/>
  <c r="S89" i="2"/>
  <c r="T89" i="2"/>
  <c r="U89" i="2"/>
  <c r="S90" i="2"/>
  <c r="T90" i="2"/>
  <c r="U90" i="2"/>
  <c r="S91" i="2"/>
  <c r="T91" i="2"/>
  <c r="U91" i="2"/>
  <c r="S92" i="2"/>
  <c r="T92" i="2"/>
  <c r="U92" i="2"/>
  <c r="E178" i="1" s="1"/>
  <c r="S93" i="2"/>
  <c r="T93" i="2"/>
  <c r="U93" i="2"/>
  <c r="S94" i="2"/>
  <c r="T94" i="2"/>
  <c r="U94" i="2"/>
  <c r="S37" i="2"/>
  <c r="T37" i="2"/>
  <c r="U37" i="2"/>
  <c r="S39" i="2"/>
  <c r="T39" i="2"/>
  <c r="U39" i="2"/>
  <c r="E215" i="1" s="1"/>
  <c r="S64" i="2"/>
  <c r="T64" i="2"/>
  <c r="U64" i="2"/>
  <c r="S53" i="2"/>
  <c r="T53" i="2"/>
  <c r="U53" i="2"/>
  <c r="S13" i="2"/>
  <c r="T13" i="2"/>
  <c r="U13" i="2"/>
  <c r="E186" i="1" s="1"/>
  <c r="S21" i="2"/>
  <c r="T21" i="2"/>
  <c r="U21" i="2"/>
  <c r="E202" i="1" s="1"/>
  <c r="S30" i="2"/>
  <c r="T30" i="2"/>
  <c r="U30" i="2"/>
  <c r="S59" i="2"/>
  <c r="T59" i="2"/>
  <c r="U59" i="2"/>
  <c r="S95" i="2"/>
  <c r="T95" i="2"/>
  <c r="U95" i="2"/>
  <c r="S96" i="2"/>
  <c r="T96" i="2"/>
  <c r="U96" i="2"/>
  <c r="S97" i="2"/>
  <c r="T97" i="2"/>
  <c r="U97" i="2"/>
  <c r="S57" i="2"/>
  <c r="T57" i="2"/>
  <c r="U57" i="2"/>
  <c r="S62" i="2"/>
  <c r="T62" i="2"/>
  <c r="U62" i="2"/>
  <c r="S98" i="2"/>
  <c r="T98" i="2"/>
  <c r="U98" i="2"/>
  <c r="E177" i="1" s="1"/>
  <c r="S99" i="2"/>
  <c r="T99" i="2"/>
  <c r="U99" i="2"/>
  <c r="E212" i="1" s="1"/>
  <c r="S100" i="2"/>
  <c r="T100" i="2"/>
  <c r="U100" i="2"/>
  <c r="S101" i="2"/>
  <c r="T101" i="2"/>
  <c r="U101" i="2"/>
  <c r="S102" i="2"/>
  <c r="T102" i="2"/>
  <c r="U102" i="2"/>
  <c r="S65" i="2"/>
  <c r="T65" i="2"/>
  <c r="U65" i="2"/>
  <c r="S103" i="2"/>
  <c r="T103" i="2"/>
  <c r="U103" i="2"/>
  <c r="S104" i="2"/>
  <c r="T104" i="2"/>
  <c r="U104" i="2"/>
  <c r="S105" i="2"/>
  <c r="T105" i="2"/>
  <c r="U105" i="2"/>
  <c r="S106" i="2"/>
  <c r="T106" i="2"/>
  <c r="U106" i="2"/>
  <c r="S16" i="2"/>
  <c r="T16" i="2"/>
  <c r="U16" i="2"/>
  <c r="E153" i="1" s="1"/>
  <c r="S107" i="2"/>
  <c r="T107" i="2"/>
  <c r="U107" i="2"/>
  <c r="S33" i="2"/>
  <c r="T33" i="2"/>
  <c r="U33" i="2"/>
  <c r="S108" i="2"/>
  <c r="T108" i="2"/>
  <c r="U108" i="2"/>
  <c r="S34" i="2"/>
  <c r="T34" i="2"/>
  <c r="U34" i="2"/>
  <c r="S60" i="2"/>
  <c r="T60" i="2"/>
  <c r="U60" i="2"/>
  <c r="E160" i="1" s="1"/>
  <c r="S35" i="2"/>
  <c r="T35" i="2"/>
  <c r="U35" i="2"/>
  <c r="E249" i="1" s="1"/>
  <c r="S19" i="2"/>
  <c r="T19" i="2"/>
  <c r="U19" i="2"/>
  <c r="S109" i="2"/>
  <c r="T109" i="2"/>
  <c r="U109" i="2"/>
  <c r="S41" i="2"/>
  <c r="T41" i="2"/>
  <c r="U41" i="2"/>
  <c r="E251" i="1" s="1"/>
  <c r="S110" i="2"/>
  <c r="T110" i="2"/>
  <c r="U110" i="2"/>
  <c r="S71" i="2"/>
  <c r="T71" i="2"/>
  <c r="U71" i="2"/>
  <c r="E112" i="1" s="1"/>
  <c r="S111" i="2"/>
  <c r="T111" i="2"/>
  <c r="U111" i="2"/>
  <c r="S47" i="2"/>
  <c r="T47" i="2"/>
  <c r="U47" i="2"/>
  <c r="E113" i="1" s="1"/>
  <c r="S48" i="2"/>
  <c r="T48" i="2"/>
  <c r="U48" i="2"/>
  <c r="E106" i="1" s="1"/>
  <c r="S24" i="2"/>
  <c r="T24" i="2"/>
  <c r="U24" i="2"/>
  <c r="S52" i="2"/>
  <c r="T52" i="2"/>
  <c r="U52" i="2"/>
  <c r="S45" i="2"/>
  <c r="T45" i="2"/>
  <c r="U45" i="2"/>
  <c r="S54" i="2"/>
  <c r="T54" i="2"/>
  <c r="U54" i="2"/>
  <c r="S25" i="2"/>
  <c r="T25" i="2"/>
  <c r="U25" i="2"/>
  <c r="S6" i="2"/>
  <c r="T6" i="2"/>
  <c r="S112" i="2"/>
  <c r="T112" i="2"/>
  <c r="U112" i="2"/>
  <c r="S22" i="2"/>
  <c r="T22" i="2"/>
  <c r="U22" i="2"/>
  <c r="S113" i="2"/>
  <c r="T113" i="2"/>
  <c r="U113" i="2"/>
  <c r="S114" i="2"/>
  <c r="T114" i="2"/>
  <c r="U114" i="2"/>
  <c r="S115" i="2"/>
  <c r="T115" i="2"/>
  <c r="U115" i="2"/>
  <c r="S116" i="2"/>
  <c r="T116" i="2"/>
  <c r="U116" i="2"/>
  <c r="S117" i="2"/>
  <c r="T117" i="2"/>
  <c r="U117" i="2"/>
  <c r="S17" i="2"/>
  <c r="T17" i="2"/>
  <c r="U17" i="2"/>
  <c r="S66" i="2"/>
  <c r="T66" i="2"/>
  <c r="U66" i="2"/>
  <c r="S118" i="2"/>
  <c r="T118" i="2"/>
  <c r="U118" i="2"/>
  <c r="S46" i="2"/>
  <c r="T46" i="2"/>
  <c r="U46" i="2"/>
  <c r="S51" i="2"/>
  <c r="T51" i="2"/>
  <c r="U51" i="2"/>
  <c r="S70" i="2"/>
  <c r="T70" i="2"/>
  <c r="U70" i="2"/>
  <c r="S14" i="2"/>
  <c r="T14" i="2"/>
  <c r="U14" i="2"/>
  <c r="E127" i="1" s="1"/>
  <c r="S28" i="2"/>
  <c r="T28" i="2"/>
  <c r="U28" i="2"/>
  <c r="E224" i="1" s="1"/>
  <c r="S119" i="2"/>
  <c r="T119" i="2"/>
  <c r="U119" i="2"/>
  <c r="S120" i="2"/>
  <c r="T120" i="2"/>
  <c r="U120" i="2"/>
  <c r="S121" i="2"/>
  <c r="T121" i="2"/>
  <c r="U121" i="2"/>
  <c r="S31" i="2"/>
  <c r="T31" i="2"/>
  <c r="U31" i="2"/>
  <c r="S36" i="2"/>
  <c r="T36" i="2"/>
  <c r="U36" i="2"/>
  <c r="S61" i="2"/>
  <c r="T61" i="2"/>
  <c r="U61" i="2"/>
  <c r="S8" i="2"/>
  <c r="T8" i="2"/>
  <c r="U8" i="2"/>
  <c r="S122" i="2"/>
  <c r="T122" i="2"/>
  <c r="U122" i="2"/>
  <c r="S72" i="2"/>
  <c r="T72" i="2"/>
  <c r="U72" i="2"/>
  <c r="S123" i="2"/>
  <c r="T123" i="2"/>
  <c r="U123" i="2"/>
  <c r="S124" i="2"/>
  <c r="T124" i="2"/>
  <c r="U124" i="2"/>
  <c r="S125" i="2"/>
  <c r="T125" i="2"/>
  <c r="U125" i="2"/>
  <c r="S126" i="2"/>
  <c r="T126" i="2"/>
  <c r="U126" i="2"/>
  <c r="S127" i="2"/>
  <c r="T127" i="2"/>
  <c r="U127" i="2"/>
  <c r="S128" i="2"/>
  <c r="T128" i="2"/>
  <c r="U128" i="2"/>
  <c r="S129" i="2"/>
  <c r="T129" i="2"/>
  <c r="U129" i="2"/>
  <c r="S130" i="2"/>
  <c r="T130" i="2"/>
  <c r="U130" i="2"/>
  <c r="S131" i="2"/>
  <c r="T131" i="2"/>
  <c r="U131" i="2"/>
  <c r="E95" i="1" s="1"/>
  <c r="S132" i="2"/>
  <c r="T132" i="2"/>
  <c r="U132" i="2"/>
  <c r="S12" i="2"/>
  <c r="T12" i="2"/>
  <c r="U12" i="2"/>
  <c r="E151" i="1" s="1"/>
  <c r="S10" i="2"/>
  <c r="T10" i="2"/>
  <c r="U10" i="2"/>
  <c r="S133" i="2"/>
  <c r="T133" i="2"/>
  <c r="U133" i="2"/>
  <c r="S134" i="2"/>
  <c r="T134" i="2"/>
  <c r="U134" i="2"/>
  <c r="E134" i="1" s="1"/>
  <c r="S135" i="2"/>
  <c r="T135" i="2"/>
  <c r="U135" i="2"/>
  <c r="S78" i="2"/>
  <c r="T78" i="2"/>
  <c r="U78" i="2"/>
  <c r="S80" i="2"/>
  <c r="T80" i="2"/>
  <c r="U80" i="2"/>
  <c r="S136" i="2"/>
  <c r="T136" i="2"/>
  <c r="U136" i="2"/>
  <c r="S137" i="2"/>
  <c r="T137" i="2"/>
  <c r="U137" i="2"/>
  <c r="E293" i="1" s="1"/>
  <c r="S38" i="2"/>
  <c r="T38" i="2"/>
  <c r="U38" i="2"/>
  <c r="E243" i="1" s="1"/>
  <c r="S79" i="2"/>
  <c r="T79" i="2"/>
  <c r="U79" i="2"/>
  <c r="S76" i="2"/>
  <c r="T76" i="2"/>
  <c r="U76" i="2"/>
  <c r="S27" i="2"/>
  <c r="T27" i="2"/>
  <c r="U27" i="2"/>
  <c r="S138" i="2"/>
  <c r="T138" i="2"/>
  <c r="U138" i="2"/>
  <c r="S49" i="2"/>
  <c r="T49" i="2"/>
  <c r="U49" i="2"/>
  <c r="S139" i="2"/>
  <c r="T139" i="2"/>
  <c r="U139" i="2"/>
  <c r="S42" i="2"/>
  <c r="T42" i="2"/>
  <c r="U42" i="2"/>
  <c r="E210" i="1" s="1"/>
  <c r="S29" i="2"/>
  <c r="T29" i="2"/>
  <c r="U29" i="2"/>
  <c r="S50" i="2"/>
  <c r="T50" i="2"/>
  <c r="U50" i="2"/>
  <c r="E159" i="1" s="1"/>
  <c r="S15" i="2"/>
  <c r="T15" i="2"/>
  <c r="U15" i="2"/>
  <c r="E117" i="1" s="1"/>
  <c r="S140" i="2"/>
  <c r="T140" i="2"/>
  <c r="U140" i="2"/>
  <c r="E124" i="1" s="1"/>
  <c r="S26" i="2"/>
  <c r="T26" i="2"/>
  <c r="U26" i="2"/>
  <c r="S18" i="2"/>
  <c r="T18" i="2"/>
  <c r="U18" i="2"/>
  <c r="S32" i="2"/>
  <c r="T32" i="2"/>
  <c r="U32" i="2"/>
  <c r="S75" i="2"/>
  <c r="T75" i="2"/>
  <c r="U75" i="2"/>
  <c r="S141" i="2"/>
  <c r="T141" i="2"/>
  <c r="U141" i="2"/>
  <c r="S142" i="2"/>
  <c r="T142" i="2"/>
  <c r="U142" i="2"/>
  <c r="S143" i="2"/>
  <c r="T143" i="2"/>
  <c r="U143" i="2"/>
  <c r="S144" i="2"/>
  <c r="T144" i="2"/>
  <c r="U144" i="2"/>
  <c r="S145" i="2"/>
  <c r="T145" i="2"/>
  <c r="U145" i="2"/>
  <c r="S146" i="2"/>
  <c r="T146" i="2"/>
  <c r="U146" i="2"/>
  <c r="S147" i="2"/>
  <c r="T147" i="2"/>
  <c r="U147" i="2"/>
  <c r="E92" i="1" s="1"/>
  <c r="S148" i="2"/>
  <c r="T148" i="2"/>
  <c r="U148" i="2"/>
  <c r="E147" i="1" s="1"/>
  <c r="S149" i="2"/>
  <c r="T149" i="2"/>
  <c r="U149" i="2"/>
  <c r="S23" i="2"/>
  <c r="T23" i="2"/>
  <c r="U23" i="2"/>
  <c r="S9" i="2"/>
  <c r="T9" i="2"/>
  <c r="U9" i="2"/>
  <c r="S150" i="2"/>
  <c r="T150" i="2"/>
  <c r="U150" i="2"/>
  <c r="S20" i="2"/>
  <c r="T20" i="2"/>
  <c r="U20" i="2"/>
  <c r="S151" i="2"/>
  <c r="T151" i="2"/>
  <c r="U151" i="2"/>
  <c r="S58" i="2"/>
  <c r="T58" i="2"/>
  <c r="U58" i="2"/>
  <c r="S55" i="2"/>
  <c r="T55" i="2"/>
  <c r="U55" i="2"/>
  <c r="S68" i="2"/>
  <c r="T68" i="2"/>
  <c r="U68" i="2"/>
  <c r="S152" i="2"/>
  <c r="T152" i="2"/>
  <c r="U152" i="2"/>
  <c r="S153" i="2"/>
  <c r="T153" i="2"/>
  <c r="U153" i="2"/>
  <c r="S154" i="2"/>
  <c r="T154" i="2"/>
  <c r="U154" i="2"/>
  <c r="E203" i="1" s="1"/>
  <c r="S155" i="2"/>
  <c r="T155" i="2"/>
  <c r="U155" i="2"/>
  <c r="S63" i="2"/>
  <c r="T63" i="2"/>
  <c r="U63" i="2"/>
  <c r="S11" i="2"/>
  <c r="T11" i="2"/>
  <c r="U11" i="2"/>
  <c r="S156" i="2"/>
  <c r="T156" i="2"/>
  <c r="U156" i="2"/>
  <c r="S157" i="2"/>
  <c r="T157" i="2"/>
  <c r="U157" i="2"/>
  <c r="S158" i="2"/>
  <c r="T158" i="2"/>
  <c r="U158" i="2"/>
  <c r="S159" i="2"/>
  <c r="T159" i="2"/>
  <c r="U159" i="2"/>
  <c r="S7" i="2"/>
  <c r="T7" i="2"/>
  <c r="U7" i="2"/>
  <c r="S160" i="2"/>
  <c r="T160" i="2"/>
  <c r="U160" i="2"/>
  <c r="E220" i="1" s="1"/>
  <c r="S161" i="2"/>
  <c r="T161" i="2"/>
  <c r="U161" i="2"/>
  <c r="S162" i="2"/>
  <c r="T162" i="2"/>
  <c r="U162" i="2"/>
  <c r="S163" i="2"/>
  <c r="T163" i="2"/>
  <c r="U163" i="2"/>
  <c r="S164" i="2"/>
  <c r="T164" i="2"/>
  <c r="U164" i="2"/>
  <c r="S165" i="2"/>
  <c r="T165" i="2"/>
  <c r="U165" i="2"/>
  <c r="S166" i="2"/>
  <c r="T166" i="2"/>
  <c r="U166" i="2"/>
  <c r="S73" i="2"/>
  <c r="T73" i="2"/>
  <c r="U73" i="2"/>
  <c r="S167" i="2"/>
  <c r="T167" i="2"/>
  <c r="U167" i="2"/>
  <c r="E231" i="1" s="1"/>
  <c r="S168" i="2"/>
  <c r="T168" i="2"/>
  <c r="U168" i="2"/>
  <c r="E247" i="1" s="1"/>
  <c r="S169" i="2"/>
  <c r="T169" i="2"/>
  <c r="U169" i="2"/>
  <c r="S170" i="2"/>
  <c r="T170" i="2"/>
  <c r="U170" i="2"/>
  <c r="S171" i="2"/>
  <c r="T171" i="2"/>
  <c r="U171" i="2"/>
  <c r="S172" i="2"/>
  <c r="T172" i="2"/>
  <c r="U172" i="2"/>
  <c r="S173" i="2"/>
  <c r="T173" i="2"/>
  <c r="U173" i="2"/>
  <c r="S174" i="2"/>
  <c r="T174" i="2"/>
  <c r="U174" i="2"/>
  <c r="E110" i="1" s="1"/>
  <c r="S175" i="2"/>
  <c r="T175" i="2"/>
  <c r="U175" i="2"/>
  <c r="S176" i="2"/>
  <c r="T176" i="2"/>
  <c r="U176" i="2"/>
  <c r="S177" i="2"/>
  <c r="T177" i="2"/>
  <c r="U177" i="2"/>
  <c r="S178" i="2"/>
  <c r="T178" i="2"/>
  <c r="U178" i="2"/>
  <c r="S179" i="2"/>
  <c r="T179" i="2"/>
  <c r="U179" i="2"/>
  <c r="S180" i="2"/>
  <c r="T180" i="2"/>
  <c r="U180" i="2"/>
  <c r="S181" i="2"/>
  <c r="T181" i="2"/>
  <c r="U181" i="2"/>
  <c r="S182" i="2"/>
  <c r="T182" i="2"/>
  <c r="U182" i="2"/>
  <c r="E255" i="1" s="1"/>
  <c r="S183" i="2"/>
  <c r="T183" i="2"/>
  <c r="U183" i="2"/>
  <c r="S56" i="2"/>
  <c r="T56" i="2"/>
  <c r="U56" i="2"/>
  <c r="S184" i="2"/>
  <c r="T184" i="2"/>
  <c r="U184" i="2"/>
  <c r="S185" i="2"/>
  <c r="T185" i="2"/>
  <c r="U185" i="2"/>
  <c r="S186" i="2"/>
  <c r="T186" i="2"/>
  <c r="U186" i="2"/>
  <c r="S74" i="2"/>
  <c r="T74" i="2"/>
  <c r="U74" i="2"/>
  <c r="E102" i="1" s="1"/>
  <c r="S77" i="2"/>
  <c r="T77" i="2"/>
  <c r="U77" i="2"/>
  <c r="R44" i="2"/>
  <c r="R67" i="2"/>
  <c r="R81" i="2"/>
  <c r="D211" i="1" s="1"/>
  <c r="R69" i="2"/>
  <c r="R43" i="2"/>
  <c r="D197" i="1" s="1"/>
  <c r="R40" i="2"/>
  <c r="R82" i="2"/>
  <c r="D138" i="1" s="1"/>
  <c r="R83" i="2"/>
  <c r="D168" i="1" s="1"/>
  <c r="R84" i="2"/>
  <c r="R85" i="2"/>
  <c r="D254" i="1" s="1"/>
  <c r="R86" i="2"/>
  <c r="D235" i="1" s="1"/>
  <c r="R87" i="2"/>
  <c r="R88" i="2"/>
  <c r="R89" i="2"/>
  <c r="R90" i="2"/>
  <c r="R91" i="2"/>
  <c r="R92" i="2"/>
  <c r="D178" i="1" s="1"/>
  <c r="R93" i="2"/>
  <c r="R94" i="2"/>
  <c r="R37" i="2"/>
  <c r="R39" i="2"/>
  <c r="D215" i="1" s="1"/>
  <c r="R64" i="2"/>
  <c r="R53" i="2"/>
  <c r="R13" i="2"/>
  <c r="D186" i="1" s="1"/>
  <c r="R21" i="2"/>
  <c r="D202" i="1" s="1"/>
  <c r="R30" i="2"/>
  <c r="R59" i="2"/>
  <c r="R95" i="2"/>
  <c r="R96" i="2"/>
  <c r="R97" i="2"/>
  <c r="R57" i="2"/>
  <c r="R62" i="2"/>
  <c r="R98" i="2"/>
  <c r="D177" i="1" s="1"/>
  <c r="R99" i="2"/>
  <c r="D212" i="1" s="1"/>
  <c r="R100" i="2"/>
  <c r="R101" i="2"/>
  <c r="R102" i="2"/>
  <c r="R65" i="2"/>
  <c r="R103" i="2"/>
  <c r="R104" i="2"/>
  <c r="R105" i="2"/>
  <c r="R106" i="2"/>
  <c r="R16" i="2"/>
  <c r="D153" i="1" s="1"/>
  <c r="R107" i="2"/>
  <c r="R33" i="2"/>
  <c r="R108" i="2"/>
  <c r="R34" i="2"/>
  <c r="R60" i="2"/>
  <c r="D160" i="1" s="1"/>
  <c r="R35" i="2"/>
  <c r="D249" i="1" s="1"/>
  <c r="R19" i="2"/>
  <c r="R109" i="2"/>
  <c r="R41" i="2"/>
  <c r="D251" i="1" s="1"/>
  <c r="R110" i="2"/>
  <c r="R71" i="2"/>
  <c r="D112" i="1" s="1"/>
  <c r="R111" i="2"/>
  <c r="R47" i="2"/>
  <c r="D113" i="1" s="1"/>
  <c r="R48" i="2"/>
  <c r="D106" i="1" s="1"/>
  <c r="R24" i="2"/>
  <c r="R52" i="2"/>
  <c r="R45" i="2"/>
  <c r="R54" i="2"/>
  <c r="R25" i="2"/>
  <c r="R6" i="2"/>
  <c r="D152" i="1" s="1"/>
  <c r="R112" i="2"/>
  <c r="R22" i="2"/>
  <c r="R113" i="2"/>
  <c r="R114" i="2"/>
  <c r="R115" i="2"/>
  <c r="R116" i="2"/>
  <c r="R117" i="2"/>
  <c r="R17" i="2"/>
  <c r="R66" i="2"/>
  <c r="R118" i="2"/>
  <c r="R46" i="2"/>
  <c r="R51" i="2"/>
  <c r="R70" i="2"/>
  <c r="R14" i="2"/>
  <c r="D127" i="1" s="1"/>
  <c r="R28" i="2"/>
  <c r="D224" i="1" s="1"/>
  <c r="R119" i="2"/>
  <c r="R120" i="2"/>
  <c r="R121" i="2"/>
  <c r="R31" i="2"/>
  <c r="R36" i="2"/>
  <c r="R61" i="2"/>
  <c r="R8" i="2"/>
  <c r="R122" i="2"/>
  <c r="R72" i="2"/>
  <c r="R123" i="2"/>
  <c r="R124" i="2"/>
  <c r="R125" i="2"/>
  <c r="R126" i="2"/>
  <c r="R127" i="2"/>
  <c r="R128" i="2"/>
  <c r="R129" i="2"/>
  <c r="R130" i="2"/>
  <c r="R131" i="2"/>
  <c r="D95" i="1" s="1"/>
  <c r="R132" i="2"/>
  <c r="R12" i="2"/>
  <c r="D151" i="1" s="1"/>
  <c r="R10" i="2"/>
  <c r="R133" i="2"/>
  <c r="R134" i="2"/>
  <c r="D134" i="1" s="1"/>
  <c r="R135" i="2"/>
  <c r="R78" i="2"/>
  <c r="R80" i="2"/>
  <c r="R136" i="2"/>
  <c r="R137" i="2"/>
  <c r="D293" i="1" s="1"/>
  <c r="R38" i="2"/>
  <c r="D243" i="1" s="1"/>
  <c r="R79" i="2"/>
  <c r="R76" i="2"/>
  <c r="R27" i="2"/>
  <c r="R138" i="2"/>
  <c r="R49" i="2"/>
  <c r="R139" i="2"/>
  <c r="R42" i="2"/>
  <c r="D210" i="1" s="1"/>
  <c r="R29" i="2"/>
  <c r="R50" i="2"/>
  <c r="D159" i="1" s="1"/>
  <c r="R15" i="2"/>
  <c r="D117" i="1" s="1"/>
  <c r="R140" i="2"/>
  <c r="D124" i="1" s="1"/>
  <c r="R26" i="2"/>
  <c r="R18" i="2"/>
  <c r="R32" i="2"/>
  <c r="R75" i="2"/>
  <c r="R141" i="2"/>
  <c r="R142" i="2"/>
  <c r="R143" i="2"/>
  <c r="R144" i="2"/>
  <c r="R145" i="2"/>
  <c r="R146" i="2"/>
  <c r="R147" i="2"/>
  <c r="D92" i="1" s="1"/>
  <c r="R148" i="2"/>
  <c r="D147" i="1" s="1"/>
  <c r="R149" i="2"/>
  <c r="R23" i="2"/>
  <c r="R9" i="2"/>
  <c r="R150" i="2"/>
  <c r="R20" i="2"/>
  <c r="R151" i="2"/>
  <c r="R58" i="2"/>
  <c r="R55" i="2"/>
  <c r="R68" i="2"/>
  <c r="R152" i="2"/>
  <c r="R153" i="2"/>
  <c r="R154" i="2"/>
  <c r="D203" i="1" s="1"/>
  <c r="R155" i="2"/>
  <c r="R63" i="2"/>
  <c r="R11" i="2"/>
  <c r="R156" i="2"/>
  <c r="R157" i="2"/>
  <c r="R158" i="2"/>
  <c r="R159" i="2"/>
  <c r="R7" i="2"/>
  <c r="R160" i="2"/>
  <c r="D220" i="1" s="1"/>
  <c r="R161" i="2"/>
  <c r="R162" i="2"/>
  <c r="R163" i="2"/>
  <c r="R164" i="2"/>
  <c r="R165" i="2"/>
  <c r="R166" i="2"/>
  <c r="R73" i="2"/>
  <c r="R167" i="2"/>
  <c r="D231" i="1" s="1"/>
  <c r="R168" i="2"/>
  <c r="D247" i="1" s="1"/>
  <c r="R169" i="2"/>
  <c r="R170" i="2"/>
  <c r="R171" i="2"/>
  <c r="R172" i="2"/>
  <c r="R173" i="2"/>
  <c r="R174" i="2"/>
  <c r="D110" i="1" s="1"/>
  <c r="R175" i="2"/>
  <c r="R176" i="2"/>
  <c r="R177" i="2"/>
  <c r="R178" i="2"/>
  <c r="R179" i="2"/>
  <c r="R180" i="2"/>
  <c r="R181" i="2"/>
  <c r="R182" i="2"/>
  <c r="D255" i="1" s="1"/>
  <c r="R183" i="2"/>
  <c r="R56" i="2"/>
  <c r="R184" i="2"/>
  <c r="R185" i="2"/>
  <c r="R186" i="2"/>
  <c r="R74" i="2"/>
  <c r="D102" i="1" s="1"/>
  <c r="R77" i="2"/>
  <c r="AB13" i="2"/>
  <c r="AB106" i="2"/>
  <c r="AB131" i="2"/>
  <c r="AB12" i="2"/>
  <c r="AB79" i="2"/>
  <c r="AB42" i="2"/>
  <c r="AB26" i="2"/>
  <c r="AB145" i="2"/>
  <c r="AB148" i="2"/>
  <c r="AB149" i="2"/>
  <c r="AB155" i="2"/>
  <c r="AB158" i="2"/>
  <c r="AB159" i="2"/>
  <c r="AB162" i="2"/>
  <c r="F70" i="1"/>
  <c r="AB170" i="2"/>
  <c r="AB171" i="2"/>
  <c r="AB175" i="2"/>
  <c r="F74" i="1"/>
  <c r="AB180" i="2"/>
  <c r="AB181" i="2"/>
  <c r="AB183" i="2"/>
  <c r="AB186" i="2"/>
  <c r="D26" i="1"/>
  <c r="D25" i="1" s="1"/>
  <c r="AB161" i="2" l="1"/>
  <c r="F73" i="1"/>
  <c r="F71" i="1"/>
  <c r="AB164" i="2"/>
  <c r="F69" i="1"/>
  <c r="S2" i="3"/>
  <c r="X6" i="2"/>
  <c r="D88" i="1"/>
  <c r="AB51" i="2"/>
  <c r="AB176" i="2"/>
  <c r="AB174" i="2"/>
  <c r="AB20" i="2"/>
  <c r="E48" i="1"/>
  <c r="AB182" i="2"/>
  <c r="AB167" i="2"/>
  <c r="AB163" i="2"/>
  <c r="AB136" i="2"/>
  <c r="E86" i="1"/>
  <c r="AB39" i="2"/>
  <c r="AB121" i="2"/>
  <c r="AB86" i="2"/>
  <c r="AB173" i="2"/>
  <c r="AB152" i="2"/>
  <c r="AB41" i="2"/>
  <c r="AB134" i="2"/>
  <c r="AB72" i="2"/>
  <c r="E46" i="1"/>
  <c r="E42" i="1"/>
  <c r="E41" i="1"/>
  <c r="E44" i="1"/>
  <c r="E47" i="1"/>
  <c r="E40" i="1"/>
  <c r="E45" i="1"/>
  <c r="E43" i="1"/>
  <c r="W77" i="2"/>
  <c r="W186" i="2"/>
  <c r="W56" i="2"/>
  <c r="W180" i="2"/>
  <c r="W177" i="2"/>
  <c r="W173" i="2"/>
  <c r="W169" i="2"/>
  <c r="W166" i="2"/>
  <c r="W163" i="2"/>
  <c r="W7" i="2"/>
  <c r="W157" i="2"/>
  <c r="W155" i="2"/>
  <c r="W68" i="2"/>
  <c r="V150" i="2"/>
  <c r="V149" i="2"/>
  <c r="V145" i="2"/>
  <c r="V32" i="2"/>
  <c r="V26" i="2"/>
  <c r="W42" i="2"/>
  <c r="W138" i="2"/>
  <c r="W38" i="2"/>
  <c r="W80" i="2"/>
  <c r="W133" i="2"/>
  <c r="V132" i="2"/>
  <c r="V129" i="2"/>
  <c r="V125" i="2"/>
  <c r="W122" i="2"/>
  <c r="W36" i="2"/>
  <c r="W14" i="2"/>
  <c r="W46" i="2"/>
  <c r="W17" i="2"/>
  <c r="W115" i="2"/>
  <c r="W22" i="2"/>
  <c r="W52" i="2"/>
  <c r="W111" i="2"/>
  <c r="V71" i="2"/>
  <c r="W60" i="2"/>
  <c r="W107" i="2"/>
  <c r="W106" i="2"/>
  <c r="W104" i="2"/>
  <c r="W101" i="2"/>
  <c r="W96" i="2"/>
  <c r="W30" i="2"/>
  <c r="W37" i="2"/>
  <c r="W93" i="2"/>
  <c r="W89" i="2"/>
  <c r="W85" i="2"/>
  <c r="W82" i="2"/>
  <c r="W81" i="2"/>
  <c r="W67" i="2"/>
  <c r="W185" i="2"/>
  <c r="W182" i="2"/>
  <c r="W179" i="2"/>
  <c r="W175" i="2"/>
  <c r="W171" i="2"/>
  <c r="W167" i="2"/>
  <c r="W165" i="2"/>
  <c r="W161" i="2"/>
  <c r="W159" i="2"/>
  <c r="W11" i="2"/>
  <c r="W153" i="2"/>
  <c r="W58" i="2"/>
  <c r="V23" i="2"/>
  <c r="V147" i="2"/>
  <c r="V143" i="2"/>
  <c r="V141" i="2"/>
  <c r="V15" i="2"/>
  <c r="W29" i="2"/>
  <c r="W139" i="2"/>
  <c r="W76" i="2"/>
  <c r="W137" i="2"/>
  <c r="W135" i="2"/>
  <c r="W10" i="2"/>
  <c r="V130" i="2"/>
  <c r="V127" i="2"/>
  <c r="W8" i="2"/>
  <c r="W121" i="2"/>
  <c r="W119" i="2"/>
  <c r="W51" i="2"/>
  <c r="W66" i="2"/>
  <c r="W116" i="2"/>
  <c r="W113" i="2"/>
  <c r="W54" i="2"/>
  <c r="W48" i="2"/>
  <c r="W19" i="2"/>
  <c r="W33" i="2"/>
  <c r="W105" i="2"/>
  <c r="W65" i="2"/>
  <c r="W99" i="2"/>
  <c r="W57" i="2"/>
  <c r="W95" i="2"/>
  <c r="W64" i="2"/>
  <c r="W91" i="2"/>
  <c r="W87" i="2"/>
  <c r="W84" i="2"/>
  <c r="W43" i="2"/>
  <c r="V50" i="2"/>
  <c r="V27" i="2"/>
  <c r="V78" i="2"/>
  <c r="W126" i="2"/>
  <c r="W6" i="2"/>
  <c r="V109" i="2"/>
  <c r="V34" i="2"/>
  <c r="V108" i="2"/>
  <c r="V103" i="2"/>
  <c r="V100" i="2"/>
  <c r="V98" i="2"/>
  <c r="V62" i="2"/>
  <c r="V21" i="2"/>
  <c r="V53" i="2"/>
  <c r="V92" i="2"/>
  <c r="V88" i="2"/>
  <c r="V40" i="2"/>
  <c r="V44" i="2"/>
  <c r="V74" i="2"/>
  <c r="V123" i="2"/>
  <c r="V156" i="2"/>
  <c r="W20" i="2"/>
  <c r="V31" i="2"/>
  <c r="V120" i="2"/>
  <c r="V70" i="2"/>
  <c r="V118" i="2"/>
  <c r="V117" i="2"/>
  <c r="V112" i="2"/>
  <c r="V25" i="2"/>
  <c r="V24" i="2"/>
  <c r="V183" i="2"/>
  <c r="V172" i="2"/>
  <c r="V168" i="2"/>
  <c r="V162" i="2"/>
  <c r="W146" i="2"/>
  <c r="W75" i="2"/>
  <c r="V114" i="2"/>
  <c r="V184" i="2"/>
  <c r="V181" i="2"/>
  <c r="V178" i="2"/>
  <c r="V174" i="2"/>
  <c r="V170" i="2"/>
  <c r="V73" i="2"/>
  <c r="V164" i="2"/>
  <c r="V160" i="2"/>
  <c r="V158" i="2"/>
  <c r="V63" i="2"/>
  <c r="V152" i="2"/>
  <c r="V151" i="2"/>
  <c r="W9" i="2"/>
  <c r="W148" i="2"/>
  <c r="W144" i="2"/>
  <c r="W142" i="2"/>
  <c r="W140" i="2"/>
  <c r="V49" i="2"/>
  <c r="V79" i="2"/>
  <c r="V136" i="2"/>
  <c r="V134" i="2"/>
  <c r="V12" i="2"/>
  <c r="W131" i="2"/>
  <c r="W128" i="2"/>
  <c r="W124" i="2"/>
  <c r="V72" i="2"/>
  <c r="V61" i="2"/>
  <c r="V28" i="2"/>
  <c r="V45" i="2"/>
  <c r="V47" i="2"/>
  <c r="W110" i="2"/>
  <c r="V41" i="2"/>
  <c r="V35" i="2"/>
  <c r="V16" i="2"/>
  <c r="V102" i="2"/>
  <c r="V97" i="2"/>
  <c r="V59" i="2"/>
  <c r="V13" i="2"/>
  <c r="V39" i="2"/>
  <c r="V94" i="2"/>
  <c r="V90" i="2"/>
  <c r="V86" i="2"/>
  <c r="V83" i="2"/>
  <c r="V69" i="2"/>
  <c r="V176" i="2"/>
  <c r="V154" i="2"/>
  <c r="V55" i="2"/>
  <c r="W18" i="2"/>
  <c r="W74" i="2"/>
  <c r="V185" i="2"/>
  <c r="W183" i="2"/>
  <c r="V182" i="2"/>
  <c r="V179" i="2"/>
  <c r="W176" i="2"/>
  <c r="V175" i="2"/>
  <c r="W172" i="2"/>
  <c r="V171" i="2"/>
  <c r="W168" i="2"/>
  <c r="V167" i="2"/>
  <c r="V165" i="2"/>
  <c r="W162" i="2"/>
  <c r="V161" i="2"/>
  <c r="V159" i="2"/>
  <c r="W156" i="2"/>
  <c r="V11" i="2"/>
  <c r="W154" i="2"/>
  <c r="V153" i="2"/>
  <c r="W55" i="2"/>
  <c r="V58" i="2"/>
  <c r="W150" i="2"/>
  <c r="V9" i="2"/>
  <c r="V77" i="2"/>
  <c r="V186" i="2"/>
  <c r="W184" i="2"/>
  <c r="V56" i="2"/>
  <c r="W181" i="2"/>
  <c r="V180" i="2"/>
  <c r="W178" i="2"/>
  <c r="V177" i="2"/>
  <c r="W174" i="2"/>
  <c r="V173" i="2"/>
  <c r="W170" i="2"/>
  <c r="V169" i="2"/>
  <c r="W73" i="2"/>
  <c r="V166" i="2"/>
  <c r="W164" i="2"/>
  <c r="V163" i="2"/>
  <c r="W160" i="2"/>
  <c r="V7" i="2"/>
  <c r="W158" i="2"/>
  <c r="V157" i="2"/>
  <c r="W63" i="2"/>
  <c r="V155" i="2"/>
  <c r="W152" i="2"/>
  <c r="V68" i="2"/>
  <c r="W151" i="2"/>
  <c r="V20" i="2"/>
  <c r="W23" i="2"/>
  <c r="W147" i="2"/>
  <c r="V146" i="2"/>
  <c r="W143" i="2"/>
  <c r="W149" i="2"/>
  <c r="V148" i="2"/>
  <c r="W145" i="2"/>
  <c r="V144" i="2"/>
  <c r="V142" i="2"/>
  <c r="W32" i="2"/>
  <c r="W26" i="2"/>
  <c r="V140" i="2"/>
  <c r="W50" i="2"/>
  <c r="V29" i="2"/>
  <c r="V139" i="2"/>
  <c r="W27" i="2"/>
  <c r="V76" i="2"/>
  <c r="V137" i="2"/>
  <c r="W78" i="2"/>
  <c r="V135" i="2"/>
  <c r="V10" i="2"/>
  <c r="W132" i="2"/>
  <c r="V131" i="2"/>
  <c r="W129" i="2"/>
  <c r="V128" i="2"/>
  <c r="W125" i="2"/>
  <c r="V124" i="2"/>
  <c r="W123" i="2"/>
  <c r="V8" i="2"/>
  <c r="W31" i="2"/>
  <c r="V121" i="2"/>
  <c r="W120" i="2"/>
  <c r="V119" i="2"/>
  <c r="W70" i="2"/>
  <c r="V51" i="2"/>
  <c r="W118" i="2"/>
  <c r="V66" i="2"/>
  <c r="W117" i="2"/>
  <c r="V116" i="2"/>
  <c r="W114" i="2"/>
  <c r="V113" i="2"/>
  <c r="W112" i="2"/>
  <c r="W25" i="2"/>
  <c r="V54" i="2"/>
  <c r="W24" i="2"/>
  <c r="V48" i="2"/>
  <c r="W71" i="2"/>
  <c r="V110" i="2"/>
  <c r="W109" i="2"/>
  <c r="V19" i="2"/>
  <c r="W34" i="2"/>
  <c r="W108" i="2"/>
  <c r="V33" i="2"/>
  <c r="V105" i="2"/>
  <c r="W103" i="2"/>
  <c r="V65" i="2"/>
  <c r="W100" i="2"/>
  <c r="V99" i="2"/>
  <c r="W98" i="2"/>
  <c r="W62" i="2"/>
  <c r="V57" i="2"/>
  <c r="V95" i="2"/>
  <c r="W21" i="2"/>
  <c r="W53" i="2"/>
  <c r="V64" i="2"/>
  <c r="W92" i="2"/>
  <c r="V91" i="2"/>
  <c r="W88" i="2"/>
  <c r="V87" i="2"/>
  <c r="W141" i="2"/>
  <c r="V75" i="2"/>
  <c r="V18" i="2"/>
  <c r="W15" i="2"/>
  <c r="V42" i="2"/>
  <c r="W49" i="2"/>
  <c r="V138" i="2"/>
  <c r="W79" i="2"/>
  <c r="V38" i="2"/>
  <c r="W136" i="2"/>
  <c r="V80" i="2"/>
  <c r="W134" i="2"/>
  <c r="V133" i="2"/>
  <c r="W12" i="2"/>
  <c r="W130" i="2"/>
  <c r="W127" i="2"/>
  <c r="V126" i="2"/>
  <c r="W72" i="2"/>
  <c r="V122" i="2"/>
  <c r="W61" i="2"/>
  <c r="V36" i="2"/>
  <c r="W28" i="2"/>
  <c r="V14" i="2"/>
  <c r="V46" i="2"/>
  <c r="V17" i="2"/>
  <c r="V115" i="2"/>
  <c r="V22" i="2"/>
  <c r="V6" i="2"/>
  <c r="W45" i="2"/>
  <c r="V52" i="2"/>
  <c r="W47" i="2"/>
  <c r="V111" i="2"/>
  <c r="W41" i="2"/>
  <c r="W35" i="2"/>
  <c r="V60" i="2"/>
  <c r="V107" i="2"/>
  <c r="W16" i="2"/>
  <c r="V106" i="2"/>
  <c r="V104" i="2"/>
  <c r="W102" i="2"/>
  <c r="V101" i="2"/>
  <c r="W97" i="2"/>
  <c r="V96" i="2"/>
  <c r="W59" i="2"/>
  <c r="V30" i="2"/>
  <c r="W13" i="2"/>
  <c r="W39" i="2"/>
  <c r="V37" i="2"/>
  <c r="W94" i="2"/>
  <c r="V93" i="2"/>
  <c r="W90" i="2"/>
  <c r="V89" i="2"/>
  <c r="W86" i="2"/>
  <c r="V85" i="2"/>
  <c r="W83" i="2"/>
  <c r="V82" i="2"/>
  <c r="W69" i="2"/>
  <c r="V81" i="2"/>
  <c r="V67" i="2"/>
  <c r="V84" i="2"/>
  <c r="W40" i="2"/>
  <c r="V43" i="2"/>
  <c r="W44" i="2"/>
  <c r="AB172" i="2"/>
  <c r="AB160" i="2"/>
  <c r="AB58" i="2"/>
  <c r="AB179" i="2"/>
  <c r="AB107" i="2"/>
  <c r="AB166" i="2"/>
  <c r="AB119" i="2"/>
  <c r="AB45" i="2"/>
  <c r="AB168" i="2"/>
  <c r="AB157" i="2"/>
  <c r="AB74" i="2"/>
  <c r="AB185" i="2"/>
  <c r="AB178" i="2"/>
  <c r="AB153" i="2"/>
  <c r="AB151" i="2"/>
  <c r="AB184" i="2"/>
  <c r="AB177" i="2"/>
  <c r="AB169" i="2"/>
  <c r="AB165" i="2"/>
  <c r="AB150" i="2"/>
  <c r="AB129" i="2"/>
  <c r="D87" i="1"/>
  <c r="X128" i="2"/>
  <c r="X124" i="2"/>
  <c r="X123" i="2"/>
  <c r="X31" i="2"/>
  <c r="X115" i="2"/>
  <c r="X111" i="2"/>
  <c r="X34" i="2"/>
  <c r="X100" i="2"/>
  <c r="X96" i="2"/>
  <c r="X93" i="2"/>
  <c r="X85" i="2"/>
  <c r="X82" i="2"/>
  <c r="X81" i="2"/>
  <c r="X122" i="2"/>
  <c r="X36" i="2"/>
  <c r="X106" i="2"/>
  <c r="X104" i="2"/>
  <c r="X101" i="2"/>
  <c r="X59" i="2"/>
  <c r="X94" i="2"/>
  <c r="X90" i="2"/>
  <c r="X83" i="2"/>
  <c r="X69" i="2"/>
  <c r="D86" i="1"/>
  <c r="X185" i="2"/>
  <c r="X159" i="2"/>
  <c r="X75" i="2"/>
  <c r="X132" i="2"/>
  <c r="X14" i="2"/>
  <c r="X17" i="2"/>
  <c r="X22" i="2"/>
  <c r="X108" i="2"/>
  <c r="X171" i="2"/>
  <c r="X11" i="2"/>
  <c r="X153" i="2"/>
  <c r="X146" i="2"/>
  <c r="X18" i="2"/>
  <c r="X135" i="2"/>
  <c r="X10" i="2"/>
  <c r="X46" i="2"/>
  <c r="X103" i="2"/>
  <c r="X37" i="2"/>
  <c r="X74" i="2"/>
  <c r="X183" i="2"/>
  <c r="X176" i="2"/>
  <c r="X172" i="2"/>
  <c r="X168" i="2"/>
  <c r="X162" i="2"/>
  <c r="X156" i="2"/>
  <c r="X154" i="2"/>
  <c r="X55" i="2"/>
  <c r="X23" i="2"/>
  <c r="X147" i="2"/>
  <c r="X143" i="2"/>
  <c r="X141" i="2"/>
  <c r="X15" i="2"/>
  <c r="X29" i="2"/>
  <c r="X139" i="2"/>
  <c r="X27" i="2"/>
  <c r="X78" i="2"/>
  <c r="X125" i="2"/>
  <c r="X28" i="2"/>
  <c r="X45" i="2"/>
  <c r="X47" i="2"/>
  <c r="X71" i="2"/>
  <c r="X41" i="2"/>
  <c r="X107" i="2"/>
  <c r="X97" i="2"/>
  <c r="X13" i="2"/>
  <c r="X39" i="2"/>
  <c r="X86" i="2"/>
  <c r="X182" i="2"/>
  <c r="X179" i="2"/>
  <c r="X175" i="2"/>
  <c r="X167" i="2"/>
  <c r="X165" i="2"/>
  <c r="X161" i="2"/>
  <c r="X58" i="2"/>
  <c r="X20" i="2"/>
  <c r="X49" i="2"/>
  <c r="X76" i="2"/>
  <c r="X137" i="2"/>
  <c r="X52" i="2"/>
  <c r="X110" i="2"/>
  <c r="X98" i="2"/>
  <c r="X30" i="2"/>
  <c r="X89" i="2"/>
  <c r="X77" i="2"/>
  <c r="X186" i="2"/>
  <c r="X56" i="2"/>
  <c r="X180" i="2"/>
  <c r="X177" i="2"/>
  <c r="X173" i="2"/>
  <c r="X169" i="2"/>
  <c r="X166" i="2"/>
  <c r="X163" i="2"/>
  <c r="X7" i="2"/>
  <c r="X157" i="2"/>
  <c r="X155" i="2"/>
  <c r="X68" i="2"/>
  <c r="X151" i="2"/>
  <c r="X9" i="2"/>
  <c r="X148" i="2"/>
  <c r="X144" i="2"/>
  <c r="X142" i="2"/>
  <c r="X140" i="2"/>
  <c r="X50" i="2"/>
  <c r="X38" i="2"/>
  <c r="X80" i="2"/>
  <c r="X133" i="2"/>
  <c r="X130" i="2"/>
  <c r="X129" i="2"/>
  <c r="X126" i="2"/>
  <c r="E88" i="1"/>
  <c r="X72" i="2"/>
  <c r="X61" i="2"/>
  <c r="X121" i="2"/>
  <c r="X119" i="2"/>
  <c r="X51" i="2"/>
  <c r="X66" i="2"/>
  <c r="X116" i="2"/>
  <c r="X113" i="2"/>
  <c r="X54" i="2"/>
  <c r="X48" i="2"/>
  <c r="X19" i="2"/>
  <c r="X60" i="2"/>
  <c r="X16" i="2"/>
  <c r="X102" i="2"/>
  <c r="X57" i="2"/>
  <c r="X95" i="2"/>
  <c r="X64" i="2"/>
  <c r="X91" i="2"/>
  <c r="X87" i="2"/>
  <c r="X84" i="2"/>
  <c r="X43" i="2"/>
  <c r="X44" i="2"/>
  <c r="X184" i="2"/>
  <c r="X181" i="2"/>
  <c r="X178" i="2"/>
  <c r="X174" i="2"/>
  <c r="X170" i="2"/>
  <c r="X73" i="2"/>
  <c r="X164" i="2"/>
  <c r="X160" i="2"/>
  <c r="X158" i="2"/>
  <c r="X63" i="2"/>
  <c r="X152" i="2"/>
  <c r="X150" i="2"/>
  <c r="X149" i="2"/>
  <c r="X145" i="2"/>
  <c r="X32" i="2"/>
  <c r="E87" i="1"/>
  <c r="X26" i="2"/>
  <c r="X42" i="2"/>
  <c r="X138" i="2"/>
  <c r="X79" i="2"/>
  <c r="X136" i="2"/>
  <c r="X134" i="2"/>
  <c r="X12" i="2"/>
  <c r="X131" i="2"/>
  <c r="X127" i="2"/>
  <c r="X8" i="2"/>
  <c r="X120" i="2"/>
  <c r="X70" i="2"/>
  <c r="X118" i="2"/>
  <c r="X117" i="2"/>
  <c r="X114" i="2"/>
  <c r="X112" i="2"/>
  <c r="X25" i="2"/>
  <c r="X24" i="2"/>
  <c r="X109" i="2"/>
  <c r="X35" i="2"/>
  <c r="X33" i="2"/>
  <c r="X105" i="2"/>
  <c r="X65" i="2"/>
  <c r="X99" i="2"/>
  <c r="X62" i="2"/>
  <c r="X21" i="2"/>
  <c r="X53" i="2"/>
  <c r="X92" i="2"/>
  <c r="X88" i="2"/>
  <c r="X40" i="2"/>
  <c r="X67" i="2"/>
  <c r="AB9" i="2"/>
  <c r="AB6" i="2"/>
  <c r="AB61" i="2"/>
  <c r="AB73" i="2"/>
  <c r="AB126" i="2"/>
  <c r="AB156" i="2"/>
  <c r="AB77" i="2"/>
  <c r="AB22" i="2"/>
  <c r="AB82" i="2"/>
  <c r="AB124" i="2"/>
  <c r="F72" i="1"/>
  <c r="AB143" i="2"/>
  <c r="AB29" i="2"/>
  <c r="AB128" i="2"/>
  <c r="AB17" i="2"/>
  <c r="AB98" i="2"/>
  <c r="AB14" i="2"/>
  <c r="AB146" i="2"/>
  <c r="AB135" i="2"/>
  <c r="AB132" i="2"/>
  <c r="AB8" i="2"/>
  <c r="AB117" i="2"/>
  <c r="AB109" i="2"/>
  <c r="AB113" i="2"/>
  <c r="F75" i="1"/>
  <c r="AB16" i="2"/>
  <c r="AB57" i="2"/>
  <c r="AB95" i="2"/>
  <c r="AB44" i="2"/>
  <c r="AB140" i="2"/>
  <c r="AB38" i="2"/>
  <c r="AB125" i="2"/>
  <c r="AB101" i="2"/>
  <c r="AB144" i="2"/>
  <c r="N24" i="1" l="1"/>
  <c r="M28" i="1"/>
  <c r="L28" i="1"/>
  <c r="L30" i="1" s="1"/>
  <c r="L29" i="1" s="1"/>
  <c r="M8" i="1"/>
  <c r="N16" i="1"/>
  <c r="M20" i="1"/>
  <c r="M22" i="1" s="1"/>
  <c r="M21" i="1" s="1"/>
  <c r="N28" i="1"/>
  <c r="N30" i="1" s="1"/>
  <c r="N29" i="1" s="1"/>
  <c r="N20" i="1"/>
  <c r="N22" i="1" s="1"/>
  <c r="N21" i="1" s="1"/>
  <c r="L8" i="1"/>
  <c r="L10" i="1" s="1"/>
  <c r="M24" i="1"/>
  <c r="M32" i="1"/>
  <c r="M34" i="1" s="1"/>
  <c r="M33" i="1" s="1"/>
  <c r="N8" i="1"/>
  <c r="L32" i="1"/>
  <c r="L34" i="1" s="1"/>
  <c r="L33" i="1" s="1"/>
  <c r="L20" i="1"/>
  <c r="L24" i="1"/>
  <c r="N32" i="1"/>
  <c r="N34" i="1" s="1"/>
  <c r="N33" i="1" s="1"/>
  <c r="L16" i="1"/>
  <c r="M16" i="1"/>
  <c r="M18" i="1" s="1"/>
  <c r="M17" i="1" s="1"/>
  <c r="F76" i="1"/>
  <c r="H76" i="1" s="1"/>
  <c r="N74" i="1"/>
  <c r="P74" i="1" s="1"/>
  <c r="AB85" i="2"/>
  <c r="F86" i="1"/>
  <c r="H86" i="1" s="1"/>
  <c r="AB139" i="2"/>
  <c r="AB32" i="2"/>
  <c r="AB54" i="2"/>
  <c r="AB133" i="2"/>
  <c r="AB11" i="2"/>
  <c r="F87" i="1"/>
  <c r="H87" i="1" s="1"/>
  <c r="O60" i="1"/>
  <c r="AB130" i="2"/>
  <c r="AB83" i="2"/>
  <c r="AB97" i="2"/>
  <c r="AB93" i="2"/>
  <c r="AB115" i="2"/>
  <c r="AB123" i="2"/>
  <c r="AB68" i="2"/>
  <c r="AB90" i="2"/>
  <c r="AB87" i="2"/>
  <c r="AB116" i="2"/>
  <c r="AB103" i="2"/>
  <c r="AB112" i="2"/>
  <c r="AB18" i="2"/>
  <c r="O56" i="1"/>
  <c r="AB46" i="2"/>
  <c r="AB96" i="2"/>
  <c r="AB81" i="2"/>
  <c r="O59" i="1"/>
  <c r="AB59" i="2"/>
  <c r="AB110" i="2"/>
  <c r="AB122" i="2"/>
  <c r="AB92" i="2"/>
  <c r="AB25" i="2"/>
  <c r="AB10" i="2"/>
  <c r="AB50" i="2"/>
  <c r="AB94" i="2"/>
  <c r="AB66" i="2"/>
  <c r="AB114" i="2"/>
  <c r="AB120" i="2"/>
  <c r="AB76" i="2"/>
  <c r="AB31" i="2"/>
  <c r="AB27" i="2"/>
  <c r="AB138" i="2"/>
  <c r="AB111" i="2"/>
  <c r="AB34" i="2"/>
  <c r="AB36" i="2"/>
  <c r="F88" i="1"/>
  <c r="H88" i="1" s="1"/>
  <c r="AB21" i="2"/>
  <c r="AB33" i="2"/>
  <c r="AB24" i="2"/>
  <c r="AB23" i="2"/>
  <c r="AB40" i="2"/>
  <c r="O58" i="1"/>
  <c r="AB15" i="2"/>
  <c r="AB154" i="2"/>
  <c r="H74" i="1"/>
  <c r="AB28" i="2"/>
  <c r="AB30" i="2"/>
  <c r="AB7" i="2"/>
  <c r="AB141" i="2"/>
  <c r="AB48" i="2"/>
  <c r="AB35" i="2"/>
  <c r="AB43" i="2"/>
  <c r="AB53" i="2"/>
  <c r="AB127" i="2"/>
  <c r="AB137" i="2"/>
  <c r="AB71" i="2"/>
  <c r="AB19" i="2"/>
  <c r="AB65" i="2"/>
  <c r="H77" i="1"/>
  <c r="N73" i="1"/>
  <c r="P73" i="1" s="1"/>
  <c r="H71" i="1"/>
  <c r="N77" i="1"/>
  <c r="P77" i="1" s="1"/>
  <c r="N72" i="1"/>
  <c r="P72" i="1" s="1"/>
  <c r="H75" i="1"/>
  <c r="N70" i="1"/>
  <c r="P70" i="1" s="1"/>
  <c r="H73" i="1"/>
  <c r="D18" i="1"/>
  <c r="D17" i="1" s="1"/>
  <c r="D10" i="1"/>
  <c r="D9" i="1" s="1"/>
  <c r="N26" i="1"/>
  <c r="N25" i="1" s="1"/>
  <c r="M26" i="1"/>
  <c r="M25" i="1" s="1"/>
  <c r="N18" i="1"/>
  <c r="N17" i="1" s="1"/>
  <c r="M30" i="1"/>
  <c r="M29" i="1" s="1"/>
  <c r="L26" i="1"/>
  <c r="L25" i="1" s="1"/>
  <c r="G55" i="1"/>
  <c r="G54" i="1"/>
  <c r="G58" i="1"/>
  <c r="G56" i="1"/>
  <c r="G57" i="1"/>
  <c r="G59" i="1"/>
  <c r="O55" i="1"/>
  <c r="H70" i="1"/>
  <c r="AB37" i="2"/>
  <c r="AB99" i="2"/>
  <c r="AB108" i="2"/>
  <c r="AB63" i="2"/>
  <c r="AB91" i="2"/>
  <c r="AB64" i="2"/>
  <c r="AB102" i="2"/>
  <c r="AB104" i="2"/>
  <c r="AB47" i="2"/>
  <c r="O57" i="1"/>
  <c r="H72" i="1"/>
  <c r="AB88" i="2"/>
  <c r="N75" i="1"/>
  <c r="P75" i="1" s="1"/>
  <c r="O61" i="1"/>
  <c r="AB62" i="2"/>
  <c r="AB105" i="2"/>
  <c r="H78" i="1"/>
  <c r="AB100" i="2"/>
  <c r="AB78" i="2"/>
  <c r="AB147" i="2"/>
  <c r="AB84" i="2"/>
  <c r="N76" i="1"/>
  <c r="P76" i="1" s="1"/>
  <c r="O62" i="1"/>
  <c r="O54" i="1"/>
  <c r="H69" i="1"/>
  <c r="AB60" i="2"/>
  <c r="AB75" i="2"/>
  <c r="AB67" i="2"/>
  <c r="AB56" i="2"/>
  <c r="AB49" i="2"/>
  <c r="N69" i="1"/>
  <c r="P69" i="1" s="1"/>
  <c r="AB70" i="2"/>
  <c r="AB69" i="2"/>
  <c r="AB142" i="2"/>
  <c r="AB118" i="2"/>
  <c r="AB55" i="2"/>
  <c r="N71" i="1"/>
  <c r="P71" i="1" s="1"/>
  <c r="AB80" i="2"/>
  <c r="AB89" i="2"/>
  <c r="O63" i="1"/>
  <c r="N78" i="1"/>
  <c r="P78" i="1" s="1"/>
  <c r="AB52" i="2"/>
  <c r="D49" i="1" l="1"/>
  <c r="L18" i="1"/>
  <c r="L17" i="1" s="1"/>
  <c r="L22" i="1"/>
  <c r="L21" i="1" s="1"/>
  <c r="E49" i="1"/>
  <c r="F59" i="1" l="1"/>
  <c r="F55" i="1"/>
  <c r="E57" i="1"/>
  <c r="D54" i="1"/>
  <c r="F58" i="1"/>
  <c r="F54" i="1"/>
  <c r="E56" i="1"/>
  <c r="F57" i="1"/>
  <c r="E59" i="1"/>
  <c r="E55" i="1"/>
  <c r="F56" i="1"/>
  <c r="E58" i="1"/>
  <c r="E54" i="1"/>
  <c r="G41" i="1"/>
  <c r="G42" i="1"/>
  <c r="G47" i="1"/>
  <c r="G45" i="1"/>
  <c r="G46" i="1"/>
  <c r="G40" i="1"/>
  <c r="G44" i="1"/>
  <c r="G48" i="1"/>
  <c r="G43" i="1"/>
  <c r="F45" i="1"/>
  <c r="F40" i="1"/>
  <c r="F48" i="1"/>
  <c r="F43" i="1"/>
  <c r="F47" i="1"/>
  <c r="F46" i="1"/>
  <c r="F44" i="1"/>
  <c r="F41" i="1"/>
  <c r="F42" i="1"/>
  <c r="D57" i="1"/>
  <c r="D56" i="1" l="1"/>
  <c r="D59" i="1"/>
  <c r="D58" i="1"/>
  <c r="D55" i="1"/>
  <c r="N10" i="1" l="1"/>
  <c r="N9" i="1" s="1"/>
  <c r="L9" i="1"/>
  <c r="M10" i="1"/>
  <c r="M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D39" authorId="0" shapeId="0" xr:uid="{3383DA50-DB23-485B-95A0-972AE3CD2D30}">
      <text>
        <r>
          <rPr>
            <b/>
            <sz val="9"/>
            <color indexed="81"/>
            <rFont val="Tahoma"/>
            <family val="2"/>
          </rPr>
          <t>Admin:</t>
        </r>
        <r>
          <rPr>
            <sz val="9"/>
            <color indexed="81"/>
            <rFont val="Tahoma"/>
            <family val="2"/>
          </rPr>
          <t xml:space="preserve">
Highlighted Items are contributing &gt;20%</t>
        </r>
      </text>
    </comment>
    <comment ref="J52" authorId="0" shapeId="0" xr:uid="{FD94CE48-6208-4A41-8807-FCD68492C287}">
      <text>
        <r>
          <rPr>
            <b/>
            <sz val="9"/>
            <color indexed="81"/>
            <rFont val="Tahoma"/>
            <family val="2"/>
          </rPr>
          <t>Admin:</t>
        </r>
        <r>
          <rPr>
            <sz val="9"/>
            <color indexed="81"/>
            <rFont val="Tahoma"/>
            <family val="2"/>
          </rPr>
          <t xml:space="preserve">
Based on Absolute MAD in Value</t>
        </r>
      </text>
    </comment>
    <comment ref="G53" authorId="0" shapeId="0" xr:uid="{E71BE78E-D7C4-40F2-B1CA-12657E7D1A1A}">
      <text>
        <r>
          <rPr>
            <b/>
            <sz val="9"/>
            <color indexed="81"/>
            <rFont val="Tahoma"/>
            <family val="2"/>
          </rPr>
          <t>Admin:</t>
        </r>
        <r>
          <rPr>
            <sz val="9"/>
            <color indexed="81"/>
            <rFont val="Tahoma"/>
            <family val="2"/>
          </rPr>
          <t xml:space="preserve">
Absolute Error Contribution in Value % without capping the Error</t>
        </r>
      </text>
    </comment>
    <comment ref="P53" authorId="0" shapeId="0" xr:uid="{AE0B0302-106D-447C-8CA0-88BDE66665F2}">
      <text>
        <r>
          <rPr>
            <b/>
            <sz val="9"/>
            <color indexed="81"/>
            <rFont val="Tahoma"/>
            <family val="2"/>
          </rPr>
          <t>Admin:</t>
        </r>
        <r>
          <rPr>
            <sz val="9"/>
            <color indexed="81"/>
            <rFont val="Tahoma"/>
            <family val="2"/>
          </rPr>
          <t xml:space="preserve">
Months of Stock On Hand based on consensus forecast for 3 months, less than 3 months are highlited (Realsed &amp; Country Stock is considered for Current Month Opening Stock)</t>
        </r>
      </text>
    </comment>
    <comment ref="C58" authorId="0" shapeId="0" xr:uid="{0AA5611A-56D5-479B-9A68-366B140DE9F6}">
      <text>
        <r>
          <rPr>
            <b/>
            <sz val="9"/>
            <color indexed="81"/>
            <rFont val="Tahoma"/>
            <family val="2"/>
          </rPr>
          <t>Admin:</t>
        </r>
        <r>
          <rPr>
            <sz val="9"/>
            <color indexed="81"/>
            <rFont val="Tahoma"/>
            <family val="2"/>
          </rPr>
          <t xml:space="preserve">
Items within +-10% Accuracy Range</t>
        </r>
      </text>
    </comment>
    <comment ref="C59" authorId="0" shapeId="0" xr:uid="{A117C693-4F67-492D-8FBC-4576E4BC6F85}">
      <text>
        <r>
          <rPr>
            <b/>
            <sz val="9"/>
            <color indexed="81"/>
            <rFont val="Tahoma"/>
            <family val="2"/>
          </rPr>
          <t>Admin:</t>
        </r>
        <r>
          <rPr>
            <sz val="9"/>
            <color indexed="81"/>
            <rFont val="Tahoma"/>
            <family val="2"/>
          </rPr>
          <t xml:space="preserve">
If Forecast and Actuals sales for an item is 0</t>
        </r>
      </text>
    </comment>
    <comment ref="B67" authorId="0" shapeId="0" xr:uid="{287C952C-43DF-431F-9DF9-28626BA35B0B}">
      <text>
        <r>
          <rPr>
            <b/>
            <sz val="9"/>
            <color indexed="81"/>
            <rFont val="Tahoma"/>
            <family val="2"/>
          </rPr>
          <t>Admin:</t>
        </r>
        <r>
          <rPr>
            <sz val="9"/>
            <color indexed="81"/>
            <rFont val="Tahoma"/>
            <family val="2"/>
          </rPr>
          <t xml:space="preserve">
Based on Absolute Deviation Value</t>
        </r>
      </text>
    </comment>
    <comment ref="J67" authorId="0" shapeId="0" xr:uid="{829841DD-3B06-433D-B464-7FAFD95AE95B}">
      <text>
        <r>
          <rPr>
            <b/>
            <sz val="9"/>
            <color indexed="81"/>
            <rFont val="Tahoma"/>
            <family val="2"/>
          </rPr>
          <t>Admin:</t>
        </r>
        <r>
          <rPr>
            <sz val="9"/>
            <color indexed="81"/>
            <rFont val="Tahoma"/>
            <family val="2"/>
          </rPr>
          <t xml:space="preserve">
Based on Absolute Deviation Value</t>
        </r>
      </text>
    </comment>
    <comment ref="G68" authorId="0" shapeId="0" xr:uid="{1EED5337-39FE-4FA2-9028-B95FD2AD172D}">
      <text>
        <r>
          <rPr>
            <b/>
            <sz val="9"/>
            <color indexed="81"/>
            <rFont val="Tahoma"/>
            <family val="2"/>
          </rPr>
          <t>Admin:</t>
        </r>
        <r>
          <rPr>
            <sz val="9"/>
            <color indexed="81"/>
            <rFont val="Tahoma"/>
            <family val="2"/>
          </rPr>
          <t xml:space="preserve">
Months of Stock On Hand based on consensus forecast for 3 months, less than 3 months are highlited ( Realsed &amp; Country Stock is considered for Current Month Opening Stock)</t>
        </r>
      </text>
    </comment>
    <comment ref="O68" authorId="0" shapeId="0" xr:uid="{DC98AE73-7B22-47EB-9D76-E1C4FF5813F6}">
      <text>
        <r>
          <rPr>
            <b/>
            <sz val="9"/>
            <color indexed="81"/>
            <rFont val="Tahoma"/>
            <family val="2"/>
          </rPr>
          <t>Admin:</t>
        </r>
        <r>
          <rPr>
            <sz val="9"/>
            <color indexed="81"/>
            <rFont val="Tahoma"/>
            <family val="2"/>
          </rPr>
          <t xml:space="preserve">
Months of Stock On Hand based on consensus forecast for 3 months, greater than 4 months are highlited (Realsed &amp; Country Stock is considered for Current Month Opening Stock)</t>
        </r>
      </text>
    </comment>
    <comment ref="G85" authorId="0" shapeId="0" xr:uid="{202CA96E-D099-43C9-B410-0FA9180ECEE4}">
      <text>
        <r>
          <rPr>
            <b/>
            <sz val="9"/>
            <color indexed="81"/>
            <rFont val="Tahoma"/>
            <family val="2"/>
          </rPr>
          <t>Admin:</t>
        </r>
        <r>
          <rPr>
            <sz val="9"/>
            <color indexed="81"/>
            <rFont val="Tahoma"/>
            <family val="2"/>
          </rPr>
          <t xml:space="preserve">
Months of Stock On Hand based on consensus forecast for 3 months, less than 3 months are highlited ( Realsed &amp; Country Stock is considered for Current Month Opening Stock)</t>
        </r>
      </text>
    </comment>
    <comment ref="H85" authorId="0" shapeId="0" xr:uid="{06E4CC42-2B2F-4326-820B-CE1DF68DB681}">
      <text>
        <r>
          <rPr>
            <b/>
            <sz val="9"/>
            <color indexed="81"/>
            <rFont val="Tahoma"/>
            <family val="2"/>
          </rPr>
          <t>Admin:</t>
        </r>
        <r>
          <rPr>
            <sz val="9"/>
            <color indexed="81"/>
            <rFont val="Tahoma"/>
            <family val="2"/>
          </rPr>
          <t xml:space="preserve">
Negative Value addition to the demand planner forecast are highlighted in pink</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<sst xmlns="http://schemas.openxmlformats.org/spreadsheetml/2006/main" count="12078" uniqueCount="2308">
  <si>
    <t>Actual</t>
  </si>
  <si>
    <t>Stat</t>
  </si>
  <si>
    <t>DP</t>
  </si>
  <si>
    <t>Consensus</t>
  </si>
  <si>
    <t>Accuracy</t>
  </si>
  <si>
    <t>Volume</t>
  </si>
  <si>
    <t>Value</t>
  </si>
  <si>
    <t>0-10%</t>
  </si>
  <si>
    <t>10-20%</t>
  </si>
  <si>
    <t>20-30%</t>
  </si>
  <si>
    <t>30-40%</t>
  </si>
  <si>
    <t>40-50%</t>
  </si>
  <si>
    <t>Range</t>
  </si>
  <si>
    <t>50-60%</t>
  </si>
  <si>
    <t>60-70%</t>
  </si>
  <si>
    <t>70-80%</t>
  </si>
  <si>
    <t>80-90%</t>
  </si>
  <si>
    <t>90-100%</t>
  </si>
  <si>
    <t>Date</t>
  </si>
  <si>
    <t>Forecast</t>
  </si>
  <si>
    <t>Forecasted But Not Sold</t>
  </si>
  <si>
    <t>Not Forecasted But Sold</t>
  </si>
  <si>
    <t>Normal</t>
  </si>
  <si>
    <t>Demand Accuracy</t>
  </si>
  <si>
    <t>Error Cause ( Demand/Supply )</t>
  </si>
  <si>
    <t>SKU</t>
  </si>
  <si>
    <t>Opn Stock</t>
  </si>
  <si>
    <t>ABC Class</t>
  </si>
  <si>
    <t>A</t>
  </si>
  <si>
    <t>Region</t>
  </si>
  <si>
    <t>Over/Under- Stat</t>
  </si>
  <si>
    <t>Over/Under- DP</t>
  </si>
  <si>
    <t>Over/Under- Consensus</t>
  </si>
  <si>
    <t>Overforecast</t>
  </si>
  <si>
    <t>Underforecast</t>
  </si>
  <si>
    <t>Region/Division</t>
  </si>
  <si>
    <t>Region/Division Filter</t>
  </si>
  <si>
    <t>Others</t>
  </si>
  <si>
    <t>Description</t>
  </si>
  <si>
    <t>MOH</t>
  </si>
  <si>
    <t>Row Labels</t>
  </si>
  <si>
    <t>Grand Total</t>
  </si>
  <si>
    <t>(All)</t>
  </si>
  <si>
    <t>Consensus FA %</t>
  </si>
  <si>
    <t>Cons  FC</t>
  </si>
  <si>
    <t>Values</t>
  </si>
  <si>
    <t>Top 10 Item Under Forecasted</t>
  </si>
  <si>
    <t>S.No</t>
  </si>
  <si>
    <t>A Class SKUs based on Value</t>
  </si>
  <si>
    <t>Top 10 Item Over Forecasted</t>
  </si>
  <si>
    <t>Normal Value MAD</t>
  </si>
  <si>
    <t>Sum of Normal Value MAD</t>
  </si>
  <si>
    <t>FVA%</t>
  </si>
  <si>
    <t>Legend</t>
  </si>
  <si>
    <t>&gt;=75%</t>
  </si>
  <si>
    <t>&gt;=50%</t>
  </si>
  <si>
    <t>&lt;50%</t>
  </si>
  <si>
    <t>Total Count</t>
  </si>
  <si>
    <t>Error Contribution ( % Count )</t>
  </si>
  <si>
    <t>% SKU Count</t>
  </si>
  <si>
    <t>Consensus ( Abs Error %)</t>
  </si>
  <si>
    <t>Sum of Actual2</t>
  </si>
  <si>
    <t>Supply Error</t>
  </si>
  <si>
    <t>Accuracy Status</t>
  </si>
  <si>
    <t>Stat Normal Value MAD</t>
  </si>
  <si>
    <t>DP Normal Value MAD</t>
  </si>
  <si>
    <t>Stat Vol MAD</t>
  </si>
  <si>
    <t>DP Vol MAP</t>
  </si>
  <si>
    <t>Consensus Vol MAD</t>
  </si>
  <si>
    <t>Consensus Achievement</t>
  </si>
  <si>
    <t>80-120</t>
  </si>
  <si>
    <t>50-80</t>
  </si>
  <si>
    <t>25-50</t>
  </si>
  <si>
    <t>0-25</t>
  </si>
  <si>
    <t>120-150</t>
  </si>
  <si>
    <t>150-200</t>
  </si>
  <si>
    <t>Sales Agst No FC</t>
  </si>
  <si>
    <t>0</t>
  </si>
  <si>
    <t>&gt;200"</t>
  </si>
  <si>
    <t>Count</t>
  </si>
  <si>
    <t>Sales $ Mn</t>
  </si>
  <si>
    <t>Achievement Range</t>
  </si>
  <si>
    <t>This workbook contains following sheets</t>
  </si>
  <si>
    <t>S. NO</t>
  </si>
  <si>
    <t>Worksheet</t>
  </si>
  <si>
    <t>Mom Tracker: FC Vs Actual Dasboard</t>
  </si>
  <si>
    <t>SKU level Accuracy</t>
  </si>
  <si>
    <t>Concensus Forecast Report</t>
  </si>
  <si>
    <t>Legend Status</t>
  </si>
  <si>
    <t>Accuracy %</t>
  </si>
  <si>
    <t>Overall accuracy</t>
  </si>
  <si>
    <t>Assumptions</t>
  </si>
  <si>
    <t>Remarks and Action</t>
  </si>
  <si>
    <t>Top 10 SKUs with High Error Value</t>
  </si>
  <si>
    <t>Abs Error</t>
  </si>
  <si>
    <t>Consensus Forecast</t>
  </si>
  <si>
    <t>Demand/Supply Error</t>
  </si>
  <si>
    <t>Observation</t>
  </si>
  <si>
    <t>Demand/Supply</t>
  </si>
  <si>
    <t>Demand</t>
  </si>
  <si>
    <t>Volume shift between these two causing higher deviation.</t>
  </si>
  <si>
    <t>Currently we are not getting market insights, the Stats forecast is generating based on sales data only. Having Consensus will  help knowing the mkt insights thus improving the FA.</t>
  </si>
  <si>
    <t xml:space="preserve">The SKU is having 0% FA. The forecast was of 73,000 but we could sell only 28,746 because of shoratge in stock. </t>
  </si>
  <si>
    <t>The sale is quite low compared to forecast. Also, we do not have any ongoing tenders for this SKU.</t>
  </si>
  <si>
    <t>The sale is quite low compared to forecast because of loss of tender.</t>
  </si>
  <si>
    <t>This is a high value product and having the highest deviation in value consistently from last 2 months.</t>
  </si>
  <si>
    <t>Relaunched Molecule.</t>
  </si>
  <si>
    <t>Delayed QP release process due to quality related issues/ stock now released &amp; will be availabe for sales.</t>
  </si>
  <si>
    <t>the sale is quite low compared to forecast because of Loss of Contract.</t>
  </si>
  <si>
    <t>57% of error contribution is because of the products which are Overforcasted.</t>
  </si>
  <si>
    <t>64% of error contribution is because of the products which are Overforcasted.</t>
  </si>
  <si>
    <t>65% of error contribution is because of Overforcasting.</t>
  </si>
  <si>
    <t>74% of error contribution is because of Overforcasting.</t>
  </si>
  <si>
    <t>60% of error contribution is because of the products which are Overforcasted.</t>
  </si>
  <si>
    <t>59% of error contribution is because of the products which are Overforcasted.</t>
  </si>
  <si>
    <t>SKU-1</t>
  </si>
  <si>
    <t>SKU-2</t>
  </si>
  <si>
    <t>SKU-3</t>
  </si>
  <si>
    <t>SKU-5</t>
  </si>
  <si>
    <t>SKU-6</t>
  </si>
  <si>
    <t>SKU-7</t>
  </si>
  <si>
    <t>SKU-8</t>
  </si>
  <si>
    <t>SKU-9</t>
  </si>
  <si>
    <t>SKU-10</t>
  </si>
  <si>
    <t>SKU-17</t>
  </si>
  <si>
    <t>SKU-20</t>
  </si>
  <si>
    <t>SKU-21</t>
  </si>
  <si>
    <t>SKU-22</t>
  </si>
  <si>
    <t>SKU-23</t>
  </si>
  <si>
    <t>SKU-24</t>
  </si>
  <si>
    <t>SKU-25</t>
  </si>
  <si>
    <t>SKU-26</t>
  </si>
  <si>
    <t>SKU-27</t>
  </si>
  <si>
    <t>SKU-28</t>
  </si>
  <si>
    <t>SKU-29</t>
  </si>
  <si>
    <t>SKU-34</t>
  </si>
  <si>
    <t>SKU-35</t>
  </si>
  <si>
    <t>SKU-36</t>
  </si>
  <si>
    <t>SKU-37</t>
  </si>
  <si>
    <t>SKU-38</t>
  </si>
  <si>
    <t>SKU-39</t>
  </si>
  <si>
    <t>SKU-40</t>
  </si>
  <si>
    <t>SKU-41</t>
  </si>
  <si>
    <t>SKU-42</t>
  </si>
  <si>
    <t>SKU-43</t>
  </si>
  <si>
    <t>SKU-44</t>
  </si>
  <si>
    <t>SKU-45</t>
  </si>
  <si>
    <t>SKU-46</t>
  </si>
  <si>
    <t>SKU-47</t>
  </si>
  <si>
    <t>SKU-48</t>
  </si>
  <si>
    <t>SKU-51</t>
  </si>
  <si>
    <t>SKU-52</t>
  </si>
  <si>
    <t>SKU-53</t>
  </si>
  <si>
    <t>SKU-54</t>
  </si>
  <si>
    <t>SKU-55</t>
  </si>
  <si>
    <t>SKU-56</t>
  </si>
  <si>
    <t>SKU-57</t>
  </si>
  <si>
    <t>SKU-58</t>
  </si>
  <si>
    <t>SKU-59</t>
  </si>
  <si>
    <t>SKU-60</t>
  </si>
  <si>
    <t>SKU-62</t>
  </si>
  <si>
    <t>SKU-64</t>
  </si>
  <si>
    <t>SKU-65</t>
  </si>
  <si>
    <t>SKU-66</t>
  </si>
  <si>
    <t>SKU-68</t>
  </si>
  <si>
    <t>SKU-69</t>
  </si>
  <si>
    <t>SKU-70</t>
  </si>
  <si>
    <t>SKU-71</t>
  </si>
  <si>
    <t>SKU-72</t>
  </si>
  <si>
    <t>SKU-73</t>
  </si>
  <si>
    <t>SKU-74</t>
  </si>
  <si>
    <t>SKU-75</t>
  </si>
  <si>
    <t>SKU-76</t>
  </si>
  <si>
    <t>SKU-77</t>
  </si>
  <si>
    <t>SKU-78</t>
  </si>
  <si>
    <t>SKU-79</t>
  </si>
  <si>
    <t>SKU-80</t>
  </si>
  <si>
    <t>SKU-81</t>
  </si>
  <si>
    <t>SKU-82</t>
  </si>
  <si>
    <t>SKU-83</t>
  </si>
  <si>
    <t>SKU-84</t>
  </si>
  <si>
    <t>SKU-85</t>
  </si>
  <si>
    <t>SKU-86</t>
  </si>
  <si>
    <t>SKU-87</t>
  </si>
  <si>
    <t>SKU-88</t>
  </si>
  <si>
    <t>SKU-89</t>
  </si>
  <si>
    <t>SKU-90</t>
  </si>
  <si>
    <t>SKU-91</t>
  </si>
  <si>
    <t>SKU-92</t>
  </si>
  <si>
    <t>SKU-93</t>
  </si>
  <si>
    <t>SKU-97</t>
  </si>
  <si>
    <t>SKU-103</t>
  </si>
  <si>
    <t>SKU-104</t>
  </si>
  <si>
    <t>SKU-105</t>
  </si>
  <si>
    <t>SKU-106</t>
  </si>
  <si>
    <t>SKU-111</t>
  </si>
  <si>
    <t>SKU-112</t>
  </si>
  <si>
    <t>SKU-113</t>
  </si>
  <si>
    <t>SKU-114</t>
  </si>
  <si>
    <t>SKU-115</t>
  </si>
  <si>
    <t>SKU-116</t>
  </si>
  <si>
    <t>SKU-117</t>
  </si>
  <si>
    <t>SKU-118</t>
  </si>
  <si>
    <t>SKU-119</t>
  </si>
  <si>
    <t>SKU-120</t>
  </si>
  <si>
    <t>SKU-123</t>
  </si>
  <si>
    <t>SKU-124</t>
  </si>
  <si>
    <t>SKU-125</t>
  </si>
  <si>
    <t>SKU-129</t>
  </si>
  <si>
    <t>SKU-131</t>
  </si>
  <si>
    <t>SKU-132</t>
  </si>
  <si>
    <t>SKU-133</t>
  </si>
  <si>
    <t>SKU-134</t>
  </si>
  <si>
    <t>SKU-135</t>
  </si>
  <si>
    <t>SKU-136</t>
  </si>
  <si>
    <t>SKU-138</t>
  </si>
  <si>
    <t>SKU-140</t>
  </si>
  <si>
    <t>SKU-142</t>
  </si>
  <si>
    <t>SKU-143</t>
  </si>
  <si>
    <t>SKU-144</t>
  </si>
  <si>
    <t>SKU-145</t>
  </si>
  <si>
    <t>SKU-146</t>
  </si>
  <si>
    <t>SKU-148</t>
  </si>
  <si>
    <t>SKU-150</t>
  </si>
  <si>
    <t>SKU-151</t>
  </si>
  <si>
    <t>SKU-152</t>
  </si>
  <si>
    <t>SKU-154</t>
  </si>
  <si>
    <t>SKU-155</t>
  </si>
  <si>
    <t>SKU-156</t>
  </si>
  <si>
    <t>SKU-157</t>
  </si>
  <si>
    <t>SKU-158</t>
  </si>
  <si>
    <t>SKU-159</t>
  </si>
  <si>
    <t>SKU-161</t>
  </si>
  <si>
    <t>SKU-163</t>
  </si>
  <si>
    <t>SKU-166</t>
  </si>
  <si>
    <t>SKU-167</t>
  </si>
  <si>
    <t>SKU-168</t>
  </si>
  <si>
    <t>SKU-169</t>
  </si>
  <si>
    <t>SKU-170</t>
  </si>
  <si>
    <t>SKU-171</t>
  </si>
  <si>
    <t>SKU-172</t>
  </si>
  <si>
    <t>SKU-173</t>
  </si>
  <si>
    <t>SKU-174</t>
  </si>
  <si>
    <t>SKU-175</t>
  </si>
  <si>
    <t>SKU-176</t>
  </si>
  <si>
    <t>SKU-177</t>
  </si>
  <si>
    <t>SKU-178</t>
  </si>
  <si>
    <t>SKU-179</t>
  </si>
  <si>
    <t>SKU-180</t>
  </si>
  <si>
    <t>SKU-181</t>
  </si>
  <si>
    <t>SKU-182</t>
  </si>
  <si>
    <t>SKU-184</t>
  </si>
  <si>
    <t>SKU-185</t>
  </si>
  <si>
    <t>SKU-188</t>
  </si>
  <si>
    <t>SKU-189</t>
  </si>
  <si>
    <t>SKU-190</t>
  </si>
  <si>
    <t>SKU-191</t>
  </si>
  <si>
    <t>SKU-196</t>
  </si>
  <si>
    <t>SKU-197</t>
  </si>
  <si>
    <t>SKU-198</t>
  </si>
  <si>
    <t>SKU-199</t>
  </si>
  <si>
    <t>SKU-200</t>
  </si>
  <si>
    <t>SKU-201</t>
  </si>
  <si>
    <t>SKU-202</t>
  </si>
  <si>
    <t>SKU-203</t>
  </si>
  <si>
    <t>SKU-204</t>
  </si>
  <si>
    <t>SKU-205</t>
  </si>
  <si>
    <t>SKU-206</t>
  </si>
  <si>
    <t>SKU-207</t>
  </si>
  <si>
    <t>SKU-208</t>
  </si>
  <si>
    <t>SKU-209</t>
  </si>
  <si>
    <t>SKU-210</t>
  </si>
  <si>
    <t>SKU-211</t>
  </si>
  <si>
    <t>SKU-212</t>
  </si>
  <si>
    <t>SKU-213</t>
  </si>
  <si>
    <t>SKU-214</t>
  </si>
  <si>
    <t>SKU-215</t>
  </si>
  <si>
    <t>SKU-216</t>
  </si>
  <si>
    <t>SKU-217</t>
  </si>
  <si>
    <t>SKU-218</t>
  </si>
  <si>
    <t>SKU-219</t>
  </si>
  <si>
    <t>SKU-220</t>
  </si>
  <si>
    <t>SKU-221</t>
  </si>
  <si>
    <t>SKU-222</t>
  </si>
  <si>
    <t>SKU-223</t>
  </si>
  <si>
    <t>SKU-224</t>
  </si>
  <si>
    <t>SKU-225</t>
  </si>
  <si>
    <t>SKU-226</t>
  </si>
  <si>
    <t>SKU-227</t>
  </si>
  <si>
    <t>SKU-228</t>
  </si>
  <si>
    <t>SKU-229</t>
  </si>
  <si>
    <t>SKU-230</t>
  </si>
  <si>
    <t>SKU-231</t>
  </si>
  <si>
    <t>SKU-232</t>
  </si>
  <si>
    <t>SKU-233</t>
  </si>
  <si>
    <t>SKU-234</t>
  </si>
  <si>
    <t>SKU-235</t>
  </si>
  <si>
    <t>SKU-240</t>
  </si>
  <si>
    <t>SKU-241</t>
  </si>
  <si>
    <t>SKU-244</t>
  </si>
  <si>
    <t>SKU-245</t>
  </si>
  <si>
    <t>SKU-246</t>
  </si>
  <si>
    <t>SKU-247</t>
  </si>
  <si>
    <t>SKU-248</t>
  </si>
  <si>
    <t>SKU-249</t>
  </si>
  <si>
    <t>SKU-250</t>
  </si>
  <si>
    <t>SKU-251</t>
  </si>
  <si>
    <t>SKU-252</t>
  </si>
  <si>
    <t>SKU-253</t>
  </si>
  <si>
    <t>SKU-254</t>
  </si>
  <si>
    <t>SKU-255</t>
  </si>
  <si>
    <t>SKU-256</t>
  </si>
  <si>
    <t>SKU-257</t>
  </si>
  <si>
    <t>SKU-258</t>
  </si>
  <si>
    <t>SKU-260</t>
  </si>
  <si>
    <t>SKU-266</t>
  </si>
  <si>
    <t>SKU-267</t>
  </si>
  <si>
    <t>SKU-268</t>
  </si>
  <si>
    <t>SKU-269</t>
  </si>
  <si>
    <t>SKU-270</t>
  </si>
  <si>
    <t>SKU-271</t>
  </si>
  <si>
    <t>SKU-272</t>
  </si>
  <si>
    <t>SKU-273</t>
  </si>
  <si>
    <t>SKU-274</t>
  </si>
  <si>
    <t>SKU-275</t>
  </si>
  <si>
    <t>SKU-276</t>
  </si>
  <si>
    <t>SKU-277</t>
  </si>
  <si>
    <t>SKU-278</t>
  </si>
  <si>
    <t>SKU-279</t>
  </si>
  <si>
    <t>SKU-282</t>
  </si>
  <si>
    <t>SKU-283</t>
  </si>
  <si>
    <t>SKU-284</t>
  </si>
  <si>
    <t>SKU-285</t>
  </si>
  <si>
    <t>SKU-286</t>
  </si>
  <si>
    <t>SKU-287</t>
  </si>
  <si>
    <t>SKU-288</t>
  </si>
  <si>
    <t>SKU-289</t>
  </si>
  <si>
    <t>SKU-290</t>
  </si>
  <si>
    <t>SKU-291</t>
  </si>
  <si>
    <t>SKU-292</t>
  </si>
  <si>
    <t>SKU-293</t>
  </si>
  <si>
    <t>SKU-294</t>
  </si>
  <si>
    <t>SKU-295</t>
  </si>
  <si>
    <t>SKU-300</t>
  </si>
  <si>
    <t>SKU-301</t>
  </si>
  <si>
    <t>SKU-304</t>
  </si>
  <si>
    <t>SKU-305</t>
  </si>
  <si>
    <t>SKU-306</t>
  </si>
  <si>
    <t>SKU-308</t>
  </si>
  <si>
    <t>SKU-309</t>
  </si>
  <si>
    <t>SKU-310</t>
  </si>
  <si>
    <t>SKU-315</t>
  </si>
  <si>
    <t>SKU-316</t>
  </si>
  <si>
    <t>SKU-317</t>
  </si>
  <si>
    <t>SKU-318</t>
  </si>
  <si>
    <t>SKU-319</t>
  </si>
  <si>
    <t>SKU-322</t>
  </si>
  <si>
    <t>SKU-324</t>
  </si>
  <si>
    <t>SKU-327</t>
  </si>
  <si>
    <t>SKU-328</t>
  </si>
  <si>
    <t>SKU-329</t>
  </si>
  <si>
    <t>SKU-330</t>
  </si>
  <si>
    <t>SKU-331</t>
  </si>
  <si>
    <t>SKU-332</t>
  </si>
  <si>
    <t>SKU-335</t>
  </si>
  <si>
    <t>SKU-336</t>
  </si>
  <si>
    <t>SKU-337</t>
  </si>
  <si>
    <t>SKU-338</t>
  </si>
  <si>
    <t>SKU-339</t>
  </si>
  <si>
    <t>SKU-340</t>
  </si>
  <si>
    <t>SKU-343</t>
  </si>
  <si>
    <t>SKU-344</t>
  </si>
  <si>
    <t>SKU-346</t>
  </si>
  <si>
    <t>SKU-347</t>
  </si>
  <si>
    <t>SKU-348</t>
  </si>
  <si>
    <t>SKU-349</t>
  </si>
  <si>
    <t>SKU-350</t>
  </si>
  <si>
    <t>SKU-352</t>
  </si>
  <si>
    <t>SKU-353</t>
  </si>
  <si>
    <t>SKU-354</t>
  </si>
  <si>
    <t>SKU-355</t>
  </si>
  <si>
    <t>SKU-357</t>
  </si>
  <si>
    <t>SKU-359</t>
  </si>
  <si>
    <t>SKU-360</t>
  </si>
  <si>
    <t>SKU-361</t>
  </si>
  <si>
    <t>SKU-362</t>
  </si>
  <si>
    <t>SKU-363</t>
  </si>
  <si>
    <t>SKU-364</t>
  </si>
  <si>
    <t>SKU-365</t>
  </si>
  <si>
    <t>SKU-368</t>
  </si>
  <si>
    <t>SKU-369</t>
  </si>
  <si>
    <t>SKU-371</t>
  </si>
  <si>
    <t>SKU-374</t>
  </si>
  <si>
    <t>SKU-375</t>
  </si>
  <si>
    <t>SKU-376</t>
  </si>
  <si>
    <t>SKU-377</t>
  </si>
  <si>
    <t>SKU-378</t>
  </si>
  <si>
    <t>SKU-379</t>
  </si>
  <si>
    <t>SKU-380</t>
  </si>
  <si>
    <t>SKU-381</t>
  </si>
  <si>
    <t>SKU-382</t>
  </si>
  <si>
    <t>SKU-383</t>
  </si>
  <si>
    <t>SKU-384</t>
  </si>
  <si>
    <t>SKU-385</t>
  </si>
  <si>
    <t>SKU-386</t>
  </si>
  <si>
    <t>SKU-387</t>
  </si>
  <si>
    <t>SKU-388</t>
  </si>
  <si>
    <t>SKU-389</t>
  </si>
  <si>
    <t>SKU-390</t>
  </si>
  <si>
    <t>SKU-392</t>
  </si>
  <si>
    <t>SKU-396</t>
  </si>
  <si>
    <t>SKU-397</t>
  </si>
  <si>
    <t>SKU-400</t>
  </si>
  <si>
    <t>SKU-401</t>
  </si>
  <si>
    <t>SKU-402</t>
  </si>
  <si>
    <t>SKU-403</t>
  </si>
  <si>
    <t>SKU-405</t>
  </si>
  <si>
    <t>SKU-406</t>
  </si>
  <si>
    <t>SKU-407</t>
  </si>
  <si>
    <t>SKU-408</t>
  </si>
  <si>
    <t>SKU-409</t>
  </si>
  <si>
    <t>SKU-410</t>
  </si>
  <si>
    <t>SKU-415</t>
  </si>
  <si>
    <t>SKU-416</t>
  </si>
  <si>
    <t>SKU-417</t>
  </si>
  <si>
    <t>SKU-418</t>
  </si>
  <si>
    <t>SKU-419</t>
  </si>
  <si>
    <t>SKU-420</t>
  </si>
  <si>
    <t>SKU-421</t>
  </si>
  <si>
    <t>SKU-422</t>
  </si>
  <si>
    <t>SKU-423</t>
  </si>
  <si>
    <t>SKU-424</t>
  </si>
  <si>
    <t>SKU-425</t>
  </si>
  <si>
    <t>SKU-426</t>
  </si>
  <si>
    <t>SKU-427</t>
  </si>
  <si>
    <t>SKU-428</t>
  </si>
  <si>
    <t>SKU-429</t>
  </si>
  <si>
    <t>SKU-430</t>
  </si>
  <si>
    <t>SKU-431</t>
  </si>
  <si>
    <t>SKU-432</t>
  </si>
  <si>
    <t>SKU-433</t>
  </si>
  <si>
    <t>SKU-434</t>
  </si>
  <si>
    <t>SKU-435</t>
  </si>
  <si>
    <t>SKU-436</t>
  </si>
  <si>
    <t>SKU-437</t>
  </si>
  <si>
    <t>SKU-438</t>
  </si>
  <si>
    <t>SKU-440</t>
  </si>
  <si>
    <t>SKU-441</t>
  </si>
  <si>
    <t>SKU-442</t>
  </si>
  <si>
    <t>SKU-443</t>
  </si>
  <si>
    <t>SKU-444</t>
  </si>
  <si>
    <t>SKU-445</t>
  </si>
  <si>
    <t>SKU-446</t>
  </si>
  <si>
    <t>SKU-447</t>
  </si>
  <si>
    <t>SKU-448</t>
  </si>
  <si>
    <t>SKU-449</t>
  </si>
  <si>
    <t>SKU-450</t>
  </si>
  <si>
    <t>SKU-451</t>
  </si>
  <si>
    <t>SKU-452</t>
  </si>
  <si>
    <t>SKU-453</t>
  </si>
  <si>
    <t>SKU-454</t>
  </si>
  <si>
    <t>SKU-455</t>
  </si>
  <si>
    <t>SKU-456</t>
  </si>
  <si>
    <t>SKU-458</t>
  </si>
  <si>
    <t>SKU-459</t>
  </si>
  <si>
    <t>SKU-460</t>
  </si>
  <si>
    <t>SKU-462</t>
  </si>
  <si>
    <t>SKU-465</t>
  </si>
  <si>
    <t>SKU-466</t>
  </si>
  <si>
    <t>SKU-467</t>
  </si>
  <si>
    <t>SKU-468</t>
  </si>
  <si>
    <t>SKU-469</t>
  </si>
  <si>
    <t>SKU-470</t>
  </si>
  <si>
    <t>SKU-471</t>
  </si>
  <si>
    <t>SKU-472</t>
  </si>
  <si>
    <t>SKU-476</t>
  </si>
  <si>
    <t>SKU-477</t>
  </si>
  <si>
    <t>SKU-478</t>
  </si>
  <si>
    <t>SKU-479</t>
  </si>
  <si>
    <t>SKU-480</t>
  </si>
  <si>
    <t>SKU-481</t>
  </si>
  <si>
    <t>SKU-482</t>
  </si>
  <si>
    <t>SKU-483</t>
  </si>
  <si>
    <t>SKU-484</t>
  </si>
  <si>
    <t>SKU-485</t>
  </si>
  <si>
    <t>SKU-486</t>
  </si>
  <si>
    <t>SKU-487</t>
  </si>
  <si>
    <t>SKU-488</t>
  </si>
  <si>
    <t>SKU-489</t>
  </si>
  <si>
    <t>SKU-490</t>
  </si>
  <si>
    <t>SKU-491</t>
  </si>
  <si>
    <t>SKU-492</t>
  </si>
  <si>
    <t>SKU-496</t>
  </si>
  <si>
    <t>SKU-497</t>
  </si>
  <si>
    <t>SKU-498</t>
  </si>
  <si>
    <t>SKU-499</t>
  </si>
  <si>
    <t>SKU-500</t>
  </si>
  <si>
    <t>SKU-501</t>
  </si>
  <si>
    <t>SKU-502</t>
  </si>
  <si>
    <t>SKU-506</t>
  </si>
  <si>
    <t>SKU-508</t>
  </si>
  <si>
    <t>SKU-509</t>
  </si>
  <si>
    <t>SKU-510</t>
  </si>
  <si>
    <t>SKU-511</t>
  </si>
  <si>
    <t>SKU-512</t>
  </si>
  <si>
    <t>SKU-513</t>
  </si>
  <si>
    <t>SKU-514</t>
  </si>
  <si>
    <t>SKU-515</t>
  </si>
  <si>
    <t>SKU-516</t>
  </si>
  <si>
    <t>SKU-517</t>
  </si>
  <si>
    <t>SKU-518</t>
  </si>
  <si>
    <t>SKU-527</t>
  </si>
  <si>
    <t>SKU-534</t>
  </si>
  <si>
    <t>SKU-536</t>
  </si>
  <si>
    <t>SKU-537</t>
  </si>
  <si>
    <t>SKU-539</t>
  </si>
  <si>
    <t>SKU-541</t>
  </si>
  <si>
    <t>SKU-543</t>
  </si>
  <si>
    <t>SKU-544</t>
  </si>
  <si>
    <t>SKU-546</t>
  </si>
  <si>
    <t>SKU-547</t>
  </si>
  <si>
    <t>SKU-550</t>
  </si>
  <si>
    <t>SKU-551</t>
  </si>
  <si>
    <t>SKU-553</t>
  </si>
  <si>
    <t>SKU-555</t>
  </si>
  <si>
    <t>SKU-556</t>
  </si>
  <si>
    <t>SKU-558</t>
  </si>
  <si>
    <t>SKU-559</t>
  </si>
  <si>
    <t>SKU-560</t>
  </si>
  <si>
    <t>SKU-561</t>
  </si>
  <si>
    <t>SKU-562</t>
  </si>
  <si>
    <t>SKU-563</t>
  </si>
  <si>
    <t>SKU-564</t>
  </si>
  <si>
    <t>SKU-565</t>
  </si>
  <si>
    <t>SKU-566</t>
  </si>
  <si>
    <t>SKU-567</t>
  </si>
  <si>
    <t>SKU-568</t>
  </si>
  <si>
    <t>SKU-570</t>
  </si>
  <si>
    <t>SKU-571</t>
  </si>
  <si>
    <t>SKU-572</t>
  </si>
  <si>
    <t>SKU-573</t>
  </si>
  <si>
    <t>SKU-574</t>
  </si>
  <si>
    <t>SKU-575</t>
  </si>
  <si>
    <t>SKU-576</t>
  </si>
  <si>
    <t>SKU-577</t>
  </si>
  <si>
    <t>SKU-578</t>
  </si>
  <si>
    <t>SKU-579</t>
  </si>
  <si>
    <t>SKU-580</t>
  </si>
  <si>
    <t>SKU-581</t>
  </si>
  <si>
    <t>SKU-582</t>
  </si>
  <si>
    <t>SKU-583</t>
  </si>
  <si>
    <t>SKU-584</t>
  </si>
  <si>
    <t>SKU-585</t>
  </si>
  <si>
    <t>SKU-586</t>
  </si>
  <si>
    <t>SKU-587</t>
  </si>
  <si>
    <t>SKU-588</t>
  </si>
  <si>
    <t>SKU-593</t>
  </si>
  <si>
    <t>SKU-594</t>
  </si>
  <si>
    <t>SKU-595</t>
  </si>
  <si>
    <t>SKU-596</t>
  </si>
  <si>
    <t>SKU-598</t>
  </si>
  <si>
    <t>SKU-600</t>
  </si>
  <si>
    <t>SKU-602</t>
  </si>
  <si>
    <t>SKU-604</t>
  </si>
  <si>
    <t>SKU-610</t>
  </si>
  <si>
    <t>SKU-611</t>
  </si>
  <si>
    <t>SKU-612</t>
  </si>
  <si>
    <t>SKU-613</t>
  </si>
  <si>
    <t>SKU-614</t>
  </si>
  <si>
    <t>SKU-615</t>
  </si>
  <si>
    <t>SKU-616</t>
  </si>
  <si>
    <t>SKU-617</t>
  </si>
  <si>
    <t>SKU-618</t>
  </si>
  <si>
    <t>SKU-621</t>
  </si>
  <si>
    <t>SKU-622</t>
  </si>
  <si>
    <t>SKU-623</t>
  </si>
  <si>
    <t>SKU-624</t>
  </si>
  <si>
    <t>SKU-625</t>
  </si>
  <si>
    <t>SKU-626</t>
  </si>
  <si>
    <t>SKU-632</t>
  </si>
  <si>
    <t>SKU-633</t>
  </si>
  <si>
    <t>SKU-634</t>
  </si>
  <si>
    <t>SKU-635</t>
  </si>
  <si>
    <t>SKU-636</t>
  </si>
  <si>
    <t>SKU-637</t>
  </si>
  <si>
    <t>SKU-638</t>
  </si>
  <si>
    <t>SKU-639</t>
  </si>
  <si>
    <t>SKU-640</t>
  </si>
  <si>
    <t>SKU-641</t>
  </si>
  <si>
    <t>SKU-642</t>
  </si>
  <si>
    <t>SKU-643</t>
  </si>
  <si>
    <t>SKU-644</t>
  </si>
  <si>
    <t>SKU-645</t>
  </si>
  <si>
    <t>SKU-646</t>
  </si>
  <si>
    <t>SKU-647</t>
  </si>
  <si>
    <t>SKU-648</t>
  </si>
  <si>
    <t>SKU-649</t>
  </si>
  <si>
    <t>SKU-651</t>
  </si>
  <si>
    <t>SKU-652</t>
  </si>
  <si>
    <t>SKU-653</t>
  </si>
  <si>
    <t>SKU-655</t>
  </si>
  <si>
    <t>SKU-656</t>
  </si>
  <si>
    <t>SKU-657</t>
  </si>
  <si>
    <t>SKU-658</t>
  </si>
  <si>
    <t>SKU-659</t>
  </si>
  <si>
    <t>SKU-660</t>
  </si>
  <si>
    <t>SKU-661</t>
  </si>
  <si>
    <t>SKU-662</t>
  </si>
  <si>
    <t>SKU-663</t>
  </si>
  <si>
    <t>SKU-664</t>
  </si>
  <si>
    <t>SKU-665</t>
  </si>
  <si>
    <t>SKU-666</t>
  </si>
  <si>
    <t>SKU-667</t>
  </si>
  <si>
    <t>SKU-668</t>
  </si>
  <si>
    <t>SKU-669</t>
  </si>
  <si>
    <t>SKU-670</t>
  </si>
  <si>
    <t>SKU-671</t>
  </si>
  <si>
    <t>SKU-677</t>
  </si>
  <si>
    <t>SKU-678</t>
  </si>
  <si>
    <t>SKU-679</t>
  </si>
  <si>
    <t>SKU-680</t>
  </si>
  <si>
    <t>SKU-682</t>
  </si>
  <si>
    <t>SKU-683</t>
  </si>
  <si>
    <t>SKU-684</t>
  </si>
  <si>
    <t>SKU-685</t>
  </si>
  <si>
    <t>SKU-689</t>
  </si>
  <si>
    <t>SKU-690</t>
  </si>
  <si>
    <t>SKU-694</t>
  </si>
  <si>
    <t>SKU-695</t>
  </si>
  <si>
    <t>SKU-696</t>
  </si>
  <si>
    <t>SKU-698</t>
  </si>
  <si>
    <t>SKU-699</t>
  </si>
  <si>
    <t>SKU-702</t>
  </si>
  <si>
    <t>SKU-704</t>
  </si>
  <si>
    <t>SKU-705</t>
  </si>
  <si>
    <t>SKU-706</t>
  </si>
  <si>
    <t>SKU-709</t>
  </si>
  <si>
    <t>SKU-710</t>
  </si>
  <si>
    <t>SKU-712</t>
  </si>
  <si>
    <t>SKU-713</t>
  </si>
  <si>
    <t>SKU-714</t>
  </si>
  <si>
    <t>SKU-715</t>
  </si>
  <si>
    <t>SKU-716</t>
  </si>
  <si>
    <t>SKU-717</t>
  </si>
  <si>
    <t>SKU-718</t>
  </si>
  <si>
    <t>SKU-719</t>
  </si>
  <si>
    <t>SKU-722</t>
  </si>
  <si>
    <t>SKU-723</t>
  </si>
  <si>
    <t>SKU-726</t>
  </si>
  <si>
    <t>SKU-727</t>
  </si>
  <si>
    <t>SKU-728</t>
  </si>
  <si>
    <t>SKU-733</t>
  </si>
  <si>
    <t>SKU-738</t>
  </si>
  <si>
    <t>SKU-739</t>
  </si>
  <si>
    <t>SKU-740</t>
  </si>
  <si>
    <t>SKU-741</t>
  </si>
  <si>
    <t>SKU-742</t>
  </si>
  <si>
    <t>SKU-743</t>
  </si>
  <si>
    <t>SKU-744</t>
  </si>
  <si>
    <t>SKU-745</t>
  </si>
  <si>
    <t>SKU-746</t>
  </si>
  <si>
    <t>SKU-748</t>
  </si>
  <si>
    <t>SKU-749</t>
  </si>
  <si>
    <t>SKU-752</t>
  </si>
  <si>
    <t>SKU-753</t>
  </si>
  <si>
    <t>SKU-754</t>
  </si>
  <si>
    <t>SKU-756</t>
  </si>
  <si>
    <t>SKU-757</t>
  </si>
  <si>
    <t>SKU-758</t>
  </si>
  <si>
    <t>SKU-759</t>
  </si>
  <si>
    <t>SKU-761</t>
  </si>
  <si>
    <t>SKU-762</t>
  </si>
  <si>
    <t>SKU-763</t>
  </si>
  <si>
    <t>SKU-764</t>
  </si>
  <si>
    <t>SKU-766</t>
  </si>
  <si>
    <t>SKU-767</t>
  </si>
  <si>
    <t>SKU-772</t>
  </si>
  <si>
    <t>SKU-773</t>
  </si>
  <si>
    <t>SKU-774</t>
  </si>
  <si>
    <t>SKU-775</t>
  </si>
  <si>
    <t>SKU-777</t>
  </si>
  <si>
    <t>SKU-778</t>
  </si>
  <si>
    <t>SKU-779</t>
  </si>
  <si>
    <t>SKU-780</t>
  </si>
  <si>
    <t>SKU-781</t>
  </si>
  <si>
    <t>SKU-782</t>
  </si>
  <si>
    <t>SKU-783</t>
  </si>
  <si>
    <t>SKU-791</t>
  </si>
  <si>
    <t>SKU-792</t>
  </si>
  <si>
    <t>SKU-793</t>
  </si>
  <si>
    <t>SKU-794</t>
  </si>
  <si>
    <t>SKU-795</t>
  </si>
  <si>
    <t>SKU-796</t>
  </si>
  <si>
    <t>SKU-797</t>
  </si>
  <si>
    <t>SKU-798</t>
  </si>
  <si>
    <t>SKU-799</t>
  </si>
  <si>
    <t>SKU-800</t>
  </si>
  <si>
    <t>SKU-801</t>
  </si>
  <si>
    <t>SKU-802</t>
  </si>
  <si>
    <t>SKU-803</t>
  </si>
  <si>
    <t>SKU-804</t>
  </si>
  <si>
    <t>SKU-805</t>
  </si>
  <si>
    <t>SKU-806</t>
  </si>
  <si>
    <t>SKU-807</t>
  </si>
  <si>
    <t>SKU-808</t>
  </si>
  <si>
    <t>SKU-815</t>
  </si>
  <si>
    <t>SKU-816</t>
  </si>
  <si>
    <t>SKU-817</t>
  </si>
  <si>
    <t>SKU-818</t>
  </si>
  <si>
    <t>SKU-819</t>
  </si>
  <si>
    <t>SKU-822</t>
  </si>
  <si>
    <t>SKU-823</t>
  </si>
  <si>
    <t>SKU-824</t>
  </si>
  <si>
    <t>SKU-825</t>
  </si>
  <si>
    <t>SKU-826</t>
  </si>
  <si>
    <t>SKU-827</t>
  </si>
  <si>
    <t>SKU-828</t>
  </si>
  <si>
    <t>SKU-829</t>
  </si>
  <si>
    <t>SKU-830</t>
  </si>
  <si>
    <t>SKU-831</t>
  </si>
  <si>
    <t>SKU-832</t>
  </si>
  <si>
    <t>SKU-833</t>
  </si>
  <si>
    <t>SKU-834</t>
  </si>
  <si>
    <t>SKU-835</t>
  </si>
  <si>
    <t>SKU-836</t>
  </si>
  <si>
    <t>SKU-837</t>
  </si>
  <si>
    <t>SKU-838</t>
  </si>
  <si>
    <t>SKU-839</t>
  </si>
  <si>
    <t>SKU-840</t>
  </si>
  <si>
    <t>SKU-841</t>
  </si>
  <si>
    <t>SKU-842</t>
  </si>
  <si>
    <t>SKU-843</t>
  </si>
  <si>
    <t>SKU-844</t>
  </si>
  <si>
    <t>SKU-845</t>
  </si>
  <si>
    <t>SKU-846</t>
  </si>
  <si>
    <t>SKU-848</t>
  </si>
  <si>
    <t>SKU-849</t>
  </si>
  <si>
    <t>SKU-850</t>
  </si>
  <si>
    <t>SKU-851</t>
  </si>
  <si>
    <t>SKU-852</t>
  </si>
  <si>
    <t>SKU-853</t>
  </si>
  <si>
    <t>SKU-854</t>
  </si>
  <si>
    <t>SKU-855</t>
  </si>
  <si>
    <t>SKU-856</t>
  </si>
  <si>
    <t>SKU-857</t>
  </si>
  <si>
    <t>SKU-858</t>
  </si>
  <si>
    <t>SKU-859</t>
  </si>
  <si>
    <t>SKU-860</t>
  </si>
  <si>
    <t>SKU-861</t>
  </si>
  <si>
    <t>SKU-866</t>
  </si>
  <si>
    <t>SKU-867</t>
  </si>
  <si>
    <t>SKU-868</t>
  </si>
  <si>
    <t>SKU-870</t>
  </si>
  <si>
    <t>SKU-871</t>
  </si>
  <si>
    <t>SKU-872</t>
  </si>
  <si>
    <t>SKU-873</t>
  </si>
  <si>
    <t>SKU-874</t>
  </si>
  <si>
    <t>SKU-875</t>
  </si>
  <si>
    <t>SKU-876</t>
  </si>
  <si>
    <t>SKU-877</t>
  </si>
  <si>
    <t>SKU-878</t>
  </si>
  <si>
    <t>SKU-879</t>
  </si>
  <si>
    <t>SKU-880</t>
  </si>
  <si>
    <t>SKU-881</t>
  </si>
  <si>
    <t>SKU-882</t>
  </si>
  <si>
    <t>SKU-883</t>
  </si>
  <si>
    <t>SKU-884</t>
  </si>
  <si>
    <t>SKU-885</t>
  </si>
  <si>
    <t>SKU-886</t>
  </si>
  <si>
    <t>SKU-887</t>
  </si>
  <si>
    <t>SKU-888</t>
  </si>
  <si>
    <t>SKU-889</t>
  </si>
  <si>
    <t>SKU-890</t>
  </si>
  <si>
    <t>SKU-891</t>
  </si>
  <si>
    <t>SKU-893</t>
  </si>
  <si>
    <t>SKU-894</t>
  </si>
  <si>
    <t>SKU-895</t>
  </si>
  <si>
    <t>SKU-896</t>
  </si>
  <si>
    <t>SKU-899</t>
  </si>
  <si>
    <t>SKU-900</t>
  </si>
  <si>
    <t>SKU-904</t>
  </si>
  <si>
    <t>SKU-905</t>
  </si>
  <si>
    <t>SKU-906</t>
  </si>
  <si>
    <t>SKU-907</t>
  </si>
  <si>
    <t>SKU-908</t>
  </si>
  <si>
    <t>SKU-909</t>
  </si>
  <si>
    <t>SKU-910</t>
  </si>
  <si>
    <t>SKU-911</t>
  </si>
  <si>
    <t>SKU-912</t>
  </si>
  <si>
    <t>SKU-913</t>
  </si>
  <si>
    <t>SKU-914</t>
  </si>
  <si>
    <t>SKU-919</t>
  </si>
  <si>
    <t>SKU-921</t>
  </si>
  <si>
    <t>SKU-922</t>
  </si>
  <si>
    <t>SKU-923</t>
  </si>
  <si>
    <t>SKU-924</t>
  </si>
  <si>
    <t>SKU-926</t>
  </si>
  <si>
    <t>SKU-927</t>
  </si>
  <si>
    <t>SKU-928</t>
  </si>
  <si>
    <t>SKU-931</t>
  </si>
  <si>
    <t>SKU-932</t>
  </si>
  <si>
    <t>SKU-933</t>
  </si>
  <si>
    <t>SKU-936</t>
  </si>
  <si>
    <t>SKU-937</t>
  </si>
  <si>
    <t>SKU-938</t>
  </si>
  <si>
    <t>SKU-940</t>
  </si>
  <si>
    <t>SKU-941</t>
  </si>
  <si>
    <t>SKU-942</t>
  </si>
  <si>
    <t>SKU-943</t>
  </si>
  <si>
    <t>SKU-944</t>
  </si>
  <si>
    <t>SKU-945</t>
  </si>
  <si>
    <t>SKU-946</t>
  </si>
  <si>
    <t>SKU-947</t>
  </si>
  <si>
    <t>SKU-948</t>
  </si>
  <si>
    <t>SKU-950</t>
  </si>
  <si>
    <t>SKU-951</t>
  </si>
  <si>
    <t>SKU-952</t>
  </si>
  <si>
    <t>SKU-953</t>
  </si>
  <si>
    <t>SKU-954</t>
  </si>
  <si>
    <t>SKU-955</t>
  </si>
  <si>
    <t>SKU-956</t>
  </si>
  <si>
    <t>SKU-957</t>
  </si>
  <si>
    <t>SKU-958</t>
  </si>
  <si>
    <t>SKU-959</t>
  </si>
  <si>
    <t>SKU-960</t>
  </si>
  <si>
    <t>SKU-961</t>
  </si>
  <si>
    <t>SKU-962</t>
  </si>
  <si>
    <t>SKU-963</t>
  </si>
  <si>
    <t>SKU-964</t>
  </si>
  <si>
    <t>SKU-965</t>
  </si>
  <si>
    <t>SKU-966</t>
  </si>
  <si>
    <t>SKU-967</t>
  </si>
  <si>
    <t>SKU-968</t>
  </si>
  <si>
    <t>SKU-969</t>
  </si>
  <si>
    <t>SKU-970</t>
  </si>
  <si>
    <t>SKU-971</t>
  </si>
  <si>
    <t>SKU-972</t>
  </si>
  <si>
    <t>SKU-973</t>
  </si>
  <si>
    <t>SKU-974</t>
  </si>
  <si>
    <t>SKU-975</t>
  </si>
  <si>
    <t>SKU-976</t>
  </si>
  <si>
    <t>SKU-977</t>
  </si>
  <si>
    <t>SKU-978</t>
  </si>
  <si>
    <t>SKU-979</t>
  </si>
  <si>
    <t>SKU-980</t>
  </si>
  <si>
    <t>SKU-981</t>
  </si>
  <si>
    <t>SKU-982</t>
  </si>
  <si>
    <t>SKU-983</t>
  </si>
  <si>
    <t>SKU-984</t>
  </si>
  <si>
    <t>SKU-985</t>
  </si>
  <si>
    <t>SKU-986</t>
  </si>
  <si>
    <t>SKU-992</t>
  </si>
  <si>
    <t>SKU-993</t>
  </si>
  <si>
    <t>SKU-994</t>
  </si>
  <si>
    <t>SKU-995</t>
  </si>
  <si>
    <t>SKU-996</t>
  </si>
  <si>
    <t>SKU-997</t>
  </si>
  <si>
    <t>SKU-1002</t>
  </si>
  <si>
    <t>SKU-1003</t>
  </si>
  <si>
    <t>SKU-1004</t>
  </si>
  <si>
    <t>SKU-1005</t>
  </si>
  <si>
    <t>SKU-1006</t>
  </si>
  <si>
    <t>SKU-1007</t>
  </si>
  <si>
    <t>SKU-1008</t>
  </si>
  <si>
    <t>SKU-1009</t>
  </si>
  <si>
    <t>SKU-1010</t>
  </si>
  <si>
    <t>SKU-1011</t>
  </si>
  <si>
    <t>SKU-1012</t>
  </si>
  <si>
    <t>SKU-1013</t>
  </si>
  <si>
    <t>SKU-1014</t>
  </si>
  <si>
    <t>SKU-1015</t>
  </si>
  <si>
    <t>SKU-1016</t>
  </si>
  <si>
    <t>SKU-1017</t>
  </si>
  <si>
    <t>SKU-1018</t>
  </si>
  <si>
    <t>SKU-1019</t>
  </si>
  <si>
    <t>SKU-1020</t>
  </si>
  <si>
    <t>SKU-1021</t>
  </si>
  <si>
    <t>SKU-1022</t>
  </si>
  <si>
    <t>SKU-1023</t>
  </si>
  <si>
    <t>SKU-1024</t>
  </si>
  <si>
    <t>SKU-1025</t>
  </si>
  <si>
    <t>SKU-1027</t>
  </si>
  <si>
    <t>SKU-1028</t>
  </si>
  <si>
    <t>SKU-1029</t>
  </si>
  <si>
    <t>SKU-1030</t>
  </si>
  <si>
    <t>SKU-1031</t>
  </si>
  <si>
    <t>SKU-1032</t>
  </si>
  <si>
    <t>SKU-1033</t>
  </si>
  <si>
    <t>SKU-1034</t>
  </si>
  <si>
    <t>SKU-1035</t>
  </si>
  <si>
    <t>SKU-1036</t>
  </si>
  <si>
    <t>SKU-1037</t>
  </si>
  <si>
    <t>SKU-1038</t>
  </si>
  <si>
    <t>SKU-1039</t>
  </si>
  <si>
    <t>SKU-1040</t>
  </si>
  <si>
    <t>SKU-1041</t>
  </si>
  <si>
    <t>SKU-1042</t>
  </si>
  <si>
    <t>SKU-1043</t>
  </si>
  <si>
    <t>SKU-1044</t>
  </si>
  <si>
    <t>SKU-1045</t>
  </si>
  <si>
    <t>SKU-1048</t>
  </si>
  <si>
    <t>SKU-1049</t>
  </si>
  <si>
    <t>SKU-1062</t>
  </si>
  <si>
    <t>SKU-1063</t>
  </si>
  <si>
    <t>SKU-1064</t>
  </si>
  <si>
    <t>SKU-1065</t>
  </si>
  <si>
    <t>SKU-1066</t>
  </si>
  <si>
    <t>SKU-1067</t>
  </si>
  <si>
    <t>SKU-1068</t>
  </si>
  <si>
    <t>SKU-1069</t>
  </si>
  <si>
    <t>SKU-1073</t>
  </si>
  <si>
    <t>SKU-1074</t>
  </si>
  <si>
    <t>SKU-1075</t>
  </si>
  <si>
    <t>SKU-1076</t>
  </si>
  <si>
    <t>SKU-1077</t>
  </si>
  <si>
    <t>SKU-1078</t>
  </si>
  <si>
    <t>SKU-1079</t>
  </si>
  <si>
    <t>SKU-1080</t>
  </si>
  <si>
    <t>SKU-1081</t>
  </si>
  <si>
    <t>SKU-1082</t>
  </si>
  <si>
    <t>SKU-1083</t>
  </si>
  <si>
    <t>SKU-1084</t>
  </si>
  <si>
    <t>SKU-1085</t>
  </si>
  <si>
    <t>SKU-1086</t>
  </si>
  <si>
    <t>SKU-1087</t>
  </si>
  <si>
    <t>SKU-1089</t>
  </si>
  <si>
    <t>SKU-1091</t>
  </si>
  <si>
    <t>SKU-1092</t>
  </si>
  <si>
    <t>SKU-1093</t>
  </si>
  <si>
    <t>SKU-1094</t>
  </si>
  <si>
    <t>SKU-1101</t>
  </si>
  <si>
    <t>SKU-1102</t>
  </si>
  <si>
    <t>SKU-1103</t>
  </si>
  <si>
    <t>SKU-1104</t>
  </si>
  <si>
    <t>SKU-1105</t>
  </si>
  <si>
    <t>SKU-1106</t>
  </si>
  <si>
    <t>SKU-1107</t>
  </si>
  <si>
    <t>SKU-1108</t>
  </si>
  <si>
    <t>SKU-1109</t>
  </si>
  <si>
    <t>SKU-1110</t>
  </si>
  <si>
    <t>SKU-1111</t>
  </si>
  <si>
    <t>SKU-1112</t>
  </si>
  <si>
    <t>SKU-1113</t>
  </si>
  <si>
    <t>SKU-1114</t>
  </si>
  <si>
    <t>SKU-1115</t>
  </si>
  <si>
    <t>SKU-1116</t>
  </si>
  <si>
    <t>SKU-1117</t>
  </si>
  <si>
    <t>SKU-1118</t>
  </si>
  <si>
    <t>SKU-1119</t>
  </si>
  <si>
    <t>SKU-1120</t>
  </si>
  <si>
    <t>SKU-1121</t>
  </si>
  <si>
    <t>SKU-1122</t>
  </si>
  <si>
    <t>SKU-1123</t>
  </si>
  <si>
    <t>SKU-1124</t>
  </si>
  <si>
    <t>SKU-1125</t>
  </si>
  <si>
    <t>SKU-1126</t>
  </si>
  <si>
    <t>SKU-1127</t>
  </si>
  <si>
    <t>SKU-1128</t>
  </si>
  <si>
    <t>SKU-1129</t>
  </si>
  <si>
    <t>SKU-1130</t>
  </si>
  <si>
    <t>SKU-1131</t>
  </si>
  <si>
    <t>SKU-1132</t>
  </si>
  <si>
    <t>SKU-1133</t>
  </si>
  <si>
    <t>SKU-1134</t>
  </si>
  <si>
    <t>SKU-1135</t>
  </si>
  <si>
    <t>SKU-1136</t>
  </si>
  <si>
    <t>SKU-1137</t>
  </si>
  <si>
    <t>SKU-1138</t>
  </si>
  <si>
    <t>SKU-1139</t>
  </si>
  <si>
    <t>SKU-1140</t>
  </si>
  <si>
    <t>SKU-1141</t>
  </si>
  <si>
    <t>SKU-1145</t>
  </si>
  <si>
    <t>SKU-1147</t>
  </si>
  <si>
    <t>SKU-1148</t>
  </si>
  <si>
    <t>SKU-1149</t>
  </si>
  <si>
    <t>SKU-1150</t>
  </si>
  <si>
    <t>SKU-1151</t>
  </si>
  <si>
    <t>SKU-1152</t>
  </si>
  <si>
    <t>SKU-1153</t>
  </si>
  <si>
    <t>SKU-1154</t>
  </si>
  <si>
    <t>SKU-1155</t>
  </si>
  <si>
    <t>SKU-1156</t>
  </si>
  <si>
    <t>SKU-1157</t>
  </si>
  <si>
    <t>SKU-1158</t>
  </si>
  <si>
    <t>SKU-1159</t>
  </si>
  <si>
    <t>SKU-1161</t>
  </si>
  <si>
    <t>SKU-1165</t>
  </si>
  <si>
    <t>SKU-1168</t>
  </si>
  <si>
    <t>SKU-1170</t>
  </si>
  <si>
    <t>SKU-1171</t>
  </si>
  <si>
    <t>SKU-1172</t>
  </si>
  <si>
    <t>SKU-1174</t>
  </si>
  <si>
    <t>SKU-1178</t>
  </si>
  <si>
    <t>SKU-1181</t>
  </si>
  <si>
    <t>SKU-1182</t>
  </si>
  <si>
    <t>SKU-1183</t>
  </si>
  <si>
    <t>SKU-1184</t>
  </si>
  <si>
    <t>SKU-1185</t>
  </si>
  <si>
    <t>SKU-1186</t>
  </si>
  <si>
    <t>SKU-1187</t>
  </si>
  <si>
    <t>SKU-1188</t>
  </si>
  <si>
    <t>SKU-1189</t>
  </si>
  <si>
    <t>SKU-1190</t>
  </si>
  <si>
    <t>SKU-1191</t>
  </si>
  <si>
    <t>SKU-1192</t>
  </si>
  <si>
    <t>SKU-1193</t>
  </si>
  <si>
    <t>SKU-1194</t>
  </si>
  <si>
    <t>SKU-1195</t>
  </si>
  <si>
    <t>SKU-1196</t>
  </si>
  <si>
    <t>SKU-1197</t>
  </si>
  <si>
    <t>SKU-1198</t>
  </si>
  <si>
    <t>SKU-1199</t>
  </si>
  <si>
    <t>SKU-1205</t>
  </si>
  <si>
    <t>SKU-1206</t>
  </si>
  <si>
    <t>SKU-1207</t>
  </si>
  <si>
    <t>SKU-1208</t>
  </si>
  <si>
    <t>SKU-1209</t>
  </si>
  <si>
    <t>SKU-1210</t>
  </si>
  <si>
    <t>SKU-1211</t>
  </si>
  <si>
    <t>SKU-1212</t>
  </si>
  <si>
    <t>SKU-1213</t>
  </si>
  <si>
    <t>SKU-1214</t>
  </si>
  <si>
    <t>SKU-1215</t>
  </si>
  <si>
    <t>SKU-1217</t>
  </si>
  <si>
    <t>SKU-1225</t>
  </si>
  <si>
    <t>SKU-1227</t>
  </si>
  <si>
    <t>SKU-1228</t>
  </si>
  <si>
    <t>SKU-1231</t>
  </si>
  <si>
    <t>SKU-1232</t>
  </si>
  <si>
    <t>SKU-1234</t>
  </si>
  <si>
    <t>SKU-1236</t>
  </si>
  <si>
    <t>SKU-1237</t>
  </si>
  <si>
    <t>SKU-1238</t>
  </si>
  <si>
    <t>SKU-1242</t>
  </si>
  <si>
    <t>SKU-1244</t>
  </si>
  <si>
    <t>SKU-1245</t>
  </si>
  <si>
    <t>SKU-1246</t>
  </si>
  <si>
    <t>SKU-1248</t>
  </si>
  <si>
    <t>SKU-1249</t>
  </si>
  <si>
    <t>SKU-1251</t>
  </si>
  <si>
    <t>SKU-1252</t>
  </si>
  <si>
    <t>SKU-1253</t>
  </si>
  <si>
    <t>SKU-1255</t>
  </si>
  <si>
    <t>SKU-1256</t>
  </si>
  <si>
    <t>SKU-1257</t>
  </si>
  <si>
    <t>SKU-1259</t>
  </si>
  <si>
    <t>SKU-1260</t>
  </si>
  <si>
    <t>SKU-1261</t>
  </si>
  <si>
    <t>SKU-1262</t>
  </si>
  <si>
    <t>SKU-1263</t>
  </si>
  <si>
    <t>SKU-1264</t>
  </si>
  <si>
    <t>SKU-1265</t>
  </si>
  <si>
    <t>SKU-1267</t>
  </si>
  <si>
    <t>SKU-1268</t>
  </si>
  <si>
    <t>SKU-1269</t>
  </si>
  <si>
    <t>SKU-1273</t>
  </si>
  <si>
    <t>SKU-1275</t>
  </si>
  <si>
    <t>SKU-1276</t>
  </si>
  <si>
    <t>SKU-1278</t>
  </si>
  <si>
    <t>SKU-1281</t>
  </si>
  <si>
    <t>SKU-1282</t>
  </si>
  <si>
    <t>SKU-1285</t>
  </si>
  <si>
    <t>SKU-1287</t>
  </si>
  <si>
    <t>SKU-1288</t>
  </si>
  <si>
    <t>SKU-1289</t>
  </si>
  <si>
    <t>SKU-1290</t>
  </si>
  <si>
    <t>SKU-1291</t>
  </si>
  <si>
    <t>SKU-1292</t>
  </si>
  <si>
    <t>SKU-1293</t>
  </si>
  <si>
    <t>SKU-1294</t>
  </si>
  <si>
    <t>SKU-1295</t>
  </si>
  <si>
    <t>SKU-1296</t>
  </si>
  <si>
    <t>SKU-1297</t>
  </si>
  <si>
    <t>SKU-1298</t>
  </si>
  <si>
    <t>SKU-1299</t>
  </si>
  <si>
    <t>SKU-1300</t>
  </si>
  <si>
    <t>SKU-1301</t>
  </si>
  <si>
    <t>SKU-1302</t>
  </si>
  <si>
    <t>SKU-1303</t>
  </si>
  <si>
    <t>SKU-1304</t>
  </si>
  <si>
    <t>SKU-1305</t>
  </si>
  <si>
    <t>SKU-1306</t>
  </si>
  <si>
    <t>SKU-1307</t>
  </si>
  <si>
    <t>SKU-1308</t>
  </si>
  <si>
    <t>SKU-1311</t>
  </si>
  <si>
    <t>SKU-1312</t>
  </si>
  <si>
    <t>SKU-1313</t>
  </si>
  <si>
    <t>SKU-1314</t>
  </si>
  <si>
    <t>SKU-1315</t>
  </si>
  <si>
    <t>SKU-1316</t>
  </si>
  <si>
    <t>SKU-1317</t>
  </si>
  <si>
    <t>SKU-1318</t>
  </si>
  <si>
    <t>SKU-1319</t>
  </si>
  <si>
    <t>SKU-1320</t>
  </si>
  <si>
    <t>SKU-1321</t>
  </si>
  <si>
    <t>SKU-1322</t>
  </si>
  <si>
    <t>SKU-1323</t>
  </si>
  <si>
    <t>SKU-1324</t>
  </si>
  <si>
    <t>SKU-1325</t>
  </si>
  <si>
    <t>SKU-1327</t>
  </si>
  <si>
    <t>SKU-1328</t>
  </si>
  <si>
    <t>SKU-1330</t>
  </si>
  <si>
    <t>SKU-1334</t>
  </si>
  <si>
    <t>SKU-1335</t>
  </si>
  <si>
    <t>SKU-1338</t>
  </si>
  <si>
    <t>SKU-1341</t>
  </si>
  <si>
    <t>SKU-1342</t>
  </si>
  <si>
    <t>SKU-1343</t>
  </si>
  <si>
    <t>SKU-1344</t>
  </si>
  <si>
    <t>SKU-1345</t>
  </si>
  <si>
    <t>SKU-1347</t>
  </si>
  <si>
    <t>SKU-1348</t>
  </si>
  <si>
    <t>SKU-1351</t>
  </si>
  <si>
    <t>SKU-1352</t>
  </si>
  <si>
    <t>SKU-1354</t>
  </si>
  <si>
    <t>SKU-1355</t>
  </si>
  <si>
    <t>Category-1</t>
  </si>
  <si>
    <t>Total</t>
  </si>
  <si>
    <t>Category-2</t>
  </si>
  <si>
    <t>Region-1</t>
  </si>
  <si>
    <t>Region-2</t>
  </si>
  <si>
    <t>Region-3</t>
  </si>
  <si>
    <t>Region-4</t>
  </si>
  <si>
    <t>Region-5</t>
  </si>
  <si>
    <t>Region-6</t>
  </si>
  <si>
    <t>Region-7</t>
  </si>
  <si>
    <t>Region-8</t>
  </si>
  <si>
    <t>ABC-1</t>
  </si>
  <si>
    <t>ABC-2</t>
  </si>
  <si>
    <t>ABC-4</t>
  </si>
  <si>
    <t>ABC-5</t>
  </si>
  <si>
    <t>ABC-7</t>
  </si>
  <si>
    <t>ABC-8</t>
  </si>
  <si>
    <t>ABC-9</t>
  </si>
  <si>
    <t>ABC-10</t>
  </si>
  <si>
    <t>ABC-11</t>
  </si>
  <si>
    <t>ABC-12</t>
  </si>
  <si>
    <t>ABC-13</t>
  </si>
  <si>
    <t>ABC-14</t>
  </si>
  <si>
    <t>ABC-15</t>
  </si>
  <si>
    <t>ABC-16</t>
  </si>
  <si>
    <t>ABC-17</t>
  </si>
  <si>
    <t>ABC-18</t>
  </si>
  <si>
    <t>ABC-19</t>
  </si>
  <si>
    <t>ABC-20</t>
  </si>
  <si>
    <t>ABC-21</t>
  </si>
  <si>
    <t>ABC-22</t>
  </si>
  <si>
    <t>ABC-23</t>
  </si>
  <si>
    <t>XYZ-1</t>
  </si>
  <si>
    <t>XYZ-2</t>
  </si>
  <si>
    <t>XYZ-3</t>
  </si>
  <si>
    <t>XYZ-4</t>
  </si>
  <si>
    <t>XYZ-5</t>
  </si>
  <si>
    <t>XYZ-6</t>
  </si>
  <si>
    <t>XYZ-7</t>
  </si>
  <si>
    <t>XYZ-8</t>
  </si>
  <si>
    <t>XYZ-9</t>
  </si>
  <si>
    <t>XYZ-10</t>
  </si>
  <si>
    <t>XYZ-11</t>
  </si>
  <si>
    <t>XYZ-12</t>
  </si>
  <si>
    <t>XYZ-13</t>
  </si>
  <si>
    <t>XYZ-14</t>
  </si>
  <si>
    <t>XYZ-15</t>
  </si>
  <si>
    <t>XYZ-17</t>
  </si>
  <si>
    <t>XYZ-18</t>
  </si>
  <si>
    <t>XYZ-19</t>
  </si>
  <si>
    <t>XYZ-20</t>
  </si>
  <si>
    <t>XYZ-21</t>
  </si>
  <si>
    <t>XYZ-22</t>
  </si>
  <si>
    <t>XYZ-23</t>
  </si>
  <si>
    <t>XYZ-24</t>
  </si>
  <si>
    <t>XYZ-25</t>
  </si>
  <si>
    <t>XYZ-26</t>
  </si>
  <si>
    <t>XYZ-27</t>
  </si>
  <si>
    <t>XYZ-28</t>
  </si>
  <si>
    <t>XYZ-29</t>
  </si>
  <si>
    <t>XYZ-30</t>
  </si>
  <si>
    <t>XYZ-31</t>
  </si>
  <si>
    <t>XYZ-32</t>
  </si>
  <si>
    <t>XYZ-34</t>
  </si>
  <si>
    <t>XYZ-35</t>
  </si>
  <si>
    <t>XYZ-36</t>
  </si>
  <si>
    <t>XYZ-37</t>
  </si>
  <si>
    <t>XYZ-38</t>
  </si>
  <si>
    <t>XYZ-39</t>
  </si>
  <si>
    <t>XYZ-40</t>
  </si>
  <si>
    <t>XYZ-42</t>
  </si>
  <si>
    <t>XYZ-44</t>
  </si>
  <si>
    <t>XYZ-45</t>
  </si>
  <si>
    <t>XYZ-46</t>
  </si>
  <si>
    <t>XYZ-47</t>
  </si>
  <si>
    <t>XYZ-48</t>
  </si>
  <si>
    <t>XYZ-49</t>
  </si>
  <si>
    <t>XYZ-50</t>
  </si>
  <si>
    <t>XYZ-51</t>
  </si>
  <si>
    <t>XYZ-52</t>
  </si>
  <si>
    <t>XYZ-53</t>
  </si>
  <si>
    <t>XYZ-54</t>
  </si>
  <si>
    <t>XYZ-55</t>
  </si>
  <si>
    <t>XYZ-56</t>
  </si>
  <si>
    <t>XYZ-57</t>
  </si>
  <si>
    <t>XYZ-58</t>
  </si>
  <si>
    <t>XYZ-60</t>
  </si>
  <si>
    <t>XYZ-61</t>
  </si>
  <si>
    <t>XYZ-62</t>
  </si>
  <si>
    <t>XYZ-63</t>
  </si>
  <si>
    <t>XYZ-64</t>
  </si>
  <si>
    <t>XYZ-65</t>
  </si>
  <si>
    <t>XYZ-66</t>
  </si>
  <si>
    <t>XYZ-67</t>
  </si>
  <si>
    <t>XYZ-68</t>
  </si>
  <si>
    <t>XYZ-69</t>
  </si>
  <si>
    <t>XYZ-70</t>
  </si>
  <si>
    <t>XYZ-71</t>
  </si>
  <si>
    <t>XYZ-72</t>
  </si>
  <si>
    <t>XYZ-73</t>
  </si>
  <si>
    <t>XYZ-74</t>
  </si>
  <si>
    <t>XYZ-75</t>
  </si>
  <si>
    <t>XYZ-76</t>
  </si>
  <si>
    <t>XYZ-77</t>
  </si>
  <si>
    <t>XYZ-78</t>
  </si>
  <si>
    <t>XYZ-79</t>
  </si>
  <si>
    <t>XYZ-80</t>
  </si>
  <si>
    <t>XYZ-81</t>
  </si>
  <si>
    <t>XYZ-82</t>
  </si>
  <si>
    <t>XYZ-83</t>
  </si>
  <si>
    <t>XYZ-84</t>
  </si>
  <si>
    <t>XYZ-87</t>
  </si>
  <si>
    <t>XYZ-88</t>
  </si>
  <si>
    <t>XYZ-89</t>
  </si>
  <si>
    <t>XYZ-90</t>
  </si>
  <si>
    <t>XYZ-91</t>
  </si>
  <si>
    <t>XYZ-92</t>
  </si>
  <si>
    <t>XYZ-93</t>
  </si>
  <si>
    <t>XYZ-94</t>
  </si>
  <si>
    <t>XYZ-95</t>
  </si>
  <si>
    <t>XYZ-96</t>
  </si>
  <si>
    <t>XYZ-98</t>
  </si>
  <si>
    <t>XYZ-99</t>
  </si>
  <si>
    <t>XYZ-100</t>
  </si>
  <si>
    <t>XYZ-101</t>
  </si>
  <si>
    <t>XYZ-102</t>
  </si>
  <si>
    <t>XYZ-103</t>
  </si>
  <si>
    <t>XYZ-104</t>
  </si>
  <si>
    <t>XYZ-105</t>
  </si>
  <si>
    <t>XYZ-106</t>
  </si>
  <si>
    <t>XYZ-107</t>
  </si>
  <si>
    <t>XYZ-108</t>
  </si>
  <si>
    <t>XYZ-109</t>
  </si>
  <si>
    <t>XYZ-110</t>
  </si>
  <si>
    <t>XYZ-111</t>
  </si>
  <si>
    <t>XYZ-112</t>
  </si>
  <si>
    <t>XYZ-113</t>
  </si>
  <si>
    <t>XYZ-114</t>
  </si>
  <si>
    <t>XYZ-115</t>
  </si>
  <si>
    <t>XYZ-116</t>
  </si>
  <si>
    <t>XYZ-117</t>
  </si>
  <si>
    <t>XYZ-118</t>
  </si>
  <si>
    <t>XYZ-119</t>
  </si>
  <si>
    <t>XYZ-120</t>
  </si>
  <si>
    <t>XYZ-121</t>
  </si>
  <si>
    <t>XYZ-122</t>
  </si>
  <si>
    <t>XYZ-123</t>
  </si>
  <si>
    <t>XYZ-124</t>
  </si>
  <si>
    <t>XYZ-125</t>
  </si>
  <si>
    <t>XYZ-126</t>
  </si>
  <si>
    <t>XYZ-127</t>
  </si>
  <si>
    <t>XYZ-128</t>
  </si>
  <si>
    <t>XYZ-129</t>
  </si>
  <si>
    <t>XYZ-130</t>
  </si>
  <si>
    <t>XYZ-131</t>
  </si>
  <si>
    <t>XYZ-132</t>
  </si>
  <si>
    <t>XYZ-133</t>
  </si>
  <si>
    <t>XYZ-134</t>
  </si>
  <si>
    <t>XYZ-135</t>
  </si>
  <si>
    <t>XYZ-136</t>
  </si>
  <si>
    <t>XYZ-137</t>
  </si>
  <si>
    <t>XYZ-138</t>
  </si>
  <si>
    <t>XYZ-139</t>
  </si>
  <si>
    <t>XYZ-140</t>
  </si>
  <si>
    <t>XYZ-141</t>
  </si>
  <si>
    <t>XYZ-142</t>
  </si>
  <si>
    <t>XYZ-143</t>
  </si>
  <si>
    <t>XYZ-145</t>
  </si>
  <si>
    <t>XYZ-146</t>
  </si>
  <si>
    <t>XYZ-147</t>
  </si>
  <si>
    <t>The sale is quite high compared to forecast because of stock transfer</t>
  </si>
  <si>
    <t>This SKUs are having a higher error value. Most of the Open Stock has been sold in Feb'22 and no product is in transit. There is shortage in market, that's why we saw higher sale in Jan and feb'22, and currently we have no supplier for this product.</t>
  </si>
  <si>
    <t>SKU-213, SKU-214</t>
  </si>
  <si>
    <t>SKU-1097, SKU-1098</t>
  </si>
  <si>
    <t>MOH calculation is based on current month opening inventory.</t>
  </si>
  <si>
    <t>Average Price</t>
  </si>
  <si>
    <t>Description_001</t>
  </si>
  <si>
    <t>Description_002</t>
  </si>
  <si>
    <t>Description_003</t>
  </si>
  <si>
    <t>Description_005</t>
  </si>
  <si>
    <t>Description_006</t>
  </si>
  <si>
    <t>Description_007</t>
  </si>
  <si>
    <t>Description_008</t>
  </si>
  <si>
    <t>Description_009</t>
  </si>
  <si>
    <t>Description_010</t>
  </si>
  <si>
    <t>Description_020</t>
  </si>
  <si>
    <t>Description_021</t>
  </si>
  <si>
    <t>Description_022</t>
  </si>
  <si>
    <t>Description_023</t>
  </si>
  <si>
    <t>Description_024</t>
  </si>
  <si>
    <t>Description_025</t>
  </si>
  <si>
    <t>Description_026</t>
  </si>
  <si>
    <t>Description_027</t>
  </si>
  <si>
    <t>Description_028</t>
  </si>
  <si>
    <t>Description_029</t>
  </si>
  <si>
    <t>Description_034</t>
  </si>
  <si>
    <t>Description_035</t>
  </si>
  <si>
    <t>Description_036</t>
  </si>
  <si>
    <t>Description_037</t>
  </si>
  <si>
    <t>Description_038</t>
  </si>
  <si>
    <t>Description_039</t>
  </si>
  <si>
    <t>Description_040</t>
  </si>
  <si>
    <t>Description_041</t>
  </si>
  <si>
    <t>Description_042</t>
  </si>
  <si>
    <t>Description_043</t>
  </si>
  <si>
    <t>Description_044</t>
  </si>
  <si>
    <t>Description_045</t>
  </si>
  <si>
    <t>Description_046</t>
  </si>
  <si>
    <t>Description_047</t>
  </si>
  <si>
    <t>Description_048</t>
  </si>
  <si>
    <t>Description_051</t>
  </si>
  <si>
    <t>Description_052</t>
  </si>
  <si>
    <t>Description_053</t>
  </si>
  <si>
    <t>Description_054</t>
  </si>
  <si>
    <t>Description_055</t>
  </si>
  <si>
    <t>Description_056</t>
  </si>
  <si>
    <t>Description_057</t>
  </si>
  <si>
    <t>Description_058</t>
  </si>
  <si>
    <t>Description_059</t>
  </si>
  <si>
    <t>Description_060</t>
  </si>
  <si>
    <t>Description_062</t>
  </si>
  <si>
    <t>Description_064</t>
  </si>
  <si>
    <t>Description_065</t>
  </si>
  <si>
    <t>Description_066</t>
  </si>
  <si>
    <t>Description_068</t>
  </si>
  <si>
    <t>Description_069</t>
  </si>
  <si>
    <t>Description_070</t>
  </si>
  <si>
    <t>Description_071</t>
  </si>
  <si>
    <t>Description_072</t>
  </si>
  <si>
    <t>Description_073</t>
  </si>
  <si>
    <t>Description_074</t>
  </si>
  <si>
    <t>Description_075</t>
  </si>
  <si>
    <t>Description_076</t>
  </si>
  <si>
    <t>Description_077</t>
  </si>
  <si>
    <t>Description_078</t>
  </si>
  <si>
    <t>Description_079</t>
  </si>
  <si>
    <t>Description_080</t>
  </si>
  <si>
    <t>Description_081</t>
  </si>
  <si>
    <t>Description_082</t>
  </si>
  <si>
    <t>Description_083</t>
  </si>
  <si>
    <t>Description_084</t>
  </si>
  <si>
    <t>Description_085</t>
  </si>
  <si>
    <t>Description_086</t>
  </si>
  <si>
    <t>Description_087</t>
  </si>
  <si>
    <t>Description_088</t>
  </si>
  <si>
    <t>Description_089</t>
  </si>
  <si>
    <t>Description_090</t>
  </si>
  <si>
    <t>Description_091</t>
  </si>
  <si>
    <t>Description_092</t>
  </si>
  <si>
    <t>Description_093</t>
  </si>
  <si>
    <t>Description_097</t>
  </si>
  <si>
    <t>Description_103</t>
  </si>
  <si>
    <t>Description_104</t>
  </si>
  <si>
    <t>Description_105</t>
  </si>
  <si>
    <t>Description_106</t>
  </si>
  <si>
    <t>Description_111</t>
  </si>
  <si>
    <t>Description_112</t>
  </si>
  <si>
    <t>Description_113</t>
  </si>
  <si>
    <t>Description_114</t>
  </si>
  <si>
    <t>Description_115</t>
  </si>
  <si>
    <t>Description_116</t>
  </si>
  <si>
    <t>Description_117</t>
  </si>
  <si>
    <t>Description_118</t>
  </si>
  <si>
    <t>Description_119</t>
  </si>
  <si>
    <t>Description_120</t>
  </si>
  <si>
    <t>Description_123</t>
  </si>
  <si>
    <t>Description_124</t>
  </si>
  <si>
    <t>Description_125</t>
  </si>
  <si>
    <t>Description_129</t>
  </si>
  <si>
    <t>Description_131</t>
  </si>
  <si>
    <t>Description_132</t>
  </si>
  <si>
    <t>Description_133</t>
  </si>
  <si>
    <t>Description_134</t>
  </si>
  <si>
    <t>Description_135</t>
  </si>
  <si>
    <t>Description_136</t>
  </si>
  <si>
    <t>Description_138</t>
  </si>
  <si>
    <t>Description_140</t>
  </si>
  <si>
    <t>Description_142</t>
  </si>
  <si>
    <t>Description_143</t>
  </si>
  <si>
    <t>Description_144</t>
  </si>
  <si>
    <t>Description_145</t>
  </si>
  <si>
    <t>Description_146</t>
  </si>
  <si>
    <t>Description_148</t>
  </si>
  <si>
    <t>Description_150</t>
  </si>
  <si>
    <t>Description_151</t>
  </si>
  <si>
    <t>Description_152</t>
  </si>
  <si>
    <t>Description_154</t>
  </si>
  <si>
    <t>Description_155</t>
  </si>
  <si>
    <t>Description_156</t>
  </si>
  <si>
    <t>Description_157</t>
  </si>
  <si>
    <t>Description_158</t>
  </si>
  <si>
    <t>Description_159</t>
  </si>
  <si>
    <t>Description_161</t>
  </si>
  <si>
    <t>Description_163</t>
  </si>
  <si>
    <t>Description_166</t>
  </si>
  <si>
    <t>Description_167</t>
  </si>
  <si>
    <t>Description_168</t>
  </si>
  <si>
    <t>Description_169</t>
  </si>
  <si>
    <t>Description_170</t>
  </si>
  <si>
    <t>Description_171</t>
  </si>
  <si>
    <t>Description_172</t>
  </si>
  <si>
    <t>Description_173</t>
  </si>
  <si>
    <t>Description_174</t>
  </si>
  <si>
    <t>Description_175</t>
  </si>
  <si>
    <t>Description_176</t>
  </si>
  <si>
    <t>Description_177</t>
  </si>
  <si>
    <t>Description_178</t>
  </si>
  <si>
    <t>Description_179</t>
  </si>
  <si>
    <t>Description_180</t>
  </si>
  <si>
    <t>Description_181</t>
  </si>
  <si>
    <t>Description_182</t>
  </si>
  <si>
    <t>Description_184</t>
  </si>
  <si>
    <t>Description_185</t>
  </si>
  <si>
    <t>Description_188</t>
  </si>
  <si>
    <t>Description_189</t>
  </si>
  <si>
    <t>Description_190</t>
  </si>
  <si>
    <t>Description_191</t>
  </si>
  <si>
    <t>Description_196</t>
  </si>
  <si>
    <t>Description_197</t>
  </si>
  <si>
    <t>Description_198</t>
  </si>
  <si>
    <t>Description_199</t>
  </si>
  <si>
    <t>Description_200</t>
  </si>
  <si>
    <t>Description_201</t>
  </si>
  <si>
    <t>Description_202</t>
  </si>
  <si>
    <t>Description_203</t>
  </si>
  <si>
    <t>Description_204</t>
  </si>
  <si>
    <t>Description_205</t>
  </si>
  <si>
    <t>Description_206</t>
  </si>
  <si>
    <t>Description_207</t>
  </si>
  <si>
    <t>Description_208</t>
  </si>
  <si>
    <t>Description_209</t>
  </si>
  <si>
    <t>Description_210</t>
  </si>
  <si>
    <t>Description_211</t>
  </si>
  <si>
    <t>Description_212</t>
  </si>
  <si>
    <t>Description_213</t>
  </si>
  <si>
    <t>Description_214</t>
  </si>
  <si>
    <t>Description_215</t>
  </si>
  <si>
    <t>Description_216</t>
  </si>
  <si>
    <t>Description_217</t>
  </si>
  <si>
    <t>Description_218</t>
  </si>
  <si>
    <t>Description_219</t>
  </si>
  <si>
    <t>Description_220</t>
  </si>
  <si>
    <t>Description_221</t>
  </si>
  <si>
    <t>Description_222</t>
  </si>
  <si>
    <t>Description_223</t>
  </si>
  <si>
    <t>Description_224</t>
  </si>
  <si>
    <t>Description_225</t>
  </si>
  <si>
    <t>Description_226</t>
  </si>
  <si>
    <t>Description_227</t>
  </si>
  <si>
    <t>Description_228</t>
  </si>
  <si>
    <t>Description_229</t>
  </si>
  <si>
    <t>Description_230</t>
  </si>
  <si>
    <t>Description_231</t>
  </si>
  <si>
    <t>Description_232</t>
  </si>
  <si>
    <t>Description_233</t>
  </si>
  <si>
    <t>Description_234</t>
  </si>
  <si>
    <t>Description_235</t>
  </si>
  <si>
    <t>Description_240</t>
  </si>
  <si>
    <t>Description_241</t>
  </si>
  <si>
    <t>Description_244</t>
  </si>
  <si>
    <t>Description_245</t>
  </si>
  <si>
    <t>Description_246</t>
  </si>
  <si>
    <t>Description_247</t>
  </si>
  <si>
    <t>Description_248</t>
  </si>
  <si>
    <t>Description_249</t>
  </si>
  <si>
    <t>Description_250</t>
  </si>
  <si>
    <t>Description_251</t>
  </si>
  <si>
    <t>Description_252</t>
  </si>
  <si>
    <t>Description_253</t>
  </si>
  <si>
    <t>Description_254</t>
  </si>
  <si>
    <t>Description_255</t>
  </si>
  <si>
    <t>Description_256</t>
  </si>
  <si>
    <t>Description_257</t>
  </si>
  <si>
    <t>Description_258</t>
  </si>
  <si>
    <t>Description_260</t>
  </si>
  <si>
    <t>Description_266</t>
  </si>
  <si>
    <t>Description_267</t>
  </si>
  <si>
    <t>Description_268</t>
  </si>
  <si>
    <t>Description_269</t>
  </si>
  <si>
    <t>Description_270</t>
  </si>
  <si>
    <t>Description_271</t>
  </si>
  <si>
    <t>Description_272</t>
  </si>
  <si>
    <t>Description_273</t>
  </si>
  <si>
    <t>Description_274</t>
  </si>
  <si>
    <t>Description_275</t>
  </si>
  <si>
    <t>Description_276</t>
  </si>
  <si>
    <t>Description_277</t>
  </si>
  <si>
    <t>Description_278</t>
  </si>
  <si>
    <t>Description_279</t>
  </si>
  <si>
    <t>Description_282</t>
  </si>
  <si>
    <t>Description_283</t>
  </si>
  <si>
    <t>Description_284</t>
  </si>
  <si>
    <t>Description_285</t>
  </si>
  <si>
    <t>Description_286</t>
  </si>
  <si>
    <t>Description_287</t>
  </si>
  <si>
    <t>Description_288</t>
  </si>
  <si>
    <t>Description_289</t>
  </si>
  <si>
    <t>Description_290</t>
  </si>
  <si>
    <t>Description_291</t>
  </si>
  <si>
    <t>Description_292</t>
  </si>
  <si>
    <t>Description_293</t>
  </si>
  <si>
    <t>Description_294</t>
  </si>
  <si>
    <t>Description_295</t>
  </si>
  <si>
    <t>Description_300</t>
  </si>
  <si>
    <t>Description_301</t>
  </si>
  <si>
    <t>Description_304</t>
  </si>
  <si>
    <t>Description_305</t>
  </si>
  <si>
    <t>Description_306</t>
  </si>
  <si>
    <t>Description_308</t>
  </si>
  <si>
    <t>Description_309</t>
  </si>
  <si>
    <t>Description_310</t>
  </si>
  <si>
    <t>Description_315</t>
  </si>
  <si>
    <t>Description_316</t>
  </si>
  <si>
    <t>Description_317</t>
  </si>
  <si>
    <t>Description_318</t>
  </si>
  <si>
    <t>Description_319</t>
  </si>
  <si>
    <t>Description_322</t>
  </si>
  <si>
    <t>Description_324</t>
  </si>
  <si>
    <t>Description_327</t>
  </si>
  <si>
    <t>Description_328</t>
  </si>
  <si>
    <t>Description_329</t>
  </si>
  <si>
    <t>Description_330</t>
  </si>
  <si>
    <t>Description_331</t>
  </si>
  <si>
    <t>Description_332</t>
  </si>
  <si>
    <t>Description_335</t>
  </si>
  <si>
    <t>Description_336</t>
  </si>
  <si>
    <t>Description_337</t>
  </si>
  <si>
    <t>Description_338</t>
  </si>
  <si>
    <t>Description_339</t>
  </si>
  <si>
    <t>Description_340</t>
  </si>
  <si>
    <t>Description_343</t>
  </si>
  <si>
    <t>Description_344</t>
  </si>
  <si>
    <t>Description_346</t>
  </si>
  <si>
    <t>Description_347</t>
  </si>
  <si>
    <t>Description_348</t>
  </si>
  <si>
    <t>Description_349</t>
  </si>
  <si>
    <t>Description_350</t>
  </si>
  <si>
    <t>Description_352</t>
  </si>
  <si>
    <t>Description_353</t>
  </si>
  <si>
    <t>Description_354</t>
  </si>
  <si>
    <t>Description_355</t>
  </si>
  <si>
    <t>Description_357</t>
  </si>
  <si>
    <t>Description_359</t>
  </si>
  <si>
    <t>Description_360</t>
  </si>
  <si>
    <t>Description_361</t>
  </si>
  <si>
    <t>Description_362</t>
  </si>
  <si>
    <t>Description_363</t>
  </si>
  <si>
    <t>Description_364</t>
  </si>
  <si>
    <t>Description_365</t>
  </si>
  <si>
    <t>Description_368</t>
  </si>
  <si>
    <t>Description_369</t>
  </si>
  <si>
    <t>Description_371</t>
  </si>
  <si>
    <t>Description_374</t>
  </si>
  <si>
    <t>Description_375</t>
  </si>
  <si>
    <t>Description_376</t>
  </si>
  <si>
    <t>Description_377</t>
  </si>
  <si>
    <t>Description_378</t>
  </si>
  <si>
    <t>Description_379</t>
  </si>
  <si>
    <t>Description_380</t>
  </si>
  <si>
    <t>Description_381</t>
  </si>
  <si>
    <t>Description_382</t>
  </si>
  <si>
    <t>Description_383</t>
  </si>
  <si>
    <t>Description_384</t>
  </si>
  <si>
    <t>Description_385</t>
  </si>
  <si>
    <t>Description_386</t>
  </si>
  <si>
    <t>Description_387</t>
  </si>
  <si>
    <t>Description_388</t>
  </si>
  <si>
    <t>Description_389</t>
  </si>
  <si>
    <t>Description_390</t>
  </si>
  <si>
    <t>Description_392</t>
  </si>
  <si>
    <t>Description_396</t>
  </si>
  <si>
    <t>Description_397</t>
  </si>
  <si>
    <t>Description_400</t>
  </si>
  <si>
    <t>Description_401</t>
  </si>
  <si>
    <t>Description_402</t>
  </si>
  <si>
    <t>Description_403</t>
  </si>
  <si>
    <t>Description_405</t>
  </si>
  <si>
    <t>Description_406</t>
  </si>
  <si>
    <t>Description_407</t>
  </si>
  <si>
    <t>Description_408</t>
  </si>
  <si>
    <t>Description_409</t>
  </si>
  <si>
    <t>Description_410</t>
  </si>
  <si>
    <t>Description_415</t>
  </si>
  <si>
    <t>Description_416</t>
  </si>
  <si>
    <t>Description_417</t>
  </si>
  <si>
    <t>Description_418</t>
  </si>
  <si>
    <t>Description_419</t>
  </si>
  <si>
    <t>Description_420</t>
  </si>
  <si>
    <t>Description_421</t>
  </si>
  <si>
    <t>Description_422</t>
  </si>
  <si>
    <t>Description_423</t>
  </si>
  <si>
    <t>Description_424</t>
  </si>
  <si>
    <t>Description_425</t>
  </si>
  <si>
    <t>Description_426</t>
  </si>
  <si>
    <t>Description_427</t>
  </si>
  <si>
    <t>Description_428</t>
  </si>
  <si>
    <t>Description_429</t>
  </si>
  <si>
    <t>Description_430</t>
  </si>
  <si>
    <t>Description_431</t>
  </si>
  <si>
    <t>Description_432</t>
  </si>
  <si>
    <t>Description_433</t>
  </si>
  <si>
    <t>Description_434</t>
  </si>
  <si>
    <t>Description_435</t>
  </si>
  <si>
    <t>Description_436</t>
  </si>
  <si>
    <t>Description_437</t>
  </si>
  <si>
    <t>Description_438</t>
  </si>
  <si>
    <t>Description_440</t>
  </si>
  <si>
    <t>Description_441</t>
  </si>
  <si>
    <t>Description_442</t>
  </si>
  <si>
    <t>Description_443</t>
  </si>
  <si>
    <t>Description_444</t>
  </si>
  <si>
    <t>Description_445</t>
  </si>
  <si>
    <t>Description_446</t>
  </si>
  <si>
    <t>Description_447</t>
  </si>
  <si>
    <t>Description_448</t>
  </si>
  <si>
    <t>Description_449</t>
  </si>
  <si>
    <t>Description_450</t>
  </si>
  <si>
    <t>Description_451</t>
  </si>
  <si>
    <t>Description_452</t>
  </si>
  <si>
    <t>Description_453</t>
  </si>
  <si>
    <t>Description_454</t>
  </si>
  <si>
    <t>Description_455</t>
  </si>
  <si>
    <t>Description_456</t>
  </si>
  <si>
    <t>Description_458</t>
  </si>
  <si>
    <t>Description_459</t>
  </si>
  <si>
    <t>Description_460</t>
  </si>
  <si>
    <t>Description_462</t>
  </si>
  <si>
    <t>Description_465</t>
  </si>
  <si>
    <t>Description_466</t>
  </si>
  <si>
    <t>Description_467</t>
  </si>
  <si>
    <t>Description_468</t>
  </si>
  <si>
    <t>Description_469</t>
  </si>
  <si>
    <t>Description_470</t>
  </si>
  <si>
    <t>Description_471</t>
  </si>
  <si>
    <t>Description_472</t>
  </si>
  <si>
    <t>Description_476</t>
  </si>
  <si>
    <t>Description_477</t>
  </si>
  <si>
    <t>Description_478</t>
  </si>
  <si>
    <t>Description_479</t>
  </si>
  <si>
    <t>Description_480</t>
  </si>
  <si>
    <t>Description_481</t>
  </si>
  <si>
    <t>Description_482</t>
  </si>
  <si>
    <t>Description_483</t>
  </si>
  <si>
    <t>Description_484</t>
  </si>
  <si>
    <t>Description_485</t>
  </si>
  <si>
    <t>Description_486</t>
  </si>
  <si>
    <t>Description_487</t>
  </si>
  <si>
    <t>Description_488</t>
  </si>
  <si>
    <t>Description_489</t>
  </si>
  <si>
    <t>Description_490</t>
  </si>
  <si>
    <t>Description_491</t>
  </si>
  <si>
    <t>Description_492</t>
  </si>
  <si>
    <t>Description_496</t>
  </si>
  <si>
    <t>Description_497</t>
  </si>
  <si>
    <t>Description_498</t>
  </si>
  <si>
    <t>Description_499</t>
  </si>
  <si>
    <t>Description_500</t>
  </si>
  <si>
    <t>Description_501</t>
  </si>
  <si>
    <t>Description_502</t>
  </si>
  <si>
    <t>Description_506</t>
  </si>
  <si>
    <t>Description_508</t>
  </si>
  <si>
    <t>Description_509</t>
  </si>
  <si>
    <t>Description_510</t>
  </si>
  <si>
    <t>Description_511</t>
  </si>
  <si>
    <t>Description_512</t>
  </si>
  <si>
    <t>Description_513</t>
  </si>
  <si>
    <t>Description_514</t>
  </si>
  <si>
    <t>Description_515</t>
  </si>
  <si>
    <t>Description_516</t>
  </si>
  <si>
    <t>Description_517</t>
  </si>
  <si>
    <t>Description_518</t>
  </si>
  <si>
    <t>Description_527</t>
  </si>
  <si>
    <t>Description_534</t>
  </si>
  <si>
    <t>Description_536</t>
  </si>
  <si>
    <t>Description_537</t>
  </si>
  <si>
    <t>Description_539</t>
  </si>
  <si>
    <t>Description_541</t>
  </si>
  <si>
    <t>Description_543</t>
  </si>
  <si>
    <t>Description_544</t>
  </si>
  <si>
    <t>Description_546</t>
  </si>
  <si>
    <t>Description_547</t>
  </si>
  <si>
    <t>Description_550</t>
  </si>
  <si>
    <t>Description_551</t>
  </si>
  <si>
    <t>Description_553</t>
  </si>
  <si>
    <t>Description_555</t>
  </si>
  <si>
    <t>Description_556</t>
  </si>
  <si>
    <t>Description_558</t>
  </si>
  <si>
    <t>Description_559</t>
  </si>
  <si>
    <t>Description_560</t>
  </si>
  <si>
    <t>Description_561</t>
  </si>
  <si>
    <t>Description_562</t>
  </si>
  <si>
    <t>Description_563</t>
  </si>
  <si>
    <t>Description_564</t>
  </si>
  <si>
    <t>Description_565</t>
  </si>
  <si>
    <t>Description_566</t>
  </si>
  <si>
    <t>Description_567</t>
  </si>
  <si>
    <t>Description_568</t>
  </si>
  <si>
    <t>Description_570</t>
  </si>
  <si>
    <t>Description_571</t>
  </si>
  <si>
    <t>Description_572</t>
  </si>
  <si>
    <t>Description_573</t>
  </si>
  <si>
    <t>Description_574</t>
  </si>
  <si>
    <t>Description_575</t>
  </si>
  <si>
    <t>Description_576</t>
  </si>
  <si>
    <t>Description_577</t>
  </si>
  <si>
    <t>Description_578</t>
  </si>
  <si>
    <t>Description_579</t>
  </si>
  <si>
    <t>Description_580</t>
  </si>
  <si>
    <t>Description_581</t>
  </si>
  <si>
    <t>Description_582</t>
  </si>
  <si>
    <t>Description_583</t>
  </si>
  <si>
    <t>Description_584</t>
  </si>
  <si>
    <t>Description_585</t>
  </si>
  <si>
    <t>Description_586</t>
  </si>
  <si>
    <t>Description_587</t>
  </si>
  <si>
    <t>Description_588</t>
  </si>
  <si>
    <t>Description_593</t>
  </si>
  <si>
    <t>Description_594</t>
  </si>
  <si>
    <t>Description_595</t>
  </si>
  <si>
    <t>Description_596</t>
  </si>
  <si>
    <t>Description_598</t>
  </si>
  <si>
    <t>Description_600</t>
  </si>
  <si>
    <t>Description_602</t>
  </si>
  <si>
    <t>Description_604</t>
  </si>
  <si>
    <t>Description_611</t>
  </si>
  <si>
    <t>Description_612</t>
  </si>
  <si>
    <t>Description_613</t>
  </si>
  <si>
    <t>Description_614</t>
  </si>
  <si>
    <t>Description_615</t>
  </si>
  <si>
    <t>Description_616</t>
  </si>
  <si>
    <t>Description_617</t>
  </si>
  <si>
    <t>Description_618</t>
  </si>
  <si>
    <t>Description_621</t>
  </si>
  <si>
    <t>Description_622</t>
  </si>
  <si>
    <t>Description_623</t>
  </si>
  <si>
    <t>Description_624</t>
  </si>
  <si>
    <t>Description_625</t>
  </si>
  <si>
    <t>Description_626</t>
  </si>
  <si>
    <t>Description_632</t>
  </si>
  <si>
    <t>Description_633</t>
  </si>
  <si>
    <t>Description_634</t>
  </si>
  <si>
    <t>Description_635</t>
  </si>
  <si>
    <t>Description_636</t>
  </si>
  <si>
    <t>Description_637</t>
  </si>
  <si>
    <t>Description_638</t>
  </si>
  <si>
    <t>Description_639</t>
  </si>
  <si>
    <t>Description_640</t>
  </si>
  <si>
    <t>Description_641</t>
  </si>
  <si>
    <t>Description_642</t>
  </si>
  <si>
    <t>Description_643</t>
  </si>
  <si>
    <t>Description_644</t>
  </si>
  <si>
    <t>Description_645</t>
  </si>
  <si>
    <t>Description_646</t>
  </si>
  <si>
    <t>Description_647</t>
  </si>
  <si>
    <t>Description_648</t>
  </si>
  <si>
    <t>Description_649</t>
  </si>
  <si>
    <t>Description_651</t>
  </si>
  <si>
    <t>Description_652</t>
  </si>
  <si>
    <t>Description_653</t>
  </si>
  <si>
    <t>Description_655</t>
  </si>
  <si>
    <t>Description_656</t>
  </si>
  <si>
    <t>Description_657</t>
  </si>
  <si>
    <t>Description_658</t>
  </si>
  <si>
    <t>Description_659</t>
  </si>
  <si>
    <t>Description_660</t>
  </si>
  <si>
    <t>Description_661</t>
  </si>
  <si>
    <t>Description_662</t>
  </si>
  <si>
    <t>Description_663</t>
  </si>
  <si>
    <t>Description_664</t>
  </si>
  <si>
    <t>Description_665</t>
  </si>
  <si>
    <t>Description_666</t>
  </si>
  <si>
    <t>Description_667</t>
  </si>
  <si>
    <t>Description_668</t>
  </si>
  <si>
    <t>Description_669</t>
  </si>
  <si>
    <t>Description_670</t>
  </si>
  <si>
    <t>Description_671</t>
  </si>
  <si>
    <t>Description_677</t>
  </si>
  <si>
    <t>Description_678</t>
  </si>
  <si>
    <t>Description_679</t>
  </si>
  <si>
    <t>Description_680</t>
  </si>
  <si>
    <t>Description_682</t>
  </si>
  <si>
    <t>Description_683</t>
  </si>
  <si>
    <t>Description_684</t>
  </si>
  <si>
    <t>Description_685</t>
  </si>
  <si>
    <t>Description_689</t>
  </si>
  <si>
    <t>Description_690</t>
  </si>
  <si>
    <t>Description_694</t>
  </si>
  <si>
    <t>Description_695</t>
  </si>
  <si>
    <t>Description_696</t>
  </si>
  <si>
    <t>Description_698</t>
  </si>
  <si>
    <t>Description_699</t>
  </si>
  <si>
    <t>Description_702</t>
  </si>
  <si>
    <t>Description_704</t>
  </si>
  <si>
    <t>Description_705</t>
  </si>
  <si>
    <t>Description_706</t>
  </si>
  <si>
    <t>Description_709</t>
  </si>
  <si>
    <t>Description_710</t>
  </si>
  <si>
    <t>Description_712</t>
  </si>
  <si>
    <t>Description_713</t>
  </si>
  <si>
    <t>Description_714</t>
  </si>
  <si>
    <t>Description_715</t>
  </si>
  <si>
    <t>Description_716</t>
  </si>
  <si>
    <t>Description_717</t>
  </si>
  <si>
    <t>Description_718</t>
  </si>
  <si>
    <t>Description_719</t>
  </si>
  <si>
    <t>Description_722</t>
  </si>
  <si>
    <t>Description_723</t>
  </si>
  <si>
    <t>Description_726</t>
  </si>
  <si>
    <t>Description_727</t>
  </si>
  <si>
    <t>Description_728</t>
  </si>
  <si>
    <t>Description_733</t>
  </si>
  <si>
    <t>Description_738</t>
  </si>
  <si>
    <t>Description_739</t>
  </si>
  <si>
    <t>Description_740</t>
  </si>
  <si>
    <t>Description_741</t>
  </si>
  <si>
    <t>Description_742</t>
  </si>
  <si>
    <t>Description_743</t>
  </si>
  <si>
    <t>Description_744</t>
  </si>
  <si>
    <t>Description_745</t>
  </si>
  <si>
    <t>Description_746</t>
  </si>
  <si>
    <t>Description_748</t>
  </si>
  <si>
    <t>Description_749</t>
  </si>
  <si>
    <t>Description_752</t>
  </si>
  <si>
    <t>Description_753</t>
  </si>
  <si>
    <t>Description_754</t>
  </si>
  <si>
    <t>Description_756</t>
  </si>
  <si>
    <t>Description_757</t>
  </si>
  <si>
    <t>Description_758</t>
  </si>
  <si>
    <t>Description_759</t>
  </si>
  <si>
    <t>Description_761</t>
  </si>
  <si>
    <t>Description_762</t>
  </si>
  <si>
    <t>Description_763</t>
  </si>
  <si>
    <t>Description_764</t>
  </si>
  <si>
    <t>Description_766</t>
  </si>
  <si>
    <t>Description_767</t>
  </si>
  <si>
    <t>Description_772</t>
  </si>
  <si>
    <t>Description_773</t>
  </si>
  <si>
    <t>Description_774</t>
  </si>
  <si>
    <t>Description_775</t>
  </si>
  <si>
    <t>Description_777</t>
  </si>
  <si>
    <t>Description_778</t>
  </si>
  <si>
    <t>Description_779</t>
  </si>
  <si>
    <t>Description_780</t>
  </si>
  <si>
    <t>Description_781</t>
  </si>
  <si>
    <t>Description_782</t>
  </si>
  <si>
    <t>Description_783</t>
  </si>
  <si>
    <t>Description_791</t>
  </si>
  <si>
    <t>Description_792</t>
  </si>
  <si>
    <t>Description_793</t>
  </si>
  <si>
    <t>Description_794</t>
  </si>
  <si>
    <t>Description_795</t>
  </si>
  <si>
    <t>Description_796</t>
  </si>
  <si>
    <t>Description_797</t>
  </si>
  <si>
    <t>Description_798</t>
  </si>
  <si>
    <t>Description_799</t>
  </si>
  <si>
    <t>Description_800</t>
  </si>
  <si>
    <t>Description_801</t>
  </si>
  <si>
    <t>Description_802</t>
  </si>
  <si>
    <t>Description_803</t>
  </si>
  <si>
    <t>Description_804</t>
  </si>
  <si>
    <t>Description_805</t>
  </si>
  <si>
    <t>Description_806</t>
  </si>
  <si>
    <t>Description_807</t>
  </si>
  <si>
    <t>Description_808</t>
  </si>
  <si>
    <t>Description_815</t>
  </si>
  <si>
    <t>Description_816</t>
  </si>
  <si>
    <t>Description_817</t>
  </si>
  <si>
    <t>Description_818</t>
  </si>
  <si>
    <t>Description_819</t>
  </si>
  <si>
    <t>Description_822</t>
  </si>
  <si>
    <t>Description_823</t>
  </si>
  <si>
    <t>Description_824</t>
  </si>
  <si>
    <t>Description_825</t>
  </si>
  <si>
    <t>Description_826</t>
  </si>
  <si>
    <t>Description_827</t>
  </si>
  <si>
    <t>Description_828</t>
  </si>
  <si>
    <t>Description_829</t>
  </si>
  <si>
    <t>Description_830</t>
  </si>
  <si>
    <t>Description_831</t>
  </si>
  <si>
    <t>Description_832</t>
  </si>
  <si>
    <t>Description_833</t>
  </si>
  <si>
    <t>Description_834</t>
  </si>
  <si>
    <t>Description_835</t>
  </si>
  <si>
    <t>Description_836</t>
  </si>
  <si>
    <t>Description_837</t>
  </si>
  <si>
    <t>Description_838</t>
  </si>
  <si>
    <t>Description_839</t>
  </si>
  <si>
    <t>Description_840</t>
  </si>
  <si>
    <t>Description_841</t>
  </si>
  <si>
    <t>Description_842</t>
  </si>
  <si>
    <t>Description_843</t>
  </si>
  <si>
    <t>Description_844</t>
  </si>
  <si>
    <t>Description_845</t>
  </si>
  <si>
    <t>Description_846</t>
  </si>
  <si>
    <t>Description_848</t>
  </si>
  <si>
    <t>Description_849</t>
  </si>
  <si>
    <t>Description_850</t>
  </si>
  <si>
    <t>Description_851</t>
  </si>
  <si>
    <t>Description_852</t>
  </si>
  <si>
    <t>Description_853</t>
  </si>
  <si>
    <t>Description_854</t>
  </si>
  <si>
    <t>Description_855</t>
  </si>
  <si>
    <t>Description_856</t>
  </si>
  <si>
    <t>Description_857</t>
  </si>
  <si>
    <t>Description_858</t>
  </si>
  <si>
    <t>Description_859</t>
  </si>
  <si>
    <t>Description_860</t>
  </si>
  <si>
    <t>Description_861</t>
  </si>
  <si>
    <t>Description_866</t>
  </si>
  <si>
    <t>Description_867</t>
  </si>
  <si>
    <t>Description_868</t>
  </si>
  <si>
    <t>Description_870</t>
  </si>
  <si>
    <t>Description_871</t>
  </si>
  <si>
    <t>Description_872</t>
  </si>
  <si>
    <t>Description_873</t>
  </si>
  <si>
    <t>Description_874</t>
  </si>
  <si>
    <t>Description_875</t>
  </si>
  <si>
    <t>Description_876</t>
  </si>
  <si>
    <t>Description_877</t>
  </si>
  <si>
    <t>Description_878</t>
  </si>
  <si>
    <t>Description_879</t>
  </si>
  <si>
    <t>Description_880</t>
  </si>
  <si>
    <t>Description_881</t>
  </si>
  <si>
    <t>Description_882</t>
  </si>
  <si>
    <t>Description_883</t>
  </si>
  <si>
    <t>Description_884</t>
  </si>
  <si>
    <t>Description_885</t>
  </si>
  <si>
    <t>Description_886</t>
  </si>
  <si>
    <t>Description_887</t>
  </si>
  <si>
    <t>Description_888</t>
  </si>
  <si>
    <t>Description_889</t>
  </si>
  <si>
    <t>Description_890</t>
  </si>
  <si>
    <t>Description_891</t>
  </si>
  <si>
    <t>Description_893</t>
  </si>
  <si>
    <t>Description_894</t>
  </si>
  <si>
    <t>Description_895</t>
  </si>
  <si>
    <t>Description_896</t>
  </si>
  <si>
    <t>Description_899</t>
  </si>
  <si>
    <t>Description_900</t>
  </si>
  <si>
    <t>Description_904</t>
  </si>
  <si>
    <t>Description_905</t>
  </si>
  <si>
    <t>Description_906</t>
  </si>
  <si>
    <t>Description_907</t>
  </si>
  <si>
    <t>Description_908</t>
  </si>
  <si>
    <t>Description_909</t>
  </si>
  <si>
    <t>Description_910</t>
  </si>
  <si>
    <t>Description_911</t>
  </si>
  <si>
    <t>Description_912</t>
  </si>
  <si>
    <t>Description_913</t>
  </si>
  <si>
    <t>Description_914</t>
  </si>
  <si>
    <t>Description_919</t>
  </si>
  <si>
    <t>Description_921</t>
  </si>
  <si>
    <t>Description_922</t>
  </si>
  <si>
    <t>Description_923</t>
  </si>
  <si>
    <t>Description_924</t>
  </si>
  <si>
    <t>Description_926</t>
  </si>
  <si>
    <t>Description_927</t>
  </si>
  <si>
    <t>Description_928</t>
  </si>
  <si>
    <t>Description_931</t>
  </si>
  <si>
    <t>Description_932</t>
  </si>
  <si>
    <t>Description_933</t>
  </si>
  <si>
    <t>Description_936</t>
  </si>
  <si>
    <t>Description_937</t>
  </si>
  <si>
    <t>Description_938</t>
  </si>
  <si>
    <t>Description_940</t>
  </si>
  <si>
    <t>Description_941</t>
  </si>
  <si>
    <t>Description_942</t>
  </si>
  <si>
    <t>Description_943</t>
  </si>
  <si>
    <t>Description_944</t>
  </si>
  <si>
    <t>Description_945</t>
  </si>
  <si>
    <t>Description_946</t>
  </si>
  <si>
    <t>Description_947</t>
  </si>
  <si>
    <t>Description_948</t>
  </si>
  <si>
    <t>Description_950</t>
  </si>
  <si>
    <t>Description_951</t>
  </si>
  <si>
    <t>Description_952</t>
  </si>
  <si>
    <t>Description_953</t>
  </si>
  <si>
    <t>Description_954</t>
  </si>
  <si>
    <t>Description_955</t>
  </si>
  <si>
    <t>Description_956</t>
  </si>
  <si>
    <t>Description_957</t>
  </si>
  <si>
    <t>Description_958</t>
  </si>
  <si>
    <t>Description_959</t>
  </si>
  <si>
    <t>Description_960</t>
  </si>
  <si>
    <t>Description_961</t>
  </si>
  <si>
    <t>Description_962</t>
  </si>
  <si>
    <t>Description_963</t>
  </si>
  <si>
    <t>Description_964</t>
  </si>
  <si>
    <t>Description_965</t>
  </si>
  <si>
    <t>Description_966</t>
  </si>
  <si>
    <t>Description_967</t>
  </si>
  <si>
    <t>Description_968</t>
  </si>
  <si>
    <t>Description_969</t>
  </si>
  <si>
    <t>Description_970</t>
  </si>
  <si>
    <t>Description_971</t>
  </si>
  <si>
    <t>Description_972</t>
  </si>
  <si>
    <t>Description_973</t>
  </si>
  <si>
    <t>Description_974</t>
  </si>
  <si>
    <t>Description_975</t>
  </si>
  <si>
    <t>Description_976</t>
  </si>
  <si>
    <t>Description_977</t>
  </si>
  <si>
    <t>Description_978</t>
  </si>
  <si>
    <t>Description_979</t>
  </si>
  <si>
    <t>Description_980</t>
  </si>
  <si>
    <t>Description_981</t>
  </si>
  <si>
    <t>Description_982</t>
  </si>
  <si>
    <t>Description_983</t>
  </si>
  <si>
    <t>Description_984</t>
  </si>
  <si>
    <t>Description_985</t>
  </si>
  <si>
    <t>Description_986</t>
  </si>
  <si>
    <t>Description_992</t>
  </si>
  <si>
    <t>Description_993</t>
  </si>
  <si>
    <t>Description_994</t>
  </si>
  <si>
    <t>Description_995</t>
  </si>
  <si>
    <t>Description_996</t>
  </si>
  <si>
    <t>Description_997</t>
  </si>
  <si>
    <t>Description_1002</t>
  </si>
  <si>
    <t>Description_1003</t>
  </si>
  <si>
    <t>Description_1004</t>
  </si>
  <si>
    <t>Description_1005</t>
  </si>
  <si>
    <t>Description_1006</t>
  </si>
  <si>
    <t>Description_1007</t>
  </si>
  <si>
    <t>Description_1008</t>
  </si>
  <si>
    <t>Description_1009</t>
  </si>
  <si>
    <t>Description_1010</t>
  </si>
  <si>
    <t>Description_1011</t>
  </si>
  <si>
    <t>Description_1012</t>
  </si>
  <si>
    <t>Description_1013</t>
  </si>
  <si>
    <t>Description_1014</t>
  </si>
  <si>
    <t>Description_1015</t>
  </si>
  <si>
    <t>Description_1016</t>
  </si>
  <si>
    <t>Description_1017</t>
  </si>
  <si>
    <t>Description_1018</t>
  </si>
  <si>
    <t>Description_1019</t>
  </si>
  <si>
    <t>Description_1020</t>
  </si>
  <si>
    <t>Description_1021</t>
  </si>
  <si>
    <t>Description_1022</t>
  </si>
  <si>
    <t>Description_1023</t>
  </si>
  <si>
    <t>Description_1024</t>
  </si>
  <si>
    <t>Description_1025</t>
  </si>
  <si>
    <t>Description_1027</t>
  </si>
  <si>
    <t>Description_1028</t>
  </si>
  <si>
    <t>Description_1029</t>
  </si>
  <si>
    <t>Description_1030</t>
  </si>
  <si>
    <t>Description_1031</t>
  </si>
  <si>
    <t>Description_1032</t>
  </si>
  <si>
    <t>Description_1033</t>
  </si>
  <si>
    <t>Description_1034</t>
  </si>
  <si>
    <t>Description_1035</t>
  </si>
  <si>
    <t>Description_1036</t>
  </si>
  <si>
    <t>Description_1037</t>
  </si>
  <si>
    <t>Description_1038</t>
  </si>
  <si>
    <t>Description_1039</t>
  </si>
  <si>
    <t>Description_1040</t>
  </si>
  <si>
    <t>Description_1041</t>
  </si>
  <si>
    <t>Description_1042</t>
  </si>
  <si>
    <t>Description_1043</t>
  </si>
  <si>
    <t>Description_1044</t>
  </si>
  <si>
    <t>Description_1045</t>
  </si>
  <si>
    <t>Description_1048</t>
  </si>
  <si>
    <t>Description_1049</t>
  </si>
  <si>
    <t>Description_1062</t>
  </si>
  <si>
    <t>Description_1063</t>
  </si>
  <si>
    <t>Description_1064</t>
  </si>
  <si>
    <t>Description_1065</t>
  </si>
  <si>
    <t>Description_1066</t>
  </si>
  <si>
    <t>Description_1067</t>
  </si>
  <si>
    <t>Description_1068</t>
  </si>
  <si>
    <t>Description_1069</t>
  </si>
  <si>
    <t>Description_1073</t>
  </si>
  <si>
    <t>Description_1074</t>
  </si>
  <si>
    <t>Description_1075</t>
  </si>
  <si>
    <t>Description_1076</t>
  </si>
  <si>
    <t>Description_1077</t>
  </si>
  <si>
    <t>Description_1078</t>
  </si>
  <si>
    <t>Description_1079</t>
  </si>
  <si>
    <t>Description_1080</t>
  </si>
  <si>
    <t>Description_1081</t>
  </si>
  <si>
    <t>Description_1082</t>
  </si>
  <si>
    <t>Description_1083</t>
  </si>
  <si>
    <t>Description_1084</t>
  </si>
  <si>
    <t>Description_1085</t>
  </si>
  <si>
    <t>Description_1086</t>
  </si>
  <si>
    <t>Description_1087</t>
  </si>
  <si>
    <t>Description_1089</t>
  </si>
  <si>
    <t>Description_1091</t>
  </si>
  <si>
    <t>Description_1092</t>
  </si>
  <si>
    <t>Description_1093</t>
  </si>
  <si>
    <t>Description_1094</t>
  </si>
  <si>
    <t>Description_1101</t>
  </si>
  <si>
    <t>Description_1102</t>
  </si>
  <si>
    <t>Description_1103</t>
  </si>
  <si>
    <t>Description_1104</t>
  </si>
  <si>
    <t>Description_1105</t>
  </si>
  <si>
    <t>Description_1106</t>
  </si>
  <si>
    <t>Description_1107</t>
  </si>
  <si>
    <t>Description_1108</t>
  </si>
  <si>
    <t>Description_1109</t>
  </si>
  <si>
    <t>Description_1110</t>
  </si>
  <si>
    <t>Description_1111</t>
  </si>
  <si>
    <t>Description_1112</t>
  </si>
  <si>
    <t>Description_1113</t>
  </si>
  <si>
    <t>Description_1114</t>
  </si>
  <si>
    <t>Description_1115</t>
  </si>
  <si>
    <t>Description_1116</t>
  </si>
  <si>
    <t>Description_1117</t>
  </si>
  <si>
    <t>Description_1118</t>
  </si>
  <si>
    <t>Description_1119</t>
  </si>
  <si>
    <t>Description_1120</t>
  </si>
  <si>
    <t>Description_1121</t>
  </si>
  <si>
    <t>Description_1122</t>
  </si>
  <si>
    <t>Description_1123</t>
  </si>
  <si>
    <t>Description_1124</t>
  </si>
  <si>
    <t>Description_1125</t>
  </si>
  <si>
    <t>Description_1126</t>
  </si>
  <si>
    <t>Description_1127</t>
  </si>
  <si>
    <t>Description_1128</t>
  </si>
  <si>
    <t>Description_1129</t>
  </si>
  <si>
    <t>Description_1130</t>
  </si>
  <si>
    <t>Description_1131</t>
  </si>
  <si>
    <t>Description_1132</t>
  </si>
  <si>
    <t>Description_1133</t>
  </si>
  <si>
    <t>Description_1134</t>
  </si>
  <si>
    <t>Description_1135</t>
  </si>
  <si>
    <t>Description_1136</t>
  </si>
  <si>
    <t>Description_1137</t>
  </si>
  <si>
    <t>Description_1138</t>
  </si>
  <si>
    <t>Description_1139</t>
  </si>
  <si>
    <t>Description_1140</t>
  </si>
  <si>
    <t>Description_1141</t>
  </si>
  <si>
    <t>Description_1145</t>
  </si>
  <si>
    <t>Description_1147</t>
  </si>
  <si>
    <t>Description_1148</t>
  </si>
  <si>
    <t>Description_1149</t>
  </si>
  <si>
    <t>Description_1150</t>
  </si>
  <si>
    <t>Description_1151</t>
  </si>
  <si>
    <t>Description_1152</t>
  </si>
  <si>
    <t>Description_1153</t>
  </si>
  <si>
    <t>Description_1154</t>
  </si>
  <si>
    <t>Description_1155</t>
  </si>
  <si>
    <t>Description_1156</t>
  </si>
  <si>
    <t>Description_1157</t>
  </si>
  <si>
    <t>Description_1158</t>
  </si>
  <si>
    <t>Description_1159</t>
  </si>
  <si>
    <t>Description_1161</t>
  </si>
  <si>
    <t>Description_1165</t>
  </si>
  <si>
    <t>Description_1168</t>
  </si>
  <si>
    <t>Description_1170</t>
  </si>
  <si>
    <t>Description_1171</t>
  </si>
  <si>
    <t>Description_1172</t>
  </si>
  <si>
    <t>Description_1174</t>
  </si>
  <si>
    <t>Description_1178</t>
  </si>
  <si>
    <t>Description_1181</t>
  </si>
  <si>
    <t>Description_1182</t>
  </si>
  <si>
    <t>Description_1183</t>
  </si>
  <si>
    <t>Description_1184</t>
  </si>
  <si>
    <t>Description_1185</t>
  </si>
  <si>
    <t>Description_1186</t>
  </si>
  <si>
    <t>Description_1187</t>
  </si>
  <si>
    <t>Description_1188</t>
  </si>
  <si>
    <t>Description_1189</t>
  </si>
  <si>
    <t>Description_1190</t>
  </si>
  <si>
    <t>Description_1191</t>
  </si>
  <si>
    <t>Description_1192</t>
  </si>
  <si>
    <t>Description_1193</t>
  </si>
  <si>
    <t>Description_1194</t>
  </si>
  <si>
    <t>Description_1195</t>
  </si>
  <si>
    <t>Description_1196</t>
  </si>
  <si>
    <t>Description_1197</t>
  </si>
  <si>
    <t>Description_1198</t>
  </si>
  <si>
    <t>Description_1199</t>
  </si>
  <si>
    <t>Description_1205</t>
  </si>
  <si>
    <t>Description_1206</t>
  </si>
  <si>
    <t>Description_1207</t>
  </si>
  <si>
    <t>Description_1208</t>
  </si>
  <si>
    <t>Description_1209</t>
  </si>
  <si>
    <t>Description_1210</t>
  </si>
  <si>
    <t>Description_1211</t>
  </si>
  <si>
    <t>Description_1212</t>
  </si>
  <si>
    <t>Description_1213</t>
  </si>
  <si>
    <t>Description_1214</t>
  </si>
  <si>
    <t>Description_1215</t>
  </si>
  <si>
    <t>Description_1217</t>
  </si>
  <si>
    <t>Description_1225</t>
  </si>
  <si>
    <t>Description_1227</t>
  </si>
  <si>
    <t>Description_1228</t>
  </si>
  <si>
    <t>Description_1231</t>
  </si>
  <si>
    <t>Description_1232</t>
  </si>
  <si>
    <t>Description_1234</t>
  </si>
  <si>
    <t>Description_1236</t>
  </si>
  <si>
    <t>Description_1237</t>
  </si>
  <si>
    <t>Description_1238</t>
  </si>
  <si>
    <t>Description_1242</t>
  </si>
  <si>
    <t>Description_1244</t>
  </si>
  <si>
    <t>Description_1245</t>
  </si>
  <si>
    <t>Description_1246</t>
  </si>
  <si>
    <t>Description_1248</t>
  </si>
  <si>
    <t>Description_1249</t>
  </si>
  <si>
    <t>Description_1251</t>
  </si>
  <si>
    <t>Description_1252</t>
  </si>
  <si>
    <t>Description_1253</t>
  </si>
  <si>
    <t>Description_1255</t>
  </si>
  <si>
    <t>Description_1256</t>
  </si>
  <si>
    <t>Description_1257</t>
  </si>
  <si>
    <t>Description_1259</t>
  </si>
  <si>
    <t>Description_1260</t>
  </si>
  <si>
    <t>Description_1261</t>
  </si>
  <si>
    <t>Description_1262</t>
  </si>
  <si>
    <t>Description_1263</t>
  </si>
  <si>
    <t>Description_1264</t>
  </si>
  <si>
    <t>Description_1265</t>
  </si>
  <si>
    <t>Description_1267</t>
  </si>
  <si>
    <t>Description_1268</t>
  </si>
  <si>
    <t>Description_1269</t>
  </si>
  <si>
    <t>Description_1273</t>
  </si>
  <si>
    <t>Description_1275</t>
  </si>
  <si>
    <t>Description_1276</t>
  </si>
  <si>
    <t>Description_1278</t>
  </si>
  <si>
    <t>Description_1281</t>
  </si>
  <si>
    <t>Description_1282</t>
  </si>
  <si>
    <t>Description_1285</t>
  </si>
  <si>
    <t>Description_1287</t>
  </si>
  <si>
    <t>Description_1288</t>
  </si>
  <si>
    <t>Description_1289</t>
  </si>
  <si>
    <t>Description_1290</t>
  </si>
  <si>
    <t>Description_1291</t>
  </si>
  <si>
    <t>Description_1292</t>
  </si>
  <si>
    <t>Description_1293</t>
  </si>
  <si>
    <t>Description_1294</t>
  </si>
  <si>
    <t>Description_1295</t>
  </si>
  <si>
    <t>Description_1296</t>
  </si>
  <si>
    <t>Description_1297</t>
  </si>
  <si>
    <t>Description_1298</t>
  </si>
  <si>
    <t>Description_1299</t>
  </si>
  <si>
    <t>Description_1300</t>
  </si>
  <si>
    <t>Description_1301</t>
  </si>
  <si>
    <t>Description_1302</t>
  </si>
  <si>
    <t>Description_1303</t>
  </si>
  <si>
    <t>Description_1304</t>
  </si>
  <si>
    <t>Description_1305</t>
  </si>
  <si>
    <t>Description_1306</t>
  </si>
  <si>
    <t>Description_1307</t>
  </si>
  <si>
    <t>Description_1308</t>
  </si>
  <si>
    <t>Description_1311</t>
  </si>
  <si>
    <t>Description_1312</t>
  </si>
  <si>
    <t>Description_1313</t>
  </si>
  <si>
    <t>Description_1314</t>
  </si>
  <si>
    <t>Description_1315</t>
  </si>
  <si>
    <t>Description_1316</t>
  </si>
  <si>
    <t>Description_1317</t>
  </si>
  <si>
    <t>Description_1318</t>
  </si>
  <si>
    <t>Description_1319</t>
  </si>
  <si>
    <t>Description_1320</t>
  </si>
  <si>
    <t>Description_1321</t>
  </si>
  <si>
    <t>Description_1322</t>
  </si>
  <si>
    <t>Description_1323</t>
  </si>
  <si>
    <t>Description_1324</t>
  </si>
  <si>
    <t>Description_1325</t>
  </si>
  <si>
    <t>Description_1327</t>
  </si>
  <si>
    <t>Description_1328</t>
  </si>
  <si>
    <t>Description_1330</t>
  </si>
  <si>
    <t>Description_1334</t>
  </si>
  <si>
    <t>Description_1335</t>
  </si>
  <si>
    <t>Description_1338</t>
  </si>
  <si>
    <t>Description_1341</t>
  </si>
  <si>
    <t>Description_1342</t>
  </si>
  <si>
    <t>Description_1343</t>
  </si>
  <si>
    <t>Description_1344</t>
  </si>
  <si>
    <t>Description_1345</t>
  </si>
  <si>
    <t>Description_1347</t>
  </si>
  <si>
    <t>Description_1348</t>
  </si>
  <si>
    <t>Description_1351</t>
  </si>
  <si>
    <t>Description_1352</t>
  </si>
  <si>
    <t>Description_1354</t>
  </si>
  <si>
    <t>Description_1355</t>
  </si>
  <si>
    <t>Forecast Accuracy Calculation Month</t>
  </si>
  <si>
    <t>Total A Class SKUs</t>
  </si>
  <si>
    <t>Accuracy Range</t>
  </si>
  <si>
    <t>Region Wise A Class SKUs For Filter</t>
  </si>
  <si>
    <t>Statistical</t>
  </si>
  <si>
    <t>Demand Planner</t>
  </si>
  <si>
    <t>Accuracy without considering Supply constraints ( Overall Accuracy + Error caused by Supply Issues)</t>
  </si>
  <si>
    <t>% Contribution of the Supply Issues to total Error %</t>
  </si>
  <si>
    <t>Master</t>
  </si>
  <si>
    <t>Region Wise Accuracy</t>
  </si>
  <si>
    <t>Current Opn Stock</t>
  </si>
  <si>
    <t>ALL</t>
  </si>
  <si>
    <t>3 Months Avearge FC</t>
  </si>
  <si>
    <t>&lt;-- Update Data in SKU Level Accuracy, Master and Consesnsus Forecast for the dashboard to update</t>
  </si>
  <si>
    <t>Forecast Vs Actual</t>
  </si>
  <si>
    <t>MAD</t>
  </si>
  <si>
    <t>Over/Under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</si>
</sst>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64" formatCode="_ * #,##0_ ;_ * \-#,##0_ ;_ * &quot;-&quot;??_ ;_ @_ "/>
    <numFmt numFmtId="165" formatCode="_ * #,##0.0_ ;_ * \-#,##0.0_ ;_ * &quot;-&quot;??_ ;_ @_ "/>
    <numFmt numFmtId="166" formatCode="[$$-409]#,##0"/>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b/>
      <sz val="12"/>
      <color theme="1"/>
      <name val="Calibri"/>
      <family val="2"/>
      <scheme val="minor"/>
    </font>
    <font>
      <b/>
      <sz val="14"/>
      <color theme="1"/>
      <name val="Calibri"/>
      <family val="2"/>
      <scheme val="minor"/>
    </font>
    <font>
      <b/>
      <sz val="16"/>
      <color rgb="FF3F3F76"/>
      <name val="Calibri"/>
      <family val="2"/>
      <scheme val="minor"/>
    </font>
    <font>
      <b/>
      <sz val="25"/>
      <color theme="3"/>
      <name val="Calibri"/>
      <family val="2"/>
      <scheme val="minor"/>
    </font>
    <font>
      <sz val="11"/>
      <color theme="0"/>
      <name val="Calibri"/>
      <family val="2"/>
      <scheme val="minor"/>
    </font>
    <font>
      <sz val="9"/>
      <color indexed="81"/>
      <name val="Tahoma"/>
      <family val="2"/>
    </font>
    <font>
      <b/>
      <sz val="9"/>
      <color indexed="81"/>
      <name val="Tahoma"/>
      <family val="2"/>
    </font>
    <font>
      <b/>
      <sz val="13"/>
      <color theme="3"/>
      <name val="Calibri"/>
      <family val="2"/>
      <scheme val="minor"/>
    </font>
    <font>
      <u/>
      <sz val="11"/>
      <color theme="10"/>
      <name val="Calibri"/>
      <family val="2"/>
      <scheme val="minor"/>
    </font>
    <font>
      <sz val="8"/>
      <name val="Calibri"/>
      <family val="2"/>
      <scheme val="minor"/>
    </font>
  </fonts>
  <fills count="11">
    <fill>
      <patternFill patternType="none"/>
    </fill>
    <fill>
      <patternFill patternType="gray125"/>
    </fill>
    <fill>
      <patternFill patternType="solid">
        <fgColor rgb="FFFFCC99"/>
      </patternFill>
    </fill>
    <fill>
      <patternFill patternType="solid">
        <fgColor theme="7"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EAF3FA"/>
        <bgColor indexed="64"/>
      </patternFill>
    </fill>
    <fill>
      <patternFill patternType="solid">
        <fgColor rgb="FFFFFF00"/>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medium">
        <color indexed="64"/>
      </bottom>
      <diagonal/>
    </border>
    <border>
      <left/>
      <right/>
      <top style="thick">
        <color theme="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theme="4"/>
      </left>
      <right style="medium">
        <color theme="4"/>
      </right>
      <top style="medium">
        <color theme="4"/>
      </top>
      <bottom style="medium">
        <color theme="4" tint="0.39997558519241921"/>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medium">
        <color theme="4"/>
      </left>
      <right/>
      <top style="medium">
        <color theme="4"/>
      </top>
      <bottom style="medium">
        <color theme="4" tint="0.39997558519241921"/>
      </bottom>
      <diagonal/>
    </border>
    <border>
      <left/>
      <right/>
      <top style="medium">
        <color theme="4"/>
      </top>
      <bottom style="medium">
        <color theme="4" tint="0.39997558519241921"/>
      </bottom>
      <diagonal/>
    </border>
    <border>
      <left/>
      <right style="medium">
        <color theme="4"/>
      </right>
      <top style="medium">
        <color theme="4"/>
      </top>
      <bottom style="medium">
        <color theme="4" tint="0.39997558519241921"/>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2" borderId="8" applyNumberFormat="0" applyAlignment="0" applyProtection="0"/>
    <xf numFmtId="0" fontId="13" fillId="0" borderId="28" applyNumberFormat="0" applyFill="0" applyAlignment="0" applyProtection="0"/>
    <xf numFmtId="0" fontId="14" fillId="0" borderId="0" applyNumberFormat="0" applyFill="0" applyBorder="0" applyAlignment="0" applyProtection="0"/>
    <xf numFmtId="43" fontId="1" fillId="0" borderId="0" applyFont="0" applyFill="0" applyBorder="0" applyAlignment="0" applyProtection="0"/>
  </cellStyleXfs>
  <cellXfs count="155">
    <xf numFmtId="0" fontId="0" fillId="0" borderId="0" xfId="0"/>
    <xf numFmtId="0" fontId="0" fillId="0" borderId="0" xfId="0" applyProtection="1">
      <protection hidden="1"/>
    </xf>
    <xf numFmtId="0" fontId="0" fillId="0" borderId="0" xfId="0" pivotButton="1" applyProtection="1">
      <protection hidden="1"/>
    </xf>
    <xf numFmtId="9" fontId="0" fillId="0" borderId="0" xfId="2" applyFont="1" applyProtection="1">
      <protection hidden="1"/>
    </xf>
    <xf numFmtId="49" fontId="0" fillId="0" borderId="0" xfId="0" applyNumberFormat="1" applyAlignment="1" applyProtection="1">
      <alignment horizontal="left"/>
      <protection hidden="1"/>
    </xf>
    <xf numFmtId="0" fontId="0" fillId="0" borderId="0" xfId="0" applyNumberFormat="1" applyProtection="1">
      <protection hidden="1"/>
    </xf>
    <xf numFmtId="3" fontId="0" fillId="0" borderId="0" xfId="0" applyNumberFormat="1" applyProtection="1">
      <protection hidden="1"/>
    </xf>
    <xf numFmtId="49" fontId="0" fillId="0" borderId="0" xfId="0" applyNumberFormat="1" applyProtection="1">
      <protection hidden="1"/>
    </xf>
    <xf numFmtId="0" fontId="0" fillId="0" borderId="0" xfId="0" applyFont="1" applyProtection="1">
      <protection hidden="1"/>
    </xf>
    <xf numFmtId="0" fontId="0" fillId="0" borderId="0" xfId="0" applyFont="1" applyFill="1" applyProtection="1">
      <protection hidden="1"/>
    </xf>
    <xf numFmtId="0" fontId="3" fillId="0" borderId="6" xfId="4" applyFont="1" applyFill="1" applyAlignment="1" applyProtection="1">
      <alignment horizontal="center"/>
      <protection hidden="1"/>
    </xf>
    <xf numFmtId="0" fontId="2" fillId="0" borderId="0" xfId="0" applyFont="1" applyProtection="1">
      <protection hidden="1"/>
    </xf>
    <xf numFmtId="9" fontId="10" fillId="0" borderId="0" xfId="2" applyFont="1" applyProtection="1">
      <protection hidden="1"/>
    </xf>
    <xf numFmtId="0" fontId="0" fillId="0" borderId="10" xfId="0" applyFont="1" applyBorder="1" applyProtection="1">
      <protection hidden="1"/>
    </xf>
    <xf numFmtId="164" fontId="0" fillId="0" borderId="0" xfId="1" applyNumberFormat="1" applyFont="1" applyProtection="1">
      <protection hidden="1"/>
    </xf>
    <xf numFmtId="0" fontId="4" fillId="6" borderId="7" xfId="5" applyFont="1" applyFill="1" applyProtection="1">
      <protection hidden="1"/>
    </xf>
    <xf numFmtId="43" fontId="0" fillId="0" borderId="0" xfId="1" applyFont="1" applyProtection="1">
      <protection hidden="1"/>
    </xf>
    <xf numFmtId="0" fontId="6" fillId="0" borderId="0" xfId="0" applyFont="1" applyFill="1" applyAlignment="1" applyProtection="1">
      <protection hidden="1"/>
    </xf>
    <xf numFmtId="0" fontId="6" fillId="0" borderId="0" xfId="0" applyFont="1" applyProtection="1">
      <protection hidden="1"/>
    </xf>
    <xf numFmtId="0" fontId="4" fillId="6" borderId="7" xfId="5" applyFont="1" applyFill="1" applyAlignment="1" applyProtection="1">
      <alignment wrapText="1"/>
      <protection hidden="1"/>
    </xf>
    <xf numFmtId="0" fontId="4" fillId="6" borderId="0" xfId="5" applyFont="1" applyFill="1" applyBorder="1" applyProtection="1">
      <protection hidden="1"/>
    </xf>
    <xf numFmtId="0" fontId="8" fillId="2" borderId="9" xfId="6" applyFont="1" applyBorder="1" applyProtection="1">
      <protection locked="0"/>
    </xf>
    <xf numFmtId="0" fontId="4" fillId="6" borderId="17" xfId="5" applyFont="1" applyFill="1" applyBorder="1" applyAlignment="1" applyProtection="1">
      <alignment wrapText="1"/>
      <protection hidden="1"/>
    </xf>
    <xf numFmtId="0" fontId="4" fillId="0" borderId="20" xfId="5" applyFont="1" applyFill="1" applyBorder="1" applyAlignment="1" applyProtection="1">
      <alignment horizontal="center"/>
      <protection hidden="1"/>
    </xf>
    <xf numFmtId="0" fontId="4" fillId="6" borderId="21" xfId="5" applyFont="1" applyFill="1" applyBorder="1" applyProtection="1">
      <protection hidden="1"/>
    </xf>
    <xf numFmtId="0" fontId="4" fillId="6" borderId="22" xfId="5" applyFont="1" applyFill="1" applyBorder="1" applyProtection="1">
      <protection hidden="1"/>
    </xf>
    <xf numFmtId="0" fontId="2" fillId="0" borderId="23" xfId="0" applyFont="1" applyBorder="1" applyProtection="1">
      <protection hidden="1"/>
    </xf>
    <xf numFmtId="9" fontId="0" fillId="0" borderId="0" xfId="2" applyFont="1" applyBorder="1" applyProtection="1">
      <protection hidden="1"/>
    </xf>
    <xf numFmtId="9" fontId="0" fillId="0" borderId="24" xfId="2" applyFont="1" applyBorder="1" applyProtection="1">
      <protection hidden="1"/>
    </xf>
    <xf numFmtId="0" fontId="2" fillId="0" borderId="25" xfId="0" applyFont="1" applyBorder="1" applyProtection="1">
      <protection hidden="1"/>
    </xf>
    <xf numFmtId="9" fontId="0" fillId="0" borderId="26" xfId="2" applyFont="1" applyBorder="1" applyProtection="1">
      <protection hidden="1"/>
    </xf>
    <xf numFmtId="9" fontId="0" fillId="0" borderId="27" xfId="2" applyFont="1" applyBorder="1" applyProtection="1">
      <protection hidden="1"/>
    </xf>
    <xf numFmtId="9" fontId="0" fillId="9" borderId="18" xfId="2" applyFont="1" applyFill="1" applyBorder="1" applyProtection="1">
      <protection hidden="1"/>
    </xf>
    <xf numFmtId="9" fontId="0" fillId="9" borderId="19" xfId="2" applyFont="1" applyFill="1" applyBorder="1" applyProtection="1">
      <protection hidden="1"/>
    </xf>
    <xf numFmtId="164" fontId="2" fillId="0" borderId="0" xfId="0" applyNumberFormat="1" applyFont="1" applyProtection="1">
      <protection hidden="1"/>
    </xf>
    <xf numFmtId="17" fontId="0" fillId="10" borderId="0" xfId="0" applyNumberFormat="1" applyFill="1" applyProtection="1">
      <protection hidden="1"/>
    </xf>
    <xf numFmtId="166" fontId="0" fillId="7" borderId="0" xfId="3" applyNumberFormat="1" applyFont="1" applyFill="1" applyProtection="1">
      <protection hidden="1"/>
    </xf>
    <xf numFmtId="166" fontId="0" fillId="0" borderId="0" xfId="1" applyNumberFormat="1" applyFont="1" applyProtection="1">
      <protection hidden="1"/>
    </xf>
    <xf numFmtId="164" fontId="0" fillId="0" borderId="0" xfId="0" applyNumberFormat="1" applyProtection="1">
      <protection hidden="1"/>
    </xf>
    <xf numFmtId="9" fontId="0" fillId="0" borderId="0" xfId="0" applyNumberFormat="1" applyFont="1" applyProtection="1">
      <protection hidden="1"/>
    </xf>
    <xf numFmtId="0" fontId="0" fillId="0" borderId="0" xfId="0" applyAlignment="1">
      <alignment horizontal="left"/>
    </xf>
    <xf numFmtId="0" fontId="14" fillId="0" borderId="0" xfId="8"/>
    <xf numFmtId="0" fontId="13" fillId="0" borderId="28" xfId="7" applyAlignment="1" applyProtection="1">
      <alignment horizontal="center" vertical="center"/>
      <protection hidden="1"/>
    </xf>
    <xf numFmtId="9" fontId="10" fillId="0" borderId="0" xfId="2" applyFont="1" applyBorder="1" applyAlignment="1" applyProtection="1">
      <alignment horizontal="center" vertical="center"/>
      <protection hidden="1"/>
    </xf>
    <xf numFmtId="0" fontId="0" fillId="0" borderId="0" xfId="0" applyAlignment="1" applyProtection="1">
      <alignment horizontal="center" vertical="center"/>
      <protection hidden="1"/>
    </xf>
    <xf numFmtId="10" fontId="0" fillId="0" borderId="0" xfId="2" applyNumberFormat="1" applyFont="1" applyProtection="1">
      <protection hidden="1"/>
    </xf>
    <xf numFmtId="9" fontId="10" fillId="0" borderId="0" xfId="2" applyFont="1" applyAlignment="1" applyProtection="1">
      <protection hidden="1"/>
    </xf>
    <xf numFmtId="0" fontId="2" fillId="0" borderId="0" xfId="0" applyFont="1" applyAlignment="1" applyProtection="1">
      <alignment horizontal="left"/>
      <protection hidden="1"/>
    </xf>
    <xf numFmtId="0" fontId="13" fillId="0" borderId="28" xfId="7" applyAlignment="1" applyProtection="1">
      <alignment horizontal="center"/>
      <protection hidden="1"/>
    </xf>
    <xf numFmtId="17" fontId="4" fillId="0" borderId="0" xfId="5" applyNumberFormat="1" applyFont="1" applyFill="1" applyBorder="1" applyAlignment="1" applyProtection="1">
      <protection hidden="1"/>
    </xf>
    <xf numFmtId="0" fontId="3" fillId="0" borderId="0" xfId="4" applyFont="1" applyFill="1" applyBorder="1" applyAlignment="1" applyProtection="1">
      <protection hidden="1"/>
    </xf>
    <xf numFmtId="0" fontId="3" fillId="0" borderId="0" xfId="4" applyFont="1" applyFill="1" applyBorder="1" applyAlignment="1" applyProtection="1">
      <alignment horizontal="center"/>
      <protection hidden="1"/>
    </xf>
    <xf numFmtId="0" fontId="4" fillId="0" borderId="0" xfId="5" applyFont="1" applyFill="1" applyBorder="1" applyProtection="1">
      <protection hidden="1"/>
    </xf>
    <xf numFmtId="0" fontId="2" fillId="0" borderId="1" xfId="0" applyFont="1" applyBorder="1" applyProtection="1">
      <protection hidden="1"/>
    </xf>
    <xf numFmtId="0" fontId="2" fillId="0" borderId="2" xfId="0" applyFont="1" applyBorder="1" applyProtection="1">
      <protection hidden="1"/>
    </xf>
    <xf numFmtId="0" fontId="2" fillId="0" borderId="3" xfId="0" applyFont="1" applyBorder="1" applyProtection="1">
      <protection hidden="1"/>
    </xf>
    <xf numFmtId="0" fontId="2" fillId="0" borderId="9" xfId="0" applyFont="1" applyBorder="1" applyProtection="1">
      <protection hidden="1"/>
    </xf>
    <xf numFmtId="0" fontId="2" fillId="0" borderId="11" xfId="0" applyFont="1" applyBorder="1" applyProtection="1">
      <protection hidden="1"/>
    </xf>
    <xf numFmtId="0" fontId="2" fillId="0" borderId="12" xfId="0" applyFont="1" applyBorder="1" applyProtection="1">
      <protection hidden="1"/>
    </xf>
    <xf numFmtId="0" fontId="2" fillId="0" borderId="13" xfId="0" applyFont="1" applyBorder="1" applyProtection="1">
      <protection hidden="1"/>
    </xf>
    <xf numFmtId="0" fontId="0" fillId="0" borderId="14" xfId="0" applyBorder="1" applyProtection="1">
      <protection hidden="1"/>
    </xf>
    <xf numFmtId="0" fontId="0" fillId="0" borderId="0" xfId="0" applyBorder="1" applyProtection="1">
      <protection hidden="1"/>
    </xf>
    <xf numFmtId="0" fontId="0" fillId="0" borderId="0" xfId="0" applyNumberFormat="1" applyBorder="1" applyProtection="1">
      <protection hidden="1"/>
    </xf>
    <xf numFmtId="17" fontId="0" fillId="0" borderId="0" xfId="0" applyNumberFormat="1" applyBorder="1" applyProtection="1">
      <protection hidden="1"/>
    </xf>
    <xf numFmtId="164" fontId="0" fillId="0" borderId="0" xfId="1" applyNumberFormat="1" applyFont="1" applyBorder="1" applyProtection="1">
      <protection hidden="1"/>
    </xf>
    <xf numFmtId="0" fontId="0" fillId="0" borderId="15" xfId="0" applyBorder="1" applyProtection="1">
      <protection hidden="1"/>
    </xf>
    <xf numFmtId="164" fontId="0" fillId="0" borderId="16" xfId="1" applyNumberFormat="1" applyFont="1" applyBorder="1" applyProtection="1">
      <protection hidden="1"/>
    </xf>
    <xf numFmtId="164" fontId="0" fillId="0" borderId="14" xfId="1" applyNumberFormat="1" applyFont="1" applyBorder="1" applyProtection="1">
      <protection hidden="1"/>
    </xf>
    <xf numFmtId="164" fontId="0" fillId="0" borderId="11" xfId="1" applyNumberFormat="1" applyFont="1" applyBorder="1" applyProtection="1">
      <protection hidden="1"/>
    </xf>
    <xf numFmtId="164" fontId="0" fillId="0" borderId="12" xfId="1" applyNumberFormat="1" applyFont="1" applyBorder="1" applyProtection="1">
      <protection hidden="1"/>
    </xf>
    <xf numFmtId="9" fontId="0" fillId="0" borderId="11" xfId="2" applyFont="1" applyBorder="1" applyProtection="1">
      <protection hidden="1"/>
    </xf>
    <xf numFmtId="9" fontId="0" fillId="0" borderId="12" xfId="2" applyFont="1" applyBorder="1" applyProtection="1">
      <protection hidden="1"/>
    </xf>
    <xf numFmtId="9" fontId="0" fillId="0" borderId="13" xfId="2" applyFont="1" applyBorder="1" applyProtection="1">
      <protection hidden="1"/>
    </xf>
    <xf numFmtId="0" fontId="0" fillId="0" borderId="11" xfId="0" applyBorder="1" applyProtection="1">
      <protection hidden="1"/>
    </xf>
    <xf numFmtId="0" fontId="0" fillId="0" borderId="12" xfId="0" applyBorder="1" applyProtection="1">
      <protection hidden="1"/>
    </xf>
    <xf numFmtId="9" fontId="0" fillId="0" borderId="14" xfId="2" applyFont="1" applyBorder="1" applyProtection="1">
      <protection hidden="1"/>
    </xf>
    <xf numFmtId="9" fontId="0" fillId="0" borderId="15" xfId="2" applyFont="1" applyBorder="1" applyProtection="1">
      <protection hidden="1"/>
    </xf>
    <xf numFmtId="17" fontId="2" fillId="0" borderId="0" xfId="0" applyNumberFormat="1" applyFont="1" applyProtection="1">
      <protection hidden="1"/>
    </xf>
    <xf numFmtId="1" fontId="0" fillId="0" borderId="14" xfId="0" applyNumberFormat="1" applyBorder="1" applyProtection="1">
      <protection hidden="1"/>
    </xf>
    <xf numFmtId="165" fontId="0" fillId="0" borderId="0" xfId="1" applyNumberFormat="1" applyFont="1" applyBorder="1" applyProtection="1">
      <protection hidden="1"/>
    </xf>
    <xf numFmtId="164" fontId="0" fillId="6" borderId="0" xfId="1" applyNumberFormat="1" applyFont="1" applyFill="1" applyBorder="1" applyProtection="1">
      <protection hidden="1"/>
    </xf>
    <xf numFmtId="164" fontId="0" fillId="6" borderId="15" xfId="1" applyNumberFormat="1" applyFont="1" applyFill="1" applyBorder="1" applyProtection="1">
      <protection hidden="1"/>
    </xf>
    <xf numFmtId="1" fontId="0" fillId="0" borderId="0" xfId="0" applyNumberFormat="1" applyBorder="1" applyProtection="1">
      <protection hidden="1"/>
    </xf>
    <xf numFmtId="0" fontId="0" fillId="0" borderId="36" xfId="0" applyBorder="1" applyProtection="1">
      <protection hidden="1"/>
    </xf>
    <xf numFmtId="0" fontId="0" fillId="0" borderId="4" xfId="0" applyBorder="1" applyProtection="1">
      <protection hidden="1"/>
    </xf>
    <xf numFmtId="164" fontId="0" fillId="0" borderId="35" xfId="1" applyNumberFormat="1" applyFont="1" applyBorder="1" applyProtection="1">
      <protection hidden="1"/>
    </xf>
    <xf numFmtId="164" fontId="0" fillId="6" borderId="4" xfId="1" applyNumberFormat="1" applyFont="1" applyFill="1" applyBorder="1" applyProtection="1">
      <protection hidden="1"/>
    </xf>
    <xf numFmtId="164" fontId="0" fillId="6" borderId="5" xfId="1" applyNumberFormat="1" applyFont="1" applyFill="1" applyBorder="1" applyProtection="1">
      <protection hidden="1"/>
    </xf>
    <xf numFmtId="0" fontId="13" fillId="0" borderId="28" xfId="7" applyAlignment="1" applyProtection="1">
      <alignment horizontal="left"/>
      <protection hidden="1"/>
    </xf>
    <xf numFmtId="0" fontId="2" fillId="0" borderId="9" xfId="0" applyFont="1" applyBorder="1" applyAlignment="1" applyProtection="1">
      <alignment horizontal="center"/>
      <protection hidden="1"/>
    </xf>
    <xf numFmtId="0" fontId="0" fillId="0" borderId="37" xfId="0" applyBorder="1" applyAlignment="1" applyProtection="1">
      <alignment horizontal="center" vertical="top"/>
      <protection hidden="1"/>
    </xf>
    <xf numFmtId="0" fontId="0" fillId="0" borderId="38" xfId="0" applyBorder="1" applyAlignment="1" applyProtection="1">
      <alignment vertical="top" wrapText="1"/>
      <protection hidden="1"/>
    </xf>
    <xf numFmtId="0" fontId="0" fillId="0" borderId="29" xfId="0" applyBorder="1" applyAlignment="1" applyProtection="1">
      <alignment horizontal="center" vertical="top"/>
      <protection hidden="1"/>
    </xf>
    <xf numFmtId="0" fontId="0" fillId="0" borderId="29" xfId="0" applyBorder="1" applyAlignment="1" applyProtection="1">
      <alignment vertical="top" wrapText="1"/>
      <protection hidden="1"/>
    </xf>
    <xf numFmtId="0" fontId="0" fillId="0" borderId="31" xfId="0" applyBorder="1" applyAlignment="1" applyProtection="1">
      <alignment horizontal="center" vertical="top"/>
      <protection hidden="1"/>
    </xf>
    <xf numFmtId="0" fontId="0" fillId="0" borderId="32" xfId="0" applyBorder="1" applyAlignment="1" applyProtection="1">
      <alignment horizontal="center" vertical="top"/>
      <protection hidden="1"/>
    </xf>
    <xf numFmtId="0" fontId="0" fillId="0" borderId="33" xfId="0" applyBorder="1" applyAlignment="1" applyProtection="1">
      <alignment horizontal="center" vertical="top"/>
      <protection hidden="1"/>
    </xf>
    <xf numFmtId="0" fontId="0" fillId="0" borderId="34" xfId="0" applyBorder="1" applyAlignment="1" applyProtection="1">
      <alignment vertical="top" wrapText="1"/>
      <protection hidden="1"/>
    </xf>
    <xf numFmtId="0" fontId="0" fillId="0" borderId="0" xfId="0" applyAlignment="1" applyProtection="1">
      <alignment horizontal="center" vertical="top"/>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13" fillId="0" borderId="28" xfId="7" applyAlignment="1">
      <alignment horizontal="center"/>
    </xf>
    <xf numFmtId="0" fontId="13" fillId="0" borderId="28" xfId="7" applyAlignment="1" applyProtection="1">
      <alignment horizontal="center"/>
      <protection hidden="1"/>
    </xf>
    <xf numFmtId="0" fontId="3" fillId="4" borderId="6" xfId="4" applyFont="1" applyFill="1" applyAlignment="1" applyProtection="1">
      <alignment horizontal="center"/>
      <protection hidden="1"/>
    </xf>
    <xf numFmtId="0" fontId="7" fillId="3" borderId="1" xfId="0" applyFont="1" applyFill="1" applyBorder="1" applyAlignment="1" applyProtection="1">
      <alignment horizontal="center"/>
      <protection hidden="1"/>
    </xf>
    <xf numFmtId="0" fontId="7" fillId="3" borderId="2" xfId="0" applyFont="1" applyFill="1" applyBorder="1" applyAlignment="1" applyProtection="1">
      <alignment horizontal="center"/>
      <protection hidden="1"/>
    </xf>
    <xf numFmtId="0" fontId="7" fillId="3" borderId="3" xfId="0" applyFont="1" applyFill="1" applyBorder="1" applyAlignment="1" applyProtection="1">
      <alignment horizontal="center"/>
      <protection hidden="1"/>
    </xf>
    <xf numFmtId="0" fontId="3" fillId="4" borderId="0" xfId="4" applyFont="1" applyFill="1" applyBorder="1" applyAlignment="1" applyProtection="1">
      <alignment horizontal="center"/>
      <protection hidden="1"/>
    </xf>
    <xf numFmtId="0" fontId="9" fillId="8" borderId="6" xfId="4" applyFont="1" applyFill="1" applyAlignment="1" applyProtection="1">
      <alignment horizontal="center" vertical="center"/>
      <protection hidden="1"/>
    </xf>
    <xf numFmtId="17" fontId="4" fillId="5" borderId="10" xfId="5" applyNumberFormat="1" applyFont="1" applyFill="1" applyBorder="1" applyAlignment="1" applyProtection="1">
      <alignment horizontal="center"/>
      <protection hidden="1"/>
    </xf>
    <xf numFmtId="0" fontId="0" fillId="0" borderId="1" xfId="0"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2" fillId="0" borderId="1" xfId="0" applyFont="1" applyBorder="1" applyAlignment="1" applyProtection="1">
      <alignment horizontal="center"/>
      <protection hidden="1"/>
    </xf>
    <xf numFmtId="0" fontId="2" fillId="0" borderId="2" xfId="0" applyFont="1" applyBorder="1" applyAlignment="1" applyProtection="1">
      <alignment horizontal="center"/>
      <protection hidden="1"/>
    </xf>
    <xf numFmtId="0" fontId="2" fillId="0" borderId="3" xfId="0" applyFont="1" applyBorder="1" applyAlignment="1" applyProtection="1">
      <alignment horizontal="center"/>
      <protection hidden="1"/>
    </xf>
    <xf numFmtId="0" fontId="0" fillId="0" borderId="0" xfId="0" applyFill="1" applyBorder="1" applyProtection="1">
      <protection hidden="1"/>
    </xf>
    <xf numFmtId="164" fontId="0" fillId="0" borderId="15" xfId="1" applyNumberFormat="1" applyFont="1" applyBorder="1" applyProtection="1">
      <protection hidden="1"/>
    </xf>
    <xf numFmtId="0" fontId="0" fillId="0" borderId="14" xfId="0" applyBorder="1" applyAlignment="1" applyProtection="1">
      <alignment horizontal="center"/>
      <protection hidden="1"/>
    </xf>
    <xf numFmtId="0" fontId="0" fillId="0" borderId="13" xfId="0" applyBorder="1" applyProtection="1">
      <protection hidden="1"/>
    </xf>
    <xf numFmtId="164" fontId="0" fillId="0" borderId="36" xfId="1" applyNumberFormat="1" applyFont="1" applyBorder="1" applyProtection="1">
      <protection hidden="1"/>
    </xf>
    <xf numFmtId="164" fontId="0" fillId="0" borderId="4" xfId="1" applyNumberFormat="1" applyFont="1" applyBorder="1" applyProtection="1">
      <protection hidden="1"/>
    </xf>
    <xf numFmtId="9" fontId="0" fillId="0" borderId="36" xfId="2" applyFont="1" applyBorder="1" applyProtection="1">
      <protection hidden="1"/>
    </xf>
    <xf numFmtId="9" fontId="0" fillId="0" borderId="4" xfId="2" applyFont="1" applyBorder="1" applyProtection="1">
      <protection hidden="1"/>
    </xf>
    <xf numFmtId="9" fontId="0" fillId="0" borderId="5" xfId="2" applyFont="1" applyBorder="1" applyProtection="1">
      <protection hidden="1"/>
    </xf>
    <xf numFmtId="0" fontId="0" fillId="0" borderId="5" xfId="0" applyBorder="1" applyProtection="1">
      <protection hidden="1"/>
    </xf>
    <xf numFmtId="164" fontId="0" fillId="0" borderId="13" xfId="1" applyNumberFormat="1" applyFont="1" applyBorder="1" applyProtection="1">
      <protection hidden="1"/>
    </xf>
    <xf numFmtId="164" fontId="0" fillId="0" borderId="5" xfId="1" applyNumberFormat="1" applyFont="1" applyBorder="1" applyProtection="1">
      <protection hidden="1"/>
    </xf>
    <xf numFmtId="9" fontId="0" fillId="0" borderId="29" xfId="2" applyFont="1" applyBorder="1" applyProtection="1">
      <protection hidden="1"/>
    </xf>
    <xf numFmtId="9" fontId="0" fillId="0" borderId="31" xfId="2" applyFont="1" applyBorder="1" applyProtection="1">
      <protection hidden="1"/>
    </xf>
    <xf numFmtId="0" fontId="0" fillId="0" borderId="39" xfId="0" applyBorder="1" applyProtection="1">
      <protection hidden="1"/>
    </xf>
    <xf numFmtId="9" fontId="0" fillId="0" borderId="32" xfId="2" applyFont="1" applyBorder="1" applyProtection="1">
      <protection hidden="1"/>
    </xf>
    <xf numFmtId="9" fontId="0" fillId="0" borderId="33" xfId="2" applyFont="1" applyBorder="1" applyProtection="1">
      <protection hidden="1"/>
    </xf>
    <xf numFmtId="0" fontId="0" fillId="0" borderId="34" xfId="0" applyBorder="1" applyProtection="1">
      <protection hidden="1"/>
    </xf>
    <xf numFmtId="9" fontId="0" fillId="0" borderId="40" xfId="2" applyFont="1" applyBorder="1" applyProtection="1">
      <protection hidden="1"/>
    </xf>
    <xf numFmtId="9" fontId="0" fillId="0" borderId="37" xfId="2" applyFont="1" applyBorder="1" applyProtection="1">
      <protection hidden="1"/>
    </xf>
    <xf numFmtId="0" fontId="0" fillId="0" borderId="38" xfId="0" applyBorder="1" applyProtection="1">
      <protection hidden="1"/>
    </xf>
    <xf numFmtId="0" fontId="2" fillId="0" borderId="41" xfId="0" applyFont="1" applyBorder="1" applyAlignment="1" applyProtection="1">
      <alignment horizontal="center"/>
      <protection hidden="1"/>
    </xf>
    <xf numFmtId="0" fontId="2" fillId="0" borderId="42" xfId="0" applyFont="1" applyBorder="1" applyAlignment="1" applyProtection="1">
      <alignment horizontal="center"/>
      <protection hidden="1"/>
    </xf>
    <xf numFmtId="0" fontId="2" fillId="0" borderId="43" xfId="0" applyFont="1" applyBorder="1" applyAlignment="1" applyProtection="1">
      <alignment horizontal="center"/>
      <protection hidden="1"/>
    </xf>
    <xf numFmtId="0" fontId="2" fillId="0" borderId="41" xfId="0" applyFont="1" applyBorder="1" applyProtection="1">
      <protection hidden="1"/>
    </xf>
    <xf numFmtId="0" fontId="2" fillId="0" borderId="42" xfId="0" applyFont="1" applyBorder="1" applyProtection="1">
      <protection hidden="1"/>
    </xf>
    <xf numFmtId="0" fontId="2" fillId="0" borderId="43" xfId="0" applyFont="1" applyBorder="1" applyProtection="1">
      <protection hidden="1"/>
    </xf>
    <xf numFmtId="9" fontId="0" fillId="0" borderId="30" xfId="2" applyFont="1" applyBorder="1" applyProtection="1">
      <protection hidden="1"/>
    </xf>
    <xf numFmtId="9" fontId="0" fillId="0" borderId="16" xfId="2" applyFont="1" applyBorder="1" applyProtection="1">
      <protection hidden="1"/>
    </xf>
    <xf numFmtId="9" fontId="0" fillId="0" borderId="35" xfId="2" applyFont="1" applyBorder="1" applyProtection="1">
      <protection hidden="1"/>
    </xf>
    <xf numFmtId="0" fontId="2" fillId="0" borderId="13" xfId="0" applyFont="1" applyBorder="1" applyAlignment="1" applyProtection="1">
      <protection hidden="1"/>
    </xf>
    <xf numFmtId="0" fontId="0" fillId="0" borderId="34" xfId="0" quotePrefix="1" applyBorder="1" applyProtection="1">
      <protection hidden="1"/>
    </xf>
    <xf numFmtId="17" fontId="2" fillId="0" borderId="1" xfId="0" applyNumberFormat="1" applyFont="1" applyBorder="1" applyAlignment="1" applyProtection="1">
      <alignment horizontal="center"/>
      <protection hidden="1"/>
    </xf>
    <xf numFmtId="17" fontId="2" fillId="0" borderId="9" xfId="0" applyNumberFormat="1" applyFont="1" applyBorder="1" applyAlignment="1" applyProtection="1">
      <alignment horizontal="center"/>
      <protection hidden="1"/>
    </xf>
    <xf numFmtId="0" fontId="0" fillId="4" borderId="1" xfId="0" applyFill="1" applyBorder="1" applyAlignment="1" applyProtection="1">
      <alignment horizontal="center"/>
      <protection hidden="1"/>
    </xf>
    <xf numFmtId="0" fontId="0" fillId="4" borderId="2"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9" xfId="0" applyBorder="1" applyProtection="1">
      <protection hidden="1"/>
    </xf>
    <xf numFmtId="0" fontId="0" fillId="0" borderId="5" xfId="0" applyBorder="1" applyAlignment="1" applyProtection="1">
      <alignment horizontal="center"/>
      <protection hidden="1"/>
    </xf>
  </cellXfs>
  <cellStyles count="10">
    <cellStyle name="Comma" xfId="1" builtinId="3"/>
    <cellStyle name="Comma [0]" xfId="3" builtinId="6"/>
    <cellStyle name="Comma 2" xfId="9" xr:uid="{C6BDAB62-0B11-49D2-927E-A936244CEC8A}"/>
    <cellStyle name="Heading 1" xfId="4" builtinId="16"/>
    <cellStyle name="Heading 2" xfId="7" builtinId="17"/>
    <cellStyle name="Heading 3" xfId="5" builtinId="18"/>
    <cellStyle name="Hyperlink" xfId="8" builtinId="8"/>
    <cellStyle name="Input" xfId="6" builtinId="20"/>
    <cellStyle name="Normal" xfId="0" builtinId="0"/>
    <cellStyle name="Percent" xfId="2" builtinId="5"/>
  </cellStyles>
  <dxfs count="119">
    <dxf>
      <font>
        <color rgb="FF9C0006"/>
      </font>
      <fill>
        <patternFill>
          <bgColor rgb="FFFFC7CE"/>
        </patternFill>
      </fill>
    </dxf>
    <dxf>
      <fill>
        <patternFill>
          <bgColor theme="5" tint="0.59996337778862885"/>
        </patternFill>
      </fill>
    </dxf>
    <dxf>
      <font>
        <color theme="0"/>
      </font>
    </dxf>
    <dxf>
      <font>
        <color auto="1"/>
      </font>
      <fill>
        <patternFill>
          <bgColor theme="5" tint="0.59996337778862885"/>
        </patternFill>
      </fill>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ont>
        <color theme="1"/>
      </font>
      <fill>
        <patternFill>
          <bgColor theme="5" tint="0.59996337778862885"/>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
      <numFmt numFmtId="3" formatCode="#,##0"/>
    </dxf>
    <dxf>
      <protection hidden="1"/>
    </dxf>
    <dxf>
      <protection hidden="1"/>
    </dxf>
    <dxf>
      <protection hidden="1"/>
    </dxf>
    <dxf>
      <protection hidden="1"/>
    </dxf>
    <dxf>
      <protection hidden="1"/>
    </dxf>
    <dxf>
      <numFmt numFmtId="3" formatCode="#,##0"/>
    </dxf>
    <dxf>
      <protection hidden="1"/>
    </dxf>
    <dxf>
      <protection hidden="1"/>
    </dxf>
    <dxf>
      <protection hidden="1"/>
    </dxf>
    <dxf>
      <protection hidden="1"/>
    </dxf>
    <dxf>
      <protection hidden="1"/>
    </dxf>
    <dxf>
      <protection hidden="1"/>
    </dxf>
    <dxf>
      <numFmt numFmtId="3" formatCode="#,##0"/>
    </dxf>
    <dxf>
      <numFmt numFmtId="3" formatCode="#,##0"/>
    </dxf>
    <dxf>
      <protection hidden="1"/>
    </dxf>
    <dxf>
      <protection hidden="1"/>
    </dxf>
    <dxf>
      <protection hidden="1"/>
    </dxf>
    <dxf>
      <protection hidden="1"/>
    </dxf>
    <dxf>
      <protection hidden="1"/>
    </dxf>
    <dxf>
      <numFmt numFmtId="3" formatCode="#,##0"/>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numFmt numFmtId="3" formatCode="#,##0"/>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numFmt numFmtId="164" formatCode="_ * #,##0_ ;_ * \-#,##0_ ;_ * &quot;-&quot;??_ ;_ @_ "/>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EAF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'Forecast Vs Actual Dashboard'!$C$38:$E$38</c:f>
          <c:strCache>
            <c:ptCount val="3"/>
            <c:pt idx="0">
              <c:v>Forecast Accuracy Healthchart (without supply issues) - Feb-22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'Forecast Vs Actual Dashboard'!$D$39</c:f>
              <c:strCache>
                <c:ptCount val="1"/>
                <c:pt idx="0">
                  <c:v>Count</c:v>
                </c:pt>
              </c:strCache>
            </c:strRef>
          </c:tx>
          <c:spPr>
            <a:solidFill>
              <a:schemeClr val="accent2"/>
            </a:solidFill>
            <a:ln>
              <a:noFill/>
            </a:ln>
            <a:effectLst/>
          </c:spPr>
          <c:invertIfNegative val="0"/>
          <c:cat>
            <c:strRef>
              <c:f>'Forecast Vs Actual Dashboard'!$C$40:$C$48</c:f>
              <c:strCache>
                <c:ptCount val="9"/>
                <c:pt idx="0">
                  <c:v>0</c:v>
                </c:pt>
                <c:pt idx="1">
                  <c:v>0-25</c:v>
                </c:pt>
                <c:pt idx="2">
                  <c:v>25-50</c:v>
                </c:pt>
                <c:pt idx="3">
                  <c:v>50-80</c:v>
                </c:pt>
                <c:pt idx="4">
                  <c:v>80-120</c:v>
                </c:pt>
                <c:pt idx="5">
                  <c:v>120-150</c:v>
                </c:pt>
                <c:pt idx="6">
                  <c:v>150-200</c:v>
                </c:pt>
                <c:pt idx="7">
                  <c:v>&gt;200"</c:v>
                </c:pt>
                <c:pt idx="8">
                  <c:v>Sales Agst No FC</c:v>
                </c:pt>
              </c:strCache>
            </c:strRef>
          </c:cat>
          <c:val>
            <c:numRef>
              <c:f>'Forecast Vs Actual Dashboard'!$D$40:$D$48</c:f>
              <c:numCache>
                <c:formatCode>_ * #,##0_ ;_ * \-#,##0_ ;_ * "-"??_ ;_ @_ </c:formatCode>
                <c:ptCount val="9"/>
                <c:pt idx="0">
                  <c:v>39</c:v>
                </c:pt>
                <c:pt idx="1">
                  <c:v>69</c:v>
                </c:pt>
                <c:pt idx="2">
                  <c:v>97</c:v>
                </c:pt>
                <c:pt idx="3">
                  <c:v>221</c:v>
                </c:pt>
                <c:pt idx="4">
                  <c:v>195</c:v>
                </c:pt>
                <c:pt idx="5">
                  <c:v>75</c:v>
                </c:pt>
                <c:pt idx="6">
                  <c:v>62</c:v>
                </c:pt>
                <c:pt idx="7">
                  <c:v>537</c:v>
                </c:pt>
                <c:pt idx="8">
                  <c:v>24</c:v>
                </c:pt>
              </c:numCache>
            </c:numRef>
          </c:val>
          <c:extLst>
            <c:ext xmlns:c16="http://schemas.microsoft.com/office/drawing/2014/chart" uri="{C3380CC4-5D6E-409C-BE32-E72D297353CC}">
              <c16:uniqueId val="{00000000-4BD1-49D8-AA95-4D0F1A3A3B19}"/>
            </c:ext>
          </c:extLst>
        </c:ser>
        <c:dLbls>
          <c:showLegendKey val="0"/>
          <c:showVal val="0"/>
          <c:showCatName val="0"/>
          <c:showSerName val="0"/>
          <c:showPercent val="0"/>
          <c:showBubbleSize val="0"/>
        </c:dLbls>
        <c:gapWidth val="219"/>
        <c:overlap val="-27"/>
        <c:axId val="38836560"/>
        <c:axId val="38829488"/>
      </c:barChart>
      <c:lineChart>
        <c:grouping val="standard"/>
        <c:varyColors val="0"/>
        <c:ser>
          <c:idx val="1"/>
          <c:order val="1"/>
          <c:tx>
            <c:strRef>
              <c:f>'Forecast Vs Actual Dashboard'!$E$39</c:f>
              <c:strCache>
                <c:ptCount val="1"/>
                <c:pt idx="0">
                  <c:v>Sales $ Mn</c:v>
                </c:pt>
              </c:strCache>
            </c:strRef>
          </c:tx>
          <c:spPr>
            <a:ln w="28575" cap="rnd">
              <a:solidFill>
                <a:schemeClr val="accent1">
                  <a:lumMod val="75000"/>
                </a:schemeClr>
              </a:solidFill>
              <a:round/>
            </a:ln>
            <a:effectLst/>
          </c:spPr>
          <c:marker>
            <c:symbol val="none"/>
          </c:marker>
          <c:cat>
            <c:strRef>
              <c:f>'Forecast Vs Actual Dashboard'!$C$40:$C$48</c:f>
              <c:strCache>
                <c:ptCount val="9"/>
                <c:pt idx="0">
                  <c:v>0</c:v>
                </c:pt>
                <c:pt idx="1">
                  <c:v>0-25</c:v>
                </c:pt>
                <c:pt idx="2">
                  <c:v>25-50</c:v>
                </c:pt>
                <c:pt idx="3">
                  <c:v>50-80</c:v>
                </c:pt>
                <c:pt idx="4">
                  <c:v>80-120</c:v>
                </c:pt>
                <c:pt idx="5">
                  <c:v>120-150</c:v>
                </c:pt>
                <c:pt idx="6">
                  <c:v>150-200</c:v>
                </c:pt>
                <c:pt idx="7">
                  <c:v>&gt;200"</c:v>
                </c:pt>
                <c:pt idx="8">
                  <c:v>Sales Agst No FC</c:v>
                </c:pt>
              </c:strCache>
            </c:strRef>
          </c:cat>
          <c:val>
            <c:numRef>
              <c:f>'Forecast Vs Actual Dashboard'!$E$40:$E$48</c:f>
              <c:numCache>
                <c:formatCode>_(* #,##0.00_);_(* \(#,##0.00\);_(* "-"??_);_(@_)</c:formatCode>
                <c:ptCount val="9"/>
                <c:pt idx="0">
                  <c:v>0</c:v>
                </c:pt>
                <c:pt idx="1">
                  <c:v>9.5925709810836049E-2</c:v>
                </c:pt>
                <c:pt idx="2">
                  <c:v>0.25883132280853427</c:v>
                </c:pt>
                <c:pt idx="3">
                  <c:v>2.5535015469473321</c:v>
                </c:pt>
                <c:pt idx="4">
                  <c:v>3.159079725775416</c:v>
                </c:pt>
                <c:pt idx="5">
                  <c:v>1.3662049043040474</c:v>
                </c:pt>
                <c:pt idx="6">
                  <c:v>0.90174108309526702</c:v>
                </c:pt>
                <c:pt idx="7">
                  <c:v>6.0027609408230109</c:v>
                </c:pt>
                <c:pt idx="8">
                  <c:v>3.1348345291715811E-2</c:v>
                </c:pt>
              </c:numCache>
            </c:numRef>
          </c:val>
          <c:smooth val="0"/>
          <c:extLst>
            <c:ext xmlns:c16="http://schemas.microsoft.com/office/drawing/2014/chart" uri="{C3380CC4-5D6E-409C-BE32-E72D297353CC}">
              <c16:uniqueId val="{00000001-4BD1-49D8-AA95-4D0F1A3A3B19}"/>
            </c:ext>
          </c:extLst>
        </c:ser>
        <c:dLbls>
          <c:showLegendKey val="0"/>
          <c:showVal val="0"/>
          <c:showCatName val="0"/>
          <c:showSerName val="0"/>
          <c:showPercent val="0"/>
          <c:showBubbleSize val="0"/>
        </c:dLbls>
        <c:marker val="1"/>
        <c:smooth val="0"/>
        <c:axId val="38837808"/>
        <c:axId val="38832816"/>
      </c:lineChart>
      <c:catAx>
        <c:axId val="3883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29488"/>
        <c:crosses val="autoZero"/>
        <c:auto val="1"/>
        <c:lblAlgn val="ctr"/>
        <c:lblOffset val="100"/>
        <c:noMultiLvlLbl val="0"/>
      </c:catAx>
      <c:valAx>
        <c:axId val="38829488"/>
        <c:scaling>
          <c:orientation val="minMax"/>
        </c:scaling>
        <c:delete val="0"/>
        <c:axPos val="l"/>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36560"/>
        <c:crosses val="autoZero"/>
        <c:crossBetween val="between"/>
      </c:valAx>
      <c:valAx>
        <c:axId val="38832816"/>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37808"/>
        <c:crosses val="max"/>
        <c:crossBetween val="between"/>
      </c:valAx>
      <c:catAx>
        <c:axId val="38837808"/>
        <c:scaling>
          <c:orientation val="minMax"/>
        </c:scaling>
        <c:delete val="1"/>
        <c:axPos val="b"/>
        <c:numFmt formatCode="General" sourceLinked="1"/>
        <c:majorTickMark val="out"/>
        <c:minorTickMark val="none"/>
        <c:tickLblPos val="nextTo"/>
        <c:crossAx val="388328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6943725</xdr:colOff>
      <xdr:row>0</xdr:row>
      <xdr:rowOff>0</xdr:rowOff>
    </xdr:from>
    <xdr:to>
      <xdr:col>4</xdr:col>
      <xdr:colOff>54364</xdr:colOff>
      <xdr:row>3</xdr:row>
      <xdr:rowOff>180974</xdr:rowOff>
    </xdr:to>
    <xdr:pic>
      <xdr:nvPicPr>
        <xdr:cNvPr id="2" name="Picture 1">
          <a:extLst>
            <a:ext uri="{FF2B5EF4-FFF2-40B4-BE49-F238E27FC236}">
              <a16:creationId xmlns:a16="http://schemas.microsoft.com/office/drawing/2014/main" id="{D260C98D-15C2-45C9-A351-ABC73F4BEC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25100" y="0"/>
          <a:ext cx="968764" cy="800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118276</xdr:colOff>
      <xdr:row>0</xdr:row>
      <xdr:rowOff>142875</xdr:rowOff>
    </xdr:from>
    <xdr:to>
      <xdr:col>2</xdr:col>
      <xdr:colOff>642938</xdr:colOff>
      <xdr:row>1</xdr:row>
      <xdr:rowOff>766762</xdr:rowOff>
    </xdr:to>
    <xdr:pic>
      <xdr:nvPicPr>
        <xdr:cNvPr id="3" name="Picture 2">
          <a:extLst>
            <a:ext uri="{FF2B5EF4-FFF2-40B4-BE49-F238E27FC236}">
              <a16:creationId xmlns:a16="http://schemas.microsoft.com/office/drawing/2014/main" id="{3EBAC12F-2877-47F0-8717-06DEBAE3B6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464" y="142875"/>
          <a:ext cx="1135849" cy="771525"/>
        </a:xfrm>
        <a:prstGeom prst="rect">
          <a:avLst/>
        </a:prstGeom>
      </xdr:spPr>
    </xdr:pic>
    <xdr:clientData/>
  </xdr:twoCellAnchor>
  <xdr:twoCellAnchor>
    <xdr:from>
      <xdr:col>5</xdr:col>
      <xdr:colOff>315515</xdr:colOff>
      <xdr:row>38</xdr:row>
      <xdr:rowOff>41672</xdr:rowOff>
    </xdr:from>
    <xdr:to>
      <xdr:col>14</xdr:col>
      <xdr:colOff>11905</xdr:colOff>
      <xdr:row>50</xdr:row>
      <xdr:rowOff>53577</xdr:rowOff>
    </xdr:to>
    <xdr:graphicFrame macro="">
      <xdr:nvGraphicFramePr>
        <xdr:cNvPr id="4" name="Chart 3">
          <a:extLst>
            <a:ext uri="{FF2B5EF4-FFF2-40B4-BE49-F238E27FC236}">
              <a16:creationId xmlns:a16="http://schemas.microsoft.com/office/drawing/2014/main" id="{864CC7EC-B47D-411F-A330-980BF8649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92078</xdr:rowOff>
    </xdr:from>
    <xdr:to>
      <xdr:col>1</xdr:col>
      <xdr:colOff>190500</xdr:colOff>
      <xdr:row>3</xdr:row>
      <xdr:rowOff>177368</xdr:rowOff>
    </xdr:to>
    <xdr:pic>
      <xdr:nvPicPr>
        <xdr:cNvPr id="2" name="Picture 1">
          <a:extLst>
            <a:ext uri="{FF2B5EF4-FFF2-40B4-BE49-F238E27FC236}">
              <a16:creationId xmlns:a16="http://schemas.microsoft.com/office/drawing/2014/main" id="{BEA06F9D-F63B-4514-B2FD-57ED80D40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92078"/>
          <a:ext cx="981074" cy="675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1149739</xdr:colOff>
      <xdr:row>4</xdr:row>
      <xdr:rowOff>38099</xdr:rowOff>
    </xdr:to>
    <xdr:pic>
      <xdr:nvPicPr>
        <xdr:cNvPr id="2" name="Picture 1">
          <a:extLst>
            <a:ext uri="{FF2B5EF4-FFF2-40B4-BE49-F238E27FC236}">
              <a16:creationId xmlns:a16="http://schemas.microsoft.com/office/drawing/2014/main" id="{A3C790EB-73EE-41C3-A789-74259A9368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49739" cy="76676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658.568403356483" createdVersion="7" refreshedVersion="7" minRefreshableVersion="3" recordCount="917" xr:uid="{E2C0839B-1E26-41FF-B371-6724F8191DAD}">
  <cacheSource type="worksheet">
    <worksheetSource ref="A5:AF922" sheet="SKU Level Accuracy"/>
  </cacheSource>
  <cacheFields count="34">
    <cacheField name="Total" numFmtId="0">
      <sharedItems/>
    </cacheField>
    <cacheField name="Region" numFmtId="0">
      <sharedItems count="8">
        <s v="Region-5"/>
        <s v="Region-4"/>
        <s v="Region-1"/>
        <s v="Region-3"/>
        <s v="Region-2"/>
        <s v="Region-8" u="1"/>
        <s v="Region-7" u="1"/>
        <s v="Region-6" u="1"/>
      </sharedItems>
    </cacheField>
    <cacheField name="Category-1" numFmtId="0">
      <sharedItems/>
    </cacheField>
    <cacheField name="Category-2" numFmtId="0">
      <sharedItems/>
    </cacheField>
    <cacheField name="SKU" numFmtId="0">
      <sharedItems containsMixedTypes="1" containsNumber="1" containsInteger="1" minValue="1000386" maxValue="1157973" count="2303">
        <s v="SKU-1"/>
        <s v="SKU-2"/>
        <s v="SKU-3"/>
        <s v="SKU-5"/>
        <s v="SKU-6"/>
        <s v="SKU-7"/>
        <s v="SKU-8"/>
        <s v="SKU-9"/>
        <s v="SKU-10"/>
        <s v="SKU-20"/>
        <s v="SKU-21"/>
        <s v="SKU-22"/>
        <s v="SKU-23"/>
        <s v="SKU-24"/>
        <s v="SKU-25"/>
        <s v="SKU-26"/>
        <s v="SKU-27"/>
        <s v="SKU-28"/>
        <s v="SKU-29"/>
        <s v="SKU-34"/>
        <s v="SKU-35"/>
        <s v="SKU-36"/>
        <s v="SKU-37"/>
        <s v="SKU-38"/>
        <s v="SKU-39"/>
        <s v="SKU-40"/>
        <s v="SKU-41"/>
        <s v="SKU-42"/>
        <s v="SKU-43"/>
        <s v="SKU-44"/>
        <s v="SKU-45"/>
        <s v="SKU-46"/>
        <s v="SKU-47"/>
        <s v="SKU-48"/>
        <s v="SKU-51"/>
        <s v="SKU-52"/>
        <s v="SKU-53"/>
        <s v="SKU-54"/>
        <s v="SKU-55"/>
        <s v="SKU-56"/>
        <s v="SKU-57"/>
        <s v="SKU-58"/>
        <s v="SKU-59"/>
        <s v="SKU-60"/>
        <s v="SKU-62"/>
        <s v="SKU-64"/>
        <s v="SKU-65"/>
        <s v="SKU-66"/>
        <s v="SKU-68"/>
        <s v="SKU-69"/>
        <s v="SKU-70"/>
        <s v="SKU-71"/>
        <s v="SKU-72"/>
        <s v="SKU-73"/>
        <s v="SKU-74"/>
        <s v="SKU-75"/>
        <s v="SKU-76"/>
        <s v="SKU-77"/>
        <s v="SKU-78"/>
        <s v="SKU-79"/>
        <s v="SKU-80"/>
        <s v="SKU-81"/>
        <s v="SKU-82"/>
        <s v="SKU-83"/>
        <s v="SKU-84"/>
        <s v="SKU-85"/>
        <s v="SKU-86"/>
        <s v="SKU-87"/>
        <s v="SKU-88"/>
        <s v="SKU-89"/>
        <s v="SKU-90"/>
        <s v="SKU-91"/>
        <s v="SKU-92"/>
        <s v="SKU-93"/>
        <s v="SKU-97"/>
        <s v="SKU-103"/>
        <s v="SKU-104"/>
        <s v="SKU-105"/>
        <s v="SKU-106"/>
        <s v="SKU-111"/>
        <s v="SKU-112"/>
        <s v="SKU-113"/>
        <s v="SKU-114"/>
        <s v="SKU-115"/>
        <s v="SKU-116"/>
        <s v="SKU-117"/>
        <s v="SKU-118"/>
        <s v="SKU-119"/>
        <s v="SKU-120"/>
        <s v="SKU-123"/>
        <s v="SKU-124"/>
        <s v="SKU-125"/>
        <s v="SKU-129"/>
        <s v="SKU-131"/>
        <s v="SKU-132"/>
        <s v="SKU-133"/>
        <s v="SKU-134"/>
        <s v="SKU-135"/>
        <s v="SKU-136"/>
        <s v="SKU-138"/>
        <s v="SKU-140"/>
        <s v="SKU-142"/>
        <s v="SKU-143"/>
        <s v="SKU-144"/>
        <s v="SKU-145"/>
        <s v="SKU-146"/>
        <s v="SKU-148"/>
        <s v="SKU-150"/>
        <s v="SKU-151"/>
        <s v="SKU-152"/>
        <s v="SKU-154"/>
        <s v="SKU-155"/>
        <s v="SKU-156"/>
        <s v="SKU-157"/>
        <s v="SKU-158"/>
        <s v="SKU-159"/>
        <s v="SKU-161"/>
        <s v="SKU-163"/>
        <s v="SKU-166"/>
        <s v="SKU-167"/>
        <s v="SKU-168"/>
        <s v="SKU-169"/>
        <s v="SKU-170"/>
        <s v="SKU-171"/>
        <s v="SKU-172"/>
        <s v="SKU-173"/>
        <s v="SKU-174"/>
        <s v="SKU-175"/>
        <s v="SKU-176"/>
        <s v="SKU-177"/>
        <s v="SKU-178"/>
        <s v="SKU-179"/>
        <s v="SKU-180"/>
        <s v="SKU-181"/>
        <s v="SKU-182"/>
        <s v="SKU-184"/>
        <s v="SKU-185"/>
        <s v="SKU-188"/>
        <s v="SKU-189"/>
        <s v="SKU-190"/>
        <s v="SKU-191"/>
        <s v="SKU-196"/>
        <s v="SKU-197"/>
        <s v="SKU-198"/>
        <s v="SKU-199"/>
        <s v="SKU-200"/>
        <s v="SKU-201"/>
        <s v="SKU-202"/>
        <s v="SKU-203"/>
        <s v="SKU-204"/>
        <s v="SKU-205"/>
        <s v="SKU-206"/>
        <s v="SKU-207"/>
        <s v="SKU-208"/>
        <s v="SKU-209"/>
        <s v="SKU-210"/>
        <s v="SKU-211"/>
        <s v="SKU-212"/>
        <s v="SKU-213"/>
        <s v="SKU-214"/>
        <s v="SKU-215"/>
        <s v="SKU-216"/>
        <s v="SKU-217"/>
        <s v="SKU-218"/>
        <s v="SKU-219"/>
        <s v="SKU-220"/>
        <s v="SKU-221"/>
        <s v="SKU-222"/>
        <s v="SKU-223"/>
        <s v="SKU-224"/>
        <s v="SKU-225"/>
        <s v="SKU-226"/>
        <s v="SKU-227"/>
        <s v="SKU-228"/>
        <s v="SKU-229"/>
        <s v="SKU-230"/>
        <s v="SKU-231"/>
        <s v="SKU-232"/>
        <s v="SKU-233"/>
        <s v="SKU-234"/>
        <s v="SKU-235"/>
        <s v="SKU-240"/>
        <s v="SKU-241"/>
        <s v="SKU-244"/>
        <s v="SKU-245"/>
        <s v="SKU-246"/>
        <s v="SKU-247"/>
        <s v="SKU-248"/>
        <s v="SKU-249"/>
        <s v="SKU-250"/>
        <s v="SKU-251"/>
        <s v="SKU-252"/>
        <s v="SKU-253"/>
        <s v="SKU-254"/>
        <s v="SKU-255"/>
        <s v="SKU-256"/>
        <s v="SKU-257"/>
        <s v="SKU-258"/>
        <s v="SKU-260"/>
        <s v="SKU-266"/>
        <s v="SKU-267"/>
        <s v="SKU-268"/>
        <s v="SKU-269"/>
        <s v="SKU-270"/>
        <s v="SKU-271"/>
        <s v="SKU-272"/>
        <s v="SKU-273"/>
        <s v="SKU-274"/>
        <s v="SKU-275"/>
        <s v="SKU-276"/>
        <s v="SKU-277"/>
        <s v="SKU-278"/>
        <s v="SKU-279"/>
        <s v="SKU-282"/>
        <s v="SKU-283"/>
        <s v="SKU-284"/>
        <s v="SKU-285"/>
        <s v="SKU-286"/>
        <s v="SKU-287"/>
        <s v="SKU-288"/>
        <s v="SKU-289"/>
        <s v="SKU-290"/>
        <s v="SKU-291"/>
        <s v="SKU-292"/>
        <s v="SKU-293"/>
        <s v="SKU-294"/>
        <s v="SKU-295"/>
        <s v="SKU-300"/>
        <s v="SKU-301"/>
        <s v="SKU-304"/>
        <s v="SKU-305"/>
        <s v="SKU-306"/>
        <s v="SKU-308"/>
        <s v="SKU-309"/>
        <s v="SKU-310"/>
        <s v="SKU-315"/>
        <s v="SKU-316"/>
        <s v="SKU-317"/>
        <s v="SKU-318"/>
        <s v="SKU-319"/>
        <s v="SKU-322"/>
        <s v="SKU-324"/>
        <s v="SKU-327"/>
        <s v="SKU-328"/>
        <s v="SKU-329"/>
        <s v="SKU-330"/>
        <s v="SKU-331"/>
        <s v="SKU-332"/>
        <s v="SKU-335"/>
        <s v="SKU-336"/>
        <s v="SKU-337"/>
        <s v="SKU-338"/>
        <s v="SKU-339"/>
        <s v="SKU-340"/>
        <s v="SKU-343"/>
        <s v="SKU-344"/>
        <s v="SKU-346"/>
        <s v="SKU-347"/>
        <s v="SKU-348"/>
        <s v="SKU-349"/>
        <s v="SKU-350"/>
        <s v="SKU-352"/>
        <s v="SKU-353"/>
        <s v="SKU-354"/>
        <s v="SKU-355"/>
        <s v="SKU-357"/>
        <s v="SKU-359"/>
        <s v="SKU-360"/>
        <s v="SKU-361"/>
        <s v="SKU-362"/>
        <s v="SKU-363"/>
        <s v="SKU-364"/>
        <s v="SKU-365"/>
        <s v="SKU-368"/>
        <s v="SKU-369"/>
        <s v="SKU-371"/>
        <s v="SKU-374"/>
        <s v="SKU-375"/>
        <s v="SKU-376"/>
        <s v="SKU-377"/>
        <s v="SKU-378"/>
        <s v="SKU-379"/>
        <s v="SKU-380"/>
        <s v="SKU-381"/>
        <s v="SKU-382"/>
        <s v="SKU-383"/>
        <s v="SKU-384"/>
        <s v="SKU-385"/>
        <s v="SKU-386"/>
        <s v="SKU-387"/>
        <s v="SKU-388"/>
        <s v="SKU-389"/>
        <s v="SKU-390"/>
        <s v="SKU-392"/>
        <s v="SKU-396"/>
        <s v="SKU-397"/>
        <s v="SKU-400"/>
        <s v="SKU-401"/>
        <s v="SKU-402"/>
        <s v="SKU-403"/>
        <s v="SKU-405"/>
        <s v="SKU-406"/>
        <s v="SKU-407"/>
        <s v="SKU-408"/>
        <s v="SKU-409"/>
        <s v="SKU-410"/>
        <s v="SKU-415"/>
        <s v="SKU-416"/>
        <s v="SKU-417"/>
        <s v="SKU-418"/>
        <s v="SKU-419"/>
        <s v="SKU-420"/>
        <s v="SKU-421"/>
        <s v="SKU-422"/>
        <s v="SKU-423"/>
        <s v="SKU-424"/>
        <s v="SKU-425"/>
        <s v="SKU-426"/>
        <s v="SKU-427"/>
        <s v="SKU-428"/>
        <s v="SKU-429"/>
        <s v="SKU-430"/>
        <s v="SKU-431"/>
        <s v="SKU-432"/>
        <s v="SKU-433"/>
        <s v="SKU-434"/>
        <s v="SKU-435"/>
        <s v="SKU-436"/>
        <s v="SKU-437"/>
        <s v="SKU-438"/>
        <s v="SKU-440"/>
        <s v="SKU-441"/>
        <s v="SKU-442"/>
        <s v="SKU-443"/>
        <s v="SKU-444"/>
        <s v="SKU-445"/>
        <s v="SKU-446"/>
        <s v="SKU-447"/>
        <s v="SKU-448"/>
        <s v="SKU-449"/>
        <s v="SKU-450"/>
        <s v="SKU-451"/>
        <s v="SKU-452"/>
        <s v="SKU-453"/>
        <s v="SKU-454"/>
        <s v="SKU-455"/>
        <s v="SKU-456"/>
        <s v="SKU-458"/>
        <s v="SKU-459"/>
        <s v="SKU-460"/>
        <s v="SKU-462"/>
        <s v="SKU-465"/>
        <s v="SKU-466"/>
        <s v="SKU-467"/>
        <s v="SKU-468"/>
        <s v="SKU-469"/>
        <s v="SKU-470"/>
        <s v="SKU-471"/>
        <s v="SKU-472"/>
        <s v="SKU-476"/>
        <s v="SKU-477"/>
        <s v="SKU-478"/>
        <s v="SKU-479"/>
        <s v="SKU-480"/>
        <s v="SKU-481"/>
        <s v="SKU-482"/>
        <s v="SKU-483"/>
        <s v="SKU-484"/>
        <s v="SKU-485"/>
        <s v="SKU-486"/>
        <s v="SKU-487"/>
        <s v="SKU-488"/>
        <s v="SKU-489"/>
        <s v="SKU-490"/>
        <s v="SKU-491"/>
        <s v="SKU-492"/>
        <s v="SKU-496"/>
        <s v="SKU-497"/>
        <s v="SKU-498"/>
        <s v="SKU-499"/>
        <s v="SKU-500"/>
        <s v="SKU-501"/>
        <s v="SKU-502"/>
        <s v="SKU-506"/>
        <s v="SKU-508"/>
        <s v="SKU-509"/>
        <s v="SKU-510"/>
        <s v="SKU-511"/>
        <s v="SKU-512"/>
        <s v="SKU-513"/>
        <s v="SKU-514"/>
        <s v="SKU-515"/>
        <s v="SKU-516"/>
        <s v="SKU-517"/>
        <s v="SKU-518"/>
        <s v="SKU-527"/>
        <s v="SKU-534"/>
        <s v="SKU-536"/>
        <s v="SKU-537"/>
        <s v="SKU-539"/>
        <s v="SKU-541"/>
        <s v="SKU-543"/>
        <s v="SKU-544"/>
        <s v="SKU-546"/>
        <s v="SKU-547"/>
        <s v="SKU-550"/>
        <s v="SKU-551"/>
        <s v="SKU-553"/>
        <s v="SKU-555"/>
        <s v="SKU-556"/>
        <s v="SKU-558"/>
        <s v="SKU-559"/>
        <s v="SKU-560"/>
        <s v="SKU-561"/>
        <s v="SKU-562"/>
        <s v="SKU-563"/>
        <s v="SKU-564"/>
        <s v="SKU-565"/>
        <s v="SKU-566"/>
        <s v="SKU-567"/>
        <s v="SKU-568"/>
        <s v="SKU-570"/>
        <s v="SKU-571"/>
        <s v="SKU-572"/>
        <s v="SKU-573"/>
        <s v="SKU-574"/>
        <s v="SKU-575"/>
        <s v="SKU-576"/>
        <s v="SKU-577"/>
        <s v="SKU-578"/>
        <s v="SKU-579"/>
        <s v="SKU-580"/>
        <s v="SKU-581"/>
        <s v="SKU-582"/>
        <s v="SKU-583"/>
        <s v="SKU-584"/>
        <s v="SKU-585"/>
        <s v="SKU-586"/>
        <s v="SKU-587"/>
        <s v="SKU-588"/>
        <s v="SKU-593"/>
        <s v="SKU-594"/>
        <s v="SKU-595"/>
        <s v="SKU-596"/>
        <s v="SKU-598"/>
        <s v="SKU-600"/>
        <s v="SKU-602"/>
        <s v="SKU-604"/>
        <s v="SKU-611"/>
        <s v="SKU-612"/>
        <s v="SKU-613"/>
        <s v="SKU-614"/>
        <s v="SKU-615"/>
        <s v="SKU-616"/>
        <s v="SKU-617"/>
        <s v="SKU-618"/>
        <s v="SKU-621"/>
        <s v="SKU-622"/>
        <s v="SKU-623"/>
        <s v="SKU-624"/>
        <s v="SKU-625"/>
        <s v="SKU-626"/>
        <s v="SKU-632"/>
        <s v="SKU-633"/>
        <s v="SKU-634"/>
        <s v="SKU-635"/>
        <s v="SKU-636"/>
        <s v="SKU-637"/>
        <s v="SKU-638"/>
        <s v="SKU-639"/>
        <s v="SKU-640"/>
        <s v="SKU-641"/>
        <s v="SKU-642"/>
        <s v="SKU-643"/>
        <s v="SKU-644"/>
        <s v="SKU-645"/>
        <s v="SKU-646"/>
        <s v="SKU-647"/>
        <s v="SKU-648"/>
        <s v="SKU-649"/>
        <s v="SKU-651"/>
        <s v="SKU-652"/>
        <s v="SKU-653"/>
        <s v="SKU-655"/>
        <s v="SKU-656"/>
        <s v="SKU-657"/>
        <s v="SKU-658"/>
        <s v="SKU-659"/>
        <s v="SKU-660"/>
        <s v="SKU-661"/>
        <s v="SKU-662"/>
        <s v="SKU-663"/>
        <s v="SKU-664"/>
        <s v="SKU-665"/>
        <s v="SKU-666"/>
        <s v="SKU-667"/>
        <s v="SKU-668"/>
        <s v="SKU-669"/>
        <s v="SKU-670"/>
        <s v="SKU-671"/>
        <s v="SKU-677"/>
        <s v="SKU-678"/>
        <s v="SKU-679"/>
        <s v="SKU-680"/>
        <s v="SKU-682"/>
        <s v="SKU-683"/>
        <s v="SKU-684"/>
        <s v="SKU-685"/>
        <s v="SKU-689"/>
        <s v="SKU-690"/>
        <s v="SKU-694"/>
        <s v="SKU-695"/>
        <s v="SKU-696"/>
        <s v="SKU-698"/>
        <s v="SKU-699"/>
        <s v="SKU-702"/>
        <s v="SKU-704"/>
        <s v="SKU-705"/>
        <s v="SKU-706"/>
        <s v="SKU-709"/>
        <s v="SKU-710"/>
        <s v="SKU-712"/>
        <s v="SKU-713"/>
        <s v="SKU-714"/>
        <s v="SKU-715"/>
        <s v="SKU-716"/>
        <s v="SKU-717"/>
        <s v="SKU-718"/>
        <s v="SKU-719"/>
        <s v="SKU-722"/>
        <s v="SKU-723"/>
        <s v="SKU-726"/>
        <s v="SKU-727"/>
        <s v="SKU-728"/>
        <s v="SKU-733"/>
        <s v="SKU-738"/>
        <s v="SKU-739"/>
        <s v="SKU-740"/>
        <s v="SKU-741"/>
        <s v="SKU-742"/>
        <s v="SKU-743"/>
        <s v="SKU-744"/>
        <s v="SKU-745"/>
        <s v="SKU-746"/>
        <s v="SKU-748"/>
        <s v="SKU-749"/>
        <s v="SKU-752"/>
        <s v="SKU-753"/>
        <s v="SKU-754"/>
        <s v="SKU-756"/>
        <s v="SKU-757"/>
        <s v="SKU-758"/>
        <s v="SKU-759"/>
        <s v="SKU-761"/>
        <s v="SKU-762"/>
        <s v="SKU-763"/>
        <s v="SKU-764"/>
        <s v="SKU-766"/>
        <s v="SKU-767"/>
        <s v="SKU-772"/>
        <s v="SKU-773"/>
        <s v="SKU-774"/>
        <s v="SKU-775"/>
        <s v="SKU-777"/>
        <s v="SKU-778"/>
        <s v="SKU-779"/>
        <s v="SKU-780"/>
        <s v="SKU-781"/>
        <s v="SKU-782"/>
        <s v="SKU-783"/>
        <s v="SKU-791"/>
        <s v="SKU-792"/>
        <s v="SKU-793"/>
        <s v="SKU-794"/>
        <s v="SKU-795"/>
        <s v="SKU-796"/>
        <s v="SKU-797"/>
        <s v="SKU-798"/>
        <s v="SKU-799"/>
        <s v="SKU-800"/>
        <s v="SKU-801"/>
        <s v="SKU-802"/>
        <s v="SKU-803"/>
        <s v="SKU-804"/>
        <s v="SKU-805"/>
        <s v="SKU-806"/>
        <s v="SKU-807"/>
        <s v="SKU-808"/>
        <s v="SKU-815"/>
        <s v="SKU-816"/>
        <s v="SKU-817"/>
        <s v="SKU-818"/>
        <s v="SKU-819"/>
        <s v="SKU-822"/>
        <s v="SKU-823"/>
        <s v="SKU-824"/>
        <s v="SKU-825"/>
        <s v="SKU-826"/>
        <s v="SKU-827"/>
        <s v="SKU-828"/>
        <s v="SKU-829"/>
        <s v="SKU-830"/>
        <s v="SKU-831"/>
        <s v="SKU-832"/>
        <s v="SKU-833"/>
        <s v="SKU-834"/>
        <s v="SKU-835"/>
        <s v="SKU-836"/>
        <s v="SKU-837"/>
        <s v="SKU-838"/>
        <s v="SKU-839"/>
        <s v="SKU-840"/>
        <s v="SKU-841"/>
        <s v="SKU-842"/>
        <s v="SKU-843"/>
        <s v="SKU-844"/>
        <s v="SKU-845"/>
        <s v="SKU-846"/>
        <s v="SKU-848"/>
        <s v="SKU-849"/>
        <s v="SKU-850"/>
        <s v="SKU-851"/>
        <s v="SKU-852"/>
        <s v="SKU-853"/>
        <s v="SKU-854"/>
        <s v="SKU-855"/>
        <s v="SKU-856"/>
        <s v="SKU-857"/>
        <s v="SKU-858"/>
        <s v="SKU-859"/>
        <s v="SKU-860"/>
        <s v="SKU-861"/>
        <s v="SKU-866"/>
        <s v="SKU-867"/>
        <s v="SKU-868"/>
        <s v="SKU-870"/>
        <s v="SKU-871"/>
        <s v="SKU-872"/>
        <s v="SKU-873"/>
        <s v="SKU-874"/>
        <s v="SKU-875"/>
        <s v="SKU-876"/>
        <s v="SKU-877"/>
        <s v="SKU-878"/>
        <s v="SKU-879"/>
        <s v="SKU-880"/>
        <s v="SKU-881"/>
        <s v="SKU-882"/>
        <s v="SKU-883"/>
        <s v="SKU-884"/>
        <s v="SKU-885"/>
        <s v="SKU-886"/>
        <s v="SKU-887"/>
        <s v="SKU-888"/>
        <s v="SKU-889"/>
        <s v="SKU-890"/>
        <s v="SKU-891"/>
        <s v="SKU-893"/>
        <s v="SKU-894"/>
        <s v="SKU-895"/>
        <s v="SKU-896"/>
        <s v="SKU-899"/>
        <s v="SKU-900"/>
        <s v="SKU-904"/>
        <s v="SKU-905"/>
        <s v="SKU-906"/>
        <s v="SKU-907"/>
        <s v="SKU-908"/>
        <s v="SKU-909"/>
        <s v="SKU-910"/>
        <s v="SKU-911"/>
        <s v="SKU-912"/>
        <s v="SKU-913"/>
        <s v="SKU-914"/>
        <s v="SKU-919"/>
        <s v="SKU-921"/>
        <s v="SKU-922"/>
        <s v="SKU-923"/>
        <s v="SKU-924"/>
        <s v="SKU-926"/>
        <s v="SKU-927"/>
        <s v="SKU-928"/>
        <s v="SKU-931"/>
        <s v="SKU-932"/>
        <s v="SKU-933"/>
        <s v="SKU-936"/>
        <s v="SKU-937"/>
        <s v="SKU-938"/>
        <s v="SKU-940"/>
        <s v="SKU-941"/>
        <s v="SKU-942"/>
        <s v="SKU-943"/>
        <s v="SKU-944"/>
        <s v="SKU-945"/>
        <s v="SKU-946"/>
        <s v="SKU-947"/>
        <s v="SKU-948"/>
        <s v="SKU-950"/>
        <s v="SKU-951"/>
        <s v="SKU-952"/>
        <s v="SKU-953"/>
        <s v="SKU-954"/>
        <s v="SKU-955"/>
        <s v="SKU-956"/>
        <s v="SKU-957"/>
        <s v="SKU-958"/>
        <s v="SKU-959"/>
        <s v="SKU-960"/>
        <s v="SKU-961"/>
        <s v="SKU-962"/>
        <s v="SKU-963"/>
        <s v="SKU-964"/>
        <s v="SKU-965"/>
        <s v="SKU-966"/>
        <s v="SKU-967"/>
        <s v="SKU-968"/>
        <s v="SKU-969"/>
        <s v="SKU-970"/>
        <s v="SKU-971"/>
        <s v="SKU-972"/>
        <s v="SKU-973"/>
        <s v="SKU-974"/>
        <s v="SKU-975"/>
        <s v="SKU-976"/>
        <s v="SKU-977"/>
        <s v="SKU-978"/>
        <s v="SKU-979"/>
        <s v="SKU-980"/>
        <s v="SKU-981"/>
        <s v="SKU-982"/>
        <s v="SKU-983"/>
        <s v="SKU-984"/>
        <s v="SKU-985"/>
        <s v="SKU-986"/>
        <s v="SKU-992"/>
        <s v="SKU-993"/>
        <s v="SKU-994"/>
        <s v="SKU-995"/>
        <s v="SKU-996"/>
        <s v="SKU-997"/>
        <s v="SKU-1002"/>
        <s v="SKU-1003"/>
        <s v="SKU-1004"/>
        <s v="SKU-1005"/>
        <s v="SKU-1006"/>
        <s v="SKU-1007"/>
        <s v="SKU-1008"/>
        <s v="SKU-1009"/>
        <s v="SKU-1010"/>
        <s v="SKU-1011"/>
        <s v="SKU-1012"/>
        <s v="SKU-1013"/>
        <s v="SKU-1014"/>
        <s v="SKU-1015"/>
        <s v="SKU-1016"/>
        <s v="SKU-1017"/>
        <s v="SKU-1018"/>
        <s v="SKU-1019"/>
        <s v="SKU-1020"/>
        <s v="SKU-1021"/>
        <s v="SKU-1022"/>
        <s v="SKU-1023"/>
        <s v="SKU-1024"/>
        <s v="SKU-1025"/>
        <s v="SKU-1027"/>
        <s v="SKU-1028"/>
        <s v="SKU-1029"/>
        <s v="SKU-1030"/>
        <s v="SKU-1031"/>
        <s v="SKU-1032"/>
        <s v="SKU-1033"/>
        <s v="SKU-1034"/>
        <s v="SKU-1035"/>
        <s v="SKU-1036"/>
        <s v="SKU-1037"/>
        <s v="SKU-1038"/>
        <s v="SKU-1039"/>
        <s v="SKU-1040"/>
        <s v="SKU-1041"/>
        <s v="SKU-1042"/>
        <s v="SKU-1043"/>
        <s v="SKU-1044"/>
        <s v="SKU-1045"/>
        <s v="SKU-1048"/>
        <s v="SKU-1049"/>
        <s v="SKU-1062"/>
        <s v="SKU-1063"/>
        <s v="SKU-1064"/>
        <s v="SKU-1065"/>
        <s v="SKU-1066"/>
        <s v="SKU-1067"/>
        <s v="SKU-1068"/>
        <s v="SKU-1069"/>
        <s v="SKU-1073"/>
        <s v="SKU-1074"/>
        <s v="SKU-1075"/>
        <s v="SKU-1076"/>
        <s v="SKU-1077"/>
        <s v="SKU-1078"/>
        <s v="SKU-1079"/>
        <s v="SKU-1080"/>
        <s v="SKU-1081"/>
        <s v="SKU-1082"/>
        <s v="SKU-1083"/>
        <s v="SKU-1084"/>
        <s v="SKU-1085"/>
        <s v="SKU-1086"/>
        <s v="SKU-1087"/>
        <s v="SKU-1089"/>
        <s v="SKU-1091"/>
        <s v="SKU-1092"/>
        <s v="SKU-1093"/>
        <s v="SKU-1094"/>
        <s v="SKU-1101"/>
        <s v="SKU-1102"/>
        <s v="SKU-1103"/>
        <s v="SKU-1104"/>
        <s v="SKU-1105"/>
        <s v="SKU-1106"/>
        <s v="SKU-1107"/>
        <s v="SKU-1108"/>
        <s v="SKU-1109"/>
        <s v="SKU-1110"/>
        <s v="SKU-1111"/>
        <s v="SKU-1112"/>
        <s v="SKU-1113"/>
        <s v="SKU-1114"/>
        <s v="SKU-1115"/>
        <s v="SKU-1116"/>
        <s v="SKU-1117"/>
        <s v="SKU-1118"/>
        <s v="SKU-1119"/>
        <s v="SKU-1120"/>
        <s v="SKU-1121"/>
        <s v="SKU-1122"/>
        <s v="SKU-1123"/>
        <s v="SKU-1124"/>
        <s v="SKU-1125"/>
        <s v="SKU-1126"/>
        <s v="SKU-1127"/>
        <s v="SKU-1128"/>
        <s v="SKU-1129"/>
        <s v="SKU-1130"/>
        <s v="SKU-1131"/>
        <s v="SKU-1132"/>
        <s v="SKU-1133"/>
        <s v="SKU-1134"/>
        <s v="SKU-1135"/>
        <s v="SKU-1136"/>
        <s v="SKU-1137"/>
        <s v="SKU-1138"/>
        <s v="SKU-1139"/>
        <s v="SKU-1140"/>
        <s v="SKU-1141"/>
        <s v="SKU-1145"/>
        <s v="SKU-1147"/>
        <s v="SKU-1148"/>
        <s v="SKU-1149"/>
        <s v="SKU-1150"/>
        <s v="SKU-1151"/>
        <s v="SKU-1152"/>
        <s v="SKU-1153"/>
        <s v="SKU-1154"/>
        <s v="SKU-1155"/>
        <s v="SKU-1156"/>
        <s v="SKU-1157"/>
        <s v="SKU-1158"/>
        <s v="SKU-1159"/>
        <s v="SKU-1161"/>
        <s v="SKU-1165"/>
        <s v="SKU-1168"/>
        <s v="SKU-1170"/>
        <s v="SKU-1171"/>
        <s v="SKU-1172"/>
        <s v="SKU-1174"/>
        <s v="SKU-1178"/>
        <s v="SKU-1181"/>
        <s v="SKU-1182"/>
        <s v="SKU-1183"/>
        <s v="SKU-1184"/>
        <s v="SKU-1185"/>
        <s v="SKU-1186"/>
        <s v="SKU-1187"/>
        <s v="SKU-1188"/>
        <s v="SKU-1189"/>
        <s v="SKU-1190"/>
        <s v="SKU-1191"/>
        <s v="SKU-1192"/>
        <s v="SKU-1193"/>
        <s v="SKU-1194"/>
        <s v="SKU-1195"/>
        <s v="SKU-1196"/>
        <s v="SKU-1197"/>
        <s v="SKU-1198"/>
        <s v="SKU-1199"/>
        <s v="SKU-1205"/>
        <s v="SKU-1206"/>
        <s v="SKU-1207"/>
        <s v="SKU-1208"/>
        <s v="SKU-1209"/>
        <s v="SKU-1210"/>
        <s v="SKU-1211"/>
        <s v="SKU-1212"/>
        <s v="SKU-1213"/>
        <s v="SKU-1214"/>
        <s v="SKU-1215"/>
        <s v="SKU-1217"/>
        <s v="SKU-1225"/>
        <s v="SKU-1227"/>
        <s v="SKU-1228"/>
        <s v="SKU-1231"/>
        <s v="SKU-1232"/>
        <s v="SKU-1234"/>
        <s v="SKU-1236"/>
        <s v="SKU-1237"/>
        <s v="SKU-1238"/>
        <s v="SKU-1242"/>
        <n v="1104076" u="1"/>
        <n v="1146433" u="1"/>
        <n v="1146440" u="1"/>
        <n v="1146441" u="1"/>
        <n v="1150475" u="1"/>
        <n v="1152507" u="1"/>
        <n v="1152508" u="1"/>
        <n v="1152509" u="1"/>
        <n v="1152511" u="1"/>
        <n v="1152512" u="1"/>
        <n v="1152513" u="1"/>
        <n v="1152514" u="1"/>
        <n v="1152515" u="1"/>
        <n v="1144448" u="1"/>
        <n v="1152516" u="1"/>
        <n v="1144449" u="1"/>
        <n v="1152517" u="1"/>
        <n v="1152519" u="1"/>
        <n v="1156553" u="1"/>
        <n v="1108146" u="1"/>
        <n v="1124282" u="1"/>
        <n v="1156554" u="1"/>
        <n v="1124284" u="1"/>
        <n v="1152522" u="1"/>
        <n v="1152523" u="1"/>
        <n v="1152525" u="1"/>
        <n v="1152526" u="1"/>
        <n v="1152527" u="1"/>
        <n v="1152528" u="1"/>
        <n v="1152529" u="1"/>
        <n v="1154546" u="1"/>
        <n v="1152530" u="1"/>
        <n v="1154547" u="1"/>
        <n v="1124293" u="1"/>
        <n v="1144463" u="1"/>
        <n v="1150514" u="1"/>
        <n v="1152531" u="1"/>
        <n v="1154548" u="1"/>
        <n v="1124294" u="1"/>
        <n v="1154549" u="1"/>
        <n v="1152533" u="1"/>
        <n v="1152534" u="1"/>
        <n v="1152535" u="1"/>
        <n v="1124298" u="1"/>
        <n v="1140434" u="1"/>
        <n v="1124299" u="1"/>
        <n v="1140435" u="1"/>
        <n v="1152537" u="1"/>
        <n v="1124300" u="1"/>
        <n v="1140436" u="1"/>
        <n v="1152538" u="1"/>
        <n v="1140437" u="1"/>
        <n v="1152539" u="1"/>
        <n v="1140438" u="1"/>
        <n v="1140439" u="1"/>
        <n v="1148507" u="1"/>
        <n v="1140440" u="1"/>
        <n v="1148508" u="1"/>
        <n v="1140441" u="1"/>
        <n v="1148509" u="1"/>
        <n v="1124306" u="1"/>
        <n v="1140442" u="1"/>
        <n v="1140443" u="1"/>
        <n v="1140444" u="1"/>
        <n v="1144478" u="1"/>
        <n v="1144479" u="1"/>
        <n v="1144480" u="1"/>
        <n v="1069852" u="1"/>
        <n v="1124311" u="1"/>
        <n v="1144481" u="1"/>
        <n v="1069853" u="1"/>
        <n v="1124312" u="1"/>
        <n v="1144482" u="1"/>
        <n v="1156584" u="1"/>
        <n v="1069854" u="1"/>
        <n v="1124314" u="1"/>
        <n v="1144485" u="1"/>
        <n v="1154570" u="1"/>
        <n v="1144486" u="1"/>
        <n v="1156589" u="1"/>
        <n v="1146507" u="1"/>
        <n v="1156592" u="1"/>
        <n v="1144492" u="1"/>
        <n v="1146509" u="1"/>
        <n v="1148531" u="1"/>
        <n v="1154582" u="1"/>
        <n v="1148532" u="1"/>
        <n v="1154583" u="1"/>
        <n v="1148533" u="1"/>
        <n v="1154584" u="1"/>
        <n v="1116262" u="1"/>
        <n v="1154586" u="1"/>
        <n v="1116264" u="1"/>
        <n v="1116265" u="1"/>
        <n v="1116266" u="1"/>
        <n v="1116267" u="1"/>
        <n v="1152574" u="1"/>
        <n v="1156608" u="1"/>
        <n v="1116282" u="1"/>
        <n v="1116289" u="1"/>
        <n v="1152604" u="1"/>
        <n v="1152611" u="1"/>
        <n v="1152612" u="1"/>
        <n v="1152613" u="1"/>
        <n v="1152614" u="1"/>
        <n v="1152615" u="1"/>
        <n v="1152616" u="1"/>
        <n v="1152617" u="1"/>
        <n v="1154634" u="1"/>
        <n v="1152618" u="1"/>
        <n v="1152619" u="1"/>
        <n v="1152620" u="1"/>
        <n v="1148587" u="1"/>
        <n v="1152621" u="1"/>
        <n v="1148588" u="1"/>
        <n v="1148593" u="1"/>
        <n v="1152628" u="1"/>
        <n v="1124391" u="1"/>
        <n v="1152629" u="1"/>
        <n v="1065903" u="1"/>
        <n v="1065905" u="1"/>
        <n v="1065906" u="1"/>
        <n v="1065908" u="1"/>
        <n v="1065909" u="1"/>
        <n v="1124402" u="1"/>
        <n v="1154661" u="1"/>
        <n v="1102223" u="1"/>
        <n v="1108274" u="1"/>
        <n v="1108275" u="1"/>
        <n v="1146598" u="1"/>
        <n v="1108276" u="1"/>
        <n v="1108277" u="1"/>
        <n v="1108278" u="1"/>
        <n v="1148618" u="1"/>
        <n v="1108279" u="1"/>
        <n v="1156696" u="1"/>
        <n v="1156700" u="1"/>
        <n v="1096192" u="1"/>
        <n v="1096193" u="1"/>
        <n v="1096194" u="1"/>
        <n v="1146619" u="1"/>
        <n v="1096195" u="1"/>
        <n v="1146622" u="1"/>
        <n v="1146623" u="1"/>
        <n v="1154691" u="1"/>
        <n v="1074018" u="1"/>
        <n v="1114370" u="1"/>
        <n v="1074031" u="1"/>
        <n v="1074032" u="1"/>
        <n v="1108322" u="1"/>
        <n v="1074034" u="1"/>
        <n v="1108323" u="1"/>
        <n v="1074035" u="1"/>
        <n v="1074036" u="1"/>
        <n v="1152700" u="1"/>
        <n v="1074038" u="1"/>
        <n v="1152701" u="1"/>
        <n v="1074039" u="1"/>
        <n v="1146653" u="1"/>
        <n v="1152705" u="1"/>
        <n v="1140607" u="1"/>
        <n v="1154727" u="1"/>
        <n v="1148677" u="1"/>
        <n v="1084134" u="1"/>
        <n v="1148678" u="1"/>
        <n v="1152722" u="1"/>
        <n v="1152723" u="1"/>
        <n v="1152724" u="1"/>
        <n v="1108351" u="1"/>
        <n v="1146674" u="1"/>
        <n v="1108352" u="1"/>
        <n v="1146675" u="1"/>
        <n v="1152726" u="1"/>
        <n v="1108353" u="1"/>
        <n v="1152727" u="1"/>
        <n v="1108354" u="1"/>
        <n v="1152730" u="1"/>
        <n v="1152731" u="1"/>
        <n v="1152732" u="1"/>
        <n v="1152733" u="1"/>
        <n v="1108366" u="1"/>
        <n v="1045191" u="1"/>
        <n v="1144673" u="1"/>
        <n v="1144674" u="1"/>
        <n v="1144675" u="1"/>
        <n v="1144676" u="1"/>
        <n v="1152746" u="1"/>
        <n v="1152747" u="1"/>
        <n v="1152749" u="1"/>
        <n v="1152750" u="1"/>
        <n v="1070054" u="1"/>
        <n v="1152751" u="1"/>
        <n v="1104344" u="1"/>
        <n v="1152752" u="1"/>
        <n v="1104345" u="1"/>
        <n v="1104346" u="1"/>
        <n v="1104347" u="1"/>
        <n v="1156790" u="1"/>
        <n v="1148723" u="1"/>
        <n v="1156791" u="1"/>
        <n v="1148724" u="1"/>
        <n v="1152758" u="1"/>
        <n v="1156792" u="1"/>
        <n v="1148725" u="1"/>
        <n v="1152759" u="1"/>
        <n v="1156793" u="1"/>
        <n v="1148726" u="1"/>
        <n v="1148727" u="1"/>
        <n v="1156795" u="1"/>
        <n v="1156796" u="1"/>
        <n v="1156797" u="1"/>
        <n v="1156798" u="1"/>
        <n v="1108394" u="1"/>
        <n v="1152768" u="1"/>
        <n v="1108395" u="1"/>
        <n v="1108396" u="1"/>
        <n v="1108397" u="1"/>
        <n v="1146720" u="1"/>
        <n v="1108398" u="1"/>
        <n v="1146721" u="1"/>
        <n v="1108399" u="1"/>
        <n v="1096315" u="1"/>
        <n v="1096317" u="1"/>
        <n v="1156831" u="1"/>
        <n v="1152806" u="1"/>
        <n v="1152807" u="1"/>
        <n v="1082213" u="1"/>
        <n v="1144741" u="1"/>
        <n v="1144742" u="1"/>
        <n v="1114490" u="1"/>
        <n v="1144747" u="1"/>
        <n v="1154843" u="1"/>
        <n v="1152833" u="1"/>
        <n v="1152834" u="1"/>
        <n v="1152839" u="1"/>
        <n v="1154857" u="1"/>
        <n v="1152841" u="1"/>
        <n v="1154858" u="1"/>
        <n v="1156875" u="1"/>
        <n v="1152842" u="1"/>
        <n v="1154859" u="1"/>
        <n v="1152843" u="1"/>
        <n v="1154860" u="1"/>
        <n v="1154861" u="1"/>
        <n v="1152847" u="1"/>
        <n v="1152848" u="1"/>
        <n v="1152849" u="1"/>
        <n v="1152853" u="1"/>
        <n v="1152854" u="1"/>
        <n v="1152855" u="1"/>
        <n v="1152856" u="1"/>
        <n v="1152857" u="1"/>
        <n v="1152858" u="1"/>
        <n v="1144792" u="1"/>
        <n v="1152860" u="1"/>
        <n v="1144793" u="1"/>
        <n v="1124633" u="1"/>
        <n v="1154892" u="1"/>
        <n v="1154893" u="1"/>
        <n v="1154894" u="1"/>
        <n v="1144812" u="1"/>
        <n v="1154897" u="1"/>
        <n v="1144813" u="1"/>
        <n v="1154898" u="1"/>
        <n v="1154899" u="1"/>
        <n v="1124645" u="1"/>
        <n v="1154900" u="1"/>
        <n v="1116578" u="1"/>
        <n v="1144816" u="1"/>
        <n v="1152884" u="1"/>
        <n v="1154901" u="1"/>
        <n v="1152885" u="1"/>
        <n v="1152886" u="1"/>
        <n v="1152887" u="1"/>
        <n v="1152888" u="1"/>
        <n v="1152889" u="1"/>
        <n v="1152890" u="1"/>
        <n v="1008961" u="1"/>
        <n v="1156927" u="1"/>
        <n v="1144828" u="1"/>
        <n v="1110541" u="1"/>
        <n v="1110542" u="1"/>
        <n v="1110543" u="1"/>
        <n v="1110544" u="1"/>
        <n v="1124663" u="1"/>
        <n v="1110545" u="1"/>
        <n v="1124664" u="1"/>
        <n v="1110546" u="1"/>
        <n v="1146854" u="1"/>
        <n v="1124670" u="1"/>
        <n v="1124672" u="1"/>
        <n v="1124674" u="1"/>
        <n v="1124675" u="1"/>
        <n v="1124677" u="1"/>
        <n v="1124678" u="1"/>
        <n v="1154934" u="1"/>
        <n v="1112580" u="1"/>
        <n v="1116615" u="1"/>
        <n v="1156956" u="1"/>
        <n v="1156957" u="1"/>
        <n v="1152924" u="1"/>
        <n v="1156958" u="1"/>
        <n v="1146880" u="1"/>
        <n v="1146881" u="1"/>
        <n v="1146882" u="1"/>
        <n v="1154954" u="1"/>
        <n v="1142854" u="1"/>
        <n v="1154957" u="1"/>
        <n v="1116637" u="1"/>
        <n v="1144877" u="1"/>
        <n v="1116640" u="1"/>
        <n v="1116641" u="1"/>
        <n v="1116642" u="1"/>
        <n v="1146897" u="1"/>
        <n v="1116643" u="1"/>
        <n v="1146898" u="1"/>
        <n v="1116644" u="1"/>
        <n v="1146899" u="1"/>
        <n v="1152950" u="1"/>
        <n v="1116645" u="1"/>
        <n v="1076307" u="1"/>
        <n v="1152955" u="1"/>
        <n v="1076310" u="1"/>
        <n v="1008993" u="1"/>
        <n v="1114637" u="1"/>
        <n v="1008995" u="1"/>
        <n v="1106571" u="1"/>
        <n v="1106572" u="1"/>
        <n v="1106573" u="1"/>
        <n v="1114644" u="1"/>
        <n v="1084392" u="1"/>
        <n v="1084393" u="1"/>
        <n v="1116665" u="1"/>
        <n v="1116666" u="1"/>
        <n v="1116667" u="1"/>
        <n v="1114651" u="1"/>
        <n v="1076331" u="1"/>
        <n v="1154994" u="1"/>
        <n v="1154995" u="1"/>
        <n v="1154996" u="1"/>
        <n v="1076334" u="1"/>
        <n v="1076335" u="1"/>
        <n v="1152983" u="1"/>
        <n v="1152984" u="1"/>
        <n v="1152985" u="1"/>
        <n v="1152986" u="1"/>
        <n v="1144919" u="1"/>
        <n v="1152987" u="1"/>
        <n v="1144921" u="1"/>
        <n v="1116684" u="1"/>
        <n v="1144922" u="1"/>
        <n v="1152991" u="1"/>
        <n v="1152994" u="1"/>
        <n v="1152995" u="1"/>
        <n v="1152996" u="1"/>
        <n v="1152998" u="1"/>
        <n v="1152999" u="1"/>
        <n v="1116694" u="1"/>
        <n v="1153000" u="1"/>
        <n v="1082408" u="1"/>
        <n v="1155020" u="1"/>
        <n v="1082409" u="1"/>
        <n v="1157038" u="1"/>
        <n v="1157039" u="1"/>
        <n v="1144938" u="1"/>
        <n v="1155023" u="1"/>
        <n v="1144939" u="1"/>
        <n v="1155024" u="1"/>
        <n v="1144940" u="1"/>
        <n v="1155025" u="1"/>
        <n v="1155026" u="1"/>
        <n v="1144942" u="1"/>
        <n v="1155027" u="1"/>
        <n v="1144943" u="1"/>
        <n v="1155028" u="1"/>
        <n v="1144944" u="1"/>
        <n v="1155029" u="1"/>
        <n v="1116710" u="1"/>
        <n v="1155040" u="1"/>
        <n v="1046341" u="1"/>
        <n v="1122769" u="1"/>
        <n v="1155041" u="1"/>
        <n v="1088489" u="1"/>
        <n v="1108664" u="1"/>
        <n v="1108665" u="1"/>
        <n v="1108666" u="1"/>
        <n v="1146998" u="1"/>
        <n v="1146999" u="1"/>
        <n v="1112711" u="1"/>
        <n v="1147000" u="1"/>
        <n v="1147001" u="1"/>
        <n v="1147002" u="1"/>
        <n v="1147004" u="1"/>
        <n v="1157089" u="1"/>
        <n v="1076413" u="1"/>
        <n v="1114746" u="1"/>
        <n v="1149040" u="1"/>
        <n v="1145007" u="1"/>
        <n v="1145008" u="1"/>
        <n v="1149042" u="1"/>
        <n v="1145012" u="1"/>
        <n v="1153080" u="1"/>
        <n v="1157124" u="1"/>
        <n v="1145023" u="1"/>
        <n v="1149060" u="1"/>
        <n v="1124861" u="1"/>
        <n v="1124862" u="1"/>
        <n v="1124863" u="1"/>
        <n v="1124864" u="1"/>
        <n v="1124865" u="1"/>
        <n v="1110747" u="1"/>
        <n v="1114781" u="1"/>
        <n v="1124866" u="1"/>
        <n v="1110748" u="1"/>
        <n v="1114782" u="1"/>
        <n v="1114783" u="1"/>
        <n v="1114784" u="1"/>
        <n v="1066392" u="1"/>
        <n v="1066393" u="1"/>
        <n v="1155143" u="1"/>
        <n v="1155144" u="1"/>
        <n v="1155145" u="1"/>
        <n v="1155146" u="1"/>
        <n v="1147079" u="1"/>
        <n v="1155147" u="1"/>
        <n v="1155148" u="1"/>
        <n v="1155149" u="1"/>
        <n v="1155150" u="1"/>
        <n v="1147084" u="1"/>
        <n v="1104728" u="1"/>
        <n v="1104729" u="1"/>
        <n v="1104730" u="1"/>
        <n v="1155160" u="1"/>
        <n v="1046401" u="1"/>
        <n v="1155161" u="1"/>
        <n v="1155162" u="1"/>
        <n v="1046402" u="1"/>
        <n v="1155163" u="1"/>
        <n v="1155164" u="1"/>
        <n v="1046403" u="1"/>
        <n v="1155165" u="1"/>
        <n v="1046405" u="1"/>
        <n v="1046407" u="1"/>
        <n v="1143072" u="1"/>
        <n v="1147106" u="1"/>
        <n v="1046408" u="1"/>
        <n v="1143073" u="1"/>
        <n v="1147107" u="1"/>
        <n v="1143074" u="1"/>
        <n v="1046409" u="1"/>
        <n v="1143075" u="1"/>
        <n v="1147110" u="1"/>
        <n v="1046410" u="1"/>
        <n v="1147111" u="1"/>
        <n v="1147113" u="1"/>
        <n v="1124928" u="1"/>
        <n v="1124929" u="1"/>
        <n v="1143082" u="1"/>
        <n v="1147116" u="1"/>
        <n v="1106783" u="1"/>
        <n v="1106784" u="1"/>
        <n v="1153175" u="1"/>
        <n v="1106785" u="1"/>
        <n v="1153176" u="1"/>
        <n v="1106786" u="1"/>
        <n v="1153177" u="1"/>
        <n v="1104770" u="1"/>
        <n v="1153178" u="1"/>
        <n v="1147128" u="1"/>
        <n v="1149145" u="1"/>
        <n v="1149147" u="1"/>
        <n v="1153181" u="1"/>
        <n v="1153182" u="1"/>
        <n v="1153183" u="1"/>
        <n v="1153188" u="1"/>
        <n v="1153189" u="1"/>
        <n v="1110833" u="1"/>
        <n v="1116884" u="1"/>
        <n v="1153190" u="1"/>
        <n v="1110834" u="1"/>
        <n v="1110835" u="1"/>
        <n v="1110836" u="1"/>
        <n v="1110837" u="1"/>
        <n v="1110838" u="1"/>
        <n v="1147144" u="1"/>
        <n v="1110839" u="1"/>
        <n v="1155219" u="1"/>
        <n v="1104801" u="1"/>
        <n v="1104802" u="1"/>
        <n v="1104803" u="1"/>
        <n v="1104804" u="1"/>
        <n v="1104805" u="1"/>
        <n v="1155230" u="1"/>
        <n v="1104806" u="1"/>
        <n v="1153214" u="1"/>
        <n v="1155231" u="1"/>
        <n v="1104807" u="1"/>
        <n v="1153215" u="1"/>
        <n v="1155232" u="1"/>
        <n v="1104808" u="1"/>
        <n v="1155233" u="1"/>
        <n v="1104809" u="1"/>
        <n v="1153217" u="1"/>
        <n v="1155234" u="1"/>
        <n v="1104810" u="1"/>
        <n v="1122963" u="1"/>
        <n v="1153218" u="1"/>
        <n v="1155235" u="1"/>
        <n v="1102794" u="1"/>
        <n v="1104811" u="1"/>
        <n v="1153219" u="1"/>
        <n v="1102795" u="1"/>
        <n v="1153220" u="1"/>
        <n v="1155237" u="1"/>
        <n v="1102796" u="1"/>
        <n v="1153221" u="1"/>
        <n v="1155238" u="1"/>
        <n v="1153222" u="1"/>
        <n v="1155239" u="1"/>
        <n v="1153223" u="1"/>
        <n v="1153224" u="1"/>
        <n v="1153225" u="1"/>
        <n v="1147177" u="1"/>
        <n v="1114908" u="1"/>
        <n v="1098773" u="1"/>
        <n v="1098774" u="1"/>
        <n v="1155250" u="1"/>
        <n v="1155251" u="1"/>
        <n v="1010141" u="1"/>
        <n v="1155253" u="1"/>
        <n v="1009133" u="1"/>
        <n v="1155254" u="1"/>
        <n v="1155255" u="1"/>
        <n v="1009134" u="1"/>
        <n v="1010143" u="1"/>
        <n v="1157274" u="1"/>
        <n v="1009135" u="1"/>
        <n v="1145175" u="1"/>
        <n v="1145176" u="1"/>
        <n v="1009137" u="1"/>
        <n v="1145178" u="1"/>
        <n v="1145179" u="1"/>
        <n v="1145180" u="1"/>
        <n v="1153248" u="1"/>
        <n v="1074586" u="1"/>
        <n v="1145181" u="1"/>
        <n v="1145182" u="1"/>
        <n v="1145183" u="1"/>
        <n v="1145184" u="1"/>
        <n v="1074591" u="1"/>
        <n v="1147203" u="1"/>
        <n v="1153257" u="1"/>
        <n v="1153267" u="1"/>
        <n v="1153268" u="1"/>
        <n v="1153269" u="1"/>
        <n v="1104862" u="1"/>
        <n v="1104863" u="1"/>
        <n v="1104864" u="1"/>
        <n v="1104865" u="1"/>
        <n v="1125035" u="1"/>
        <n v="1104866" u="1"/>
        <n v="1104867" u="1"/>
        <n v="1125037" u="1"/>
        <n v="1104868" u="1"/>
        <n v="1104869" u="1"/>
        <n v="1147226" u="1"/>
        <n v="1104870" u="1"/>
        <n v="1153280" u="1"/>
        <n v="1153281" u="1"/>
        <n v="1153282" u="1"/>
        <n v="1153283" u="1"/>
        <n v="1153284" u="1"/>
        <n v="1147234" u="1"/>
        <n v="1147235" u="1"/>
        <n v="1074624" u="1"/>
        <n v="1153287" u="1"/>
        <n v="1074625" u="1"/>
        <n v="1112951" u="1"/>
        <n v="1147243" u="1"/>
        <n v="1147244" u="1"/>
        <n v="1147245" u="1"/>
        <n v="1074638" u="1"/>
        <n v="1010174" u="1"/>
        <n v="1074639" u="1"/>
        <n v="1010175" u="1"/>
        <n v="1153315" u="1"/>
        <n v="1153316" u="1"/>
        <n v="1153317" u="1"/>
        <n v="1153318" u="1"/>
        <n v="1153319" u="1"/>
        <n v="1149286" u="1"/>
        <n v="1009175" u="1"/>
        <n v="1155342" u="1"/>
        <n v="1155343" u="1"/>
        <n v="1155344" u="1"/>
        <n v="1155345" u="1"/>
        <n v="1155346" u="1"/>
        <n v="1155347" u="1"/>
        <n v="1155348" u="1"/>
        <n v="1155349" u="1"/>
        <n v="1125095" u="1"/>
        <n v="1155350" u="1"/>
        <n v="1110977" u="1"/>
        <n v="1155351" u="1"/>
        <n v="1155352" u="1"/>
        <n v="1110979" u="1"/>
        <n v="1110980" u="1"/>
        <n v="1125102" u="1"/>
        <n v="1125106" u="1"/>
        <n v="1125107" u="1"/>
        <n v="1125108" u="1"/>
        <n v="1155363" u="1"/>
        <n v="1125109" u="1"/>
        <n v="1155364" u="1"/>
        <n v="1147310" u="1"/>
        <n v="1147316" u="1"/>
        <n v="1147317" u="1"/>
        <n v="1147318" u="1"/>
        <n v="1147319" u="1"/>
        <n v="1090845" u="1"/>
        <n v="1090846" u="1"/>
        <n v="1090847" u="1"/>
        <n v="1062610" u="1"/>
        <n v="1090848" u="1"/>
        <n v="1115055" u="1"/>
        <n v="1149344" u="1"/>
        <n v="1149347" u="1"/>
        <n v="1125147" u="1"/>
        <n v="1147335" u="1"/>
        <n v="1115066" u="1"/>
        <n v="1115067" u="1"/>
        <n v="1115068" u="1"/>
        <n v="1123136" u="1"/>
        <n v="1115069" u="1"/>
        <n v="1123137" u="1"/>
        <n v="1115070" u="1"/>
        <n v="1157428" u="1"/>
        <n v="1157429" u="1"/>
        <n v="1157430" u="1"/>
        <n v="1157431" u="1"/>
        <n v="1157432" u="1"/>
        <n v="1151382" u="1"/>
        <n v="1151383" u="1"/>
        <n v="1157435" u="1"/>
        <n v="1151386" u="1"/>
        <n v="1151387" u="1"/>
        <n v="1151388" u="1"/>
        <n v="1151389" u="1"/>
        <n v="1157441" u="1"/>
        <n v="1153413" u="1"/>
        <n v="1009222" u="1"/>
        <n v="1157450" u="1"/>
        <n v="1009223" u="1"/>
        <n v="1155434" u="1"/>
        <n v="1151401" u="1"/>
        <n v="1151403" u="1"/>
        <n v="1115101" u="1"/>
        <n v="1109052" u="1"/>
        <n v="1109053" u="1"/>
        <n v="1143344" u="1"/>
        <n v="1107039" u="1"/>
        <n v="1143345" u="1"/>
        <n v="1143346" u="1"/>
        <n v="1153431" u="1"/>
        <n v="1143347" u="1"/>
        <n v="1143348" u="1"/>
        <n v="1107044" u="1"/>
        <n v="1062671" u="1"/>
        <n v="1149405" u="1"/>
        <n v="1151422" u="1"/>
        <n v="1123185" u="1"/>
        <n v="1151423" u="1"/>
        <n v="1153440" u="1"/>
        <n v="1151424" u="1"/>
        <n v="1153441" u="1"/>
        <n v="1153442" u="1"/>
        <n v="1153443" u="1"/>
        <n v="1094951" u="1"/>
        <n v="1153444" u="1"/>
        <n v="1105049" u="1"/>
        <n v="1105050" u="1"/>
        <n v="1123203" u="1"/>
        <n v="1149428" u="1"/>
        <n v="1149429" u="1"/>
        <n v="1149430" u="1"/>
        <n v="1143383" u="1"/>
        <n v="1149442" u="1"/>
        <n v="1153484" u="1"/>
        <n v="1125248" u="1"/>
        <n v="1125250" u="1"/>
        <n v="1153490" u="1"/>
        <n v="1155509" u="1"/>
        <n v="1155511" u="1"/>
        <n v="1147444" u="1"/>
        <n v="1155514" u="1"/>
        <n v="1115175" u="1"/>
        <n v="1115176" u="1"/>
        <n v="1151482" u="1"/>
        <n v="1074837" u="1"/>
        <n v="1147449" u="1"/>
        <n v="1151483" u="1"/>
        <n v="1155517" u="1"/>
        <n v="1074838" u="1"/>
        <n v="1151484" u="1"/>
        <n v="1151485" u="1"/>
        <n v="1155524" u="1"/>
        <n v="1088964" u="1"/>
        <n v="1125270" u="1"/>
        <n v="1155525" u="1"/>
        <n v="1123259" u="1"/>
        <n v="1123260" u="1"/>
        <n v="1155532" u="1"/>
        <n v="1155533" u="1"/>
        <n v="1155534" u="1"/>
        <n v="1155535" u="1"/>
        <n v="1125281" u="1"/>
        <n v="1155536" u="1"/>
        <n v="1125282" u="1"/>
        <n v="1155537" u="1"/>
        <n v="1155538" u="1"/>
        <n v="1155539" u="1"/>
        <n v="1151506" u="1"/>
        <n v="1151507" u="1"/>
        <n v="1147474" u="1"/>
        <n v="1137390" u="1"/>
        <n v="1153526" u="1"/>
        <n v="1137391" u="1"/>
        <n v="1137392" u="1"/>
        <n v="1147477" u="1"/>
        <n v="1149497" u="1"/>
        <n v="1147482" u="1"/>
        <n v="1137398" u="1"/>
        <n v="1147483" u="1"/>
        <n v="1149500" u="1"/>
        <n v="1137399" u="1"/>
        <n v="1147484" u="1"/>
        <n v="1149501" u="1"/>
        <n v="1137400" u="1"/>
        <n v="1147485" u="1"/>
        <n v="1149502" u="1"/>
        <n v="1147486" u="1"/>
        <n v="1149503" u="1"/>
        <n v="1147487" u="1"/>
        <n v="1111186" u="1"/>
        <n v="1155560" u="1"/>
        <n v="1155561" u="1"/>
        <n v="1155562" u="1"/>
        <n v="1155563" u="1"/>
        <n v="1155564" u="1"/>
        <n v="1155565" u="1"/>
        <n v="1155566" u="1"/>
        <n v="1151533" u="1"/>
        <n v="1155567" u="1"/>
        <n v="1151534" u="1"/>
        <n v="1155568" u="1"/>
        <n v="1147501" u="1"/>
        <n v="1155569" u="1"/>
        <n v="1155570" u="1"/>
        <n v="1147503" u="1"/>
        <n v="1155571" u="1"/>
        <n v="1115238" u="1"/>
        <n v="1115239" u="1"/>
        <n v="1115240" u="1"/>
        <n v="1113224" u="1"/>
        <n v="1155590" u="1"/>
        <n v="1155591" u="1"/>
        <n v="1155592" u="1"/>
        <n v="1149542" u="1"/>
        <n v="1143494" u="1"/>
        <n v="1149546" u="1"/>
        <n v="1149547" u="1"/>
        <n v="1153589" u="1"/>
        <n v="1153592" u="1"/>
        <n v="1145525" u="1"/>
        <n v="1145526" u="1"/>
        <n v="1105191" u="1"/>
        <n v="1105192" u="1"/>
        <n v="1153601" u="1"/>
        <n v="1143517" u="1"/>
        <n v="1153602" u="1"/>
        <n v="1143519" u="1"/>
        <n v="1153605" u="1"/>
        <n v="1157641" u="1"/>
        <n v="1157642" u="1"/>
        <n v="1095116" u="1"/>
        <n v="1125374" u="1"/>
        <n v="1143527" u="1"/>
        <n v="1125375" u="1"/>
        <n v="1143533" u="1"/>
        <n v="1155636" u="1"/>
        <n v="1155637" u="1"/>
        <n v="1155638" u="1"/>
        <n v="1109248" u="1"/>
        <n v="1155639" u="1"/>
        <n v="1081011" u="1"/>
        <n v="1109249" u="1"/>
        <n v="1155640" u="1"/>
        <n v="1109250" u="1"/>
        <n v="1115301" u="1"/>
        <n v="1155641" u="1"/>
        <n v="1115302" u="1"/>
        <n v="1151608" u="1"/>
        <n v="1155642" u="1"/>
        <n v="1151610" u="1"/>
        <n v="1115305" u="1"/>
        <n v="1151611" u="1"/>
        <n v="1151612" u="1"/>
        <n v="1151613" u="1"/>
        <n v="1151614" u="1"/>
        <n v="1151615" u="1"/>
        <n v="1072953" u="1"/>
        <n v="1072954" u="1"/>
        <n v="1151617" u="1"/>
        <n v="1072955" u="1"/>
        <n v="1072956" u="1"/>
        <n v="1089093" u="1"/>
        <n v="1089094" u="1"/>
        <n v="1125401" u="1"/>
        <n v="1157673" u="1"/>
        <n v="1125402" u="1"/>
        <n v="1157674" u="1"/>
        <n v="1045645" u="1"/>
        <n v="1115326" u="1"/>
        <n v="1155669" u="1"/>
        <n v="1045647" u="1"/>
        <n v="1045648" u="1"/>
        <n v="1117351" u="1"/>
        <n v="1151640" u="1"/>
        <n v="1117352" u="1"/>
        <n v="1115336" u="1"/>
        <n v="1117353" u="1"/>
        <n v="1115337" u="1"/>
        <n v="1117354" u="1"/>
        <n v="1143576" u="1"/>
        <n v="1155681" u="1"/>
        <n v="1155682" u="1"/>
        <n v="1155683" u="1"/>
        <n v="1155684" u="1"/>
        <n v="1155685" u="1"/>
        <n v="1155686" u="1"/>
        <n v="1155687" u="1"/>
        <n v="1155688" u="1"/>
        <n v="1095181" u="1"/>
        <n v="1151657" u="1"/>
        <n v="1095182" u="1"/>
        <n v="1151658" u="1"/>
        <n v="1095183" u="1"/>
        <n v="1151659" u="1"/>
        <n v="1151660" u="1"/>
        <n v="1095185" u="1"/>
        <n v="1151661" u="1"/>
        <n v="1151670" u="1"/>
        <n v="1123435" u="1"/>
        <n v="1145623" u="1"/>
        <n v="1145624" u="1"/>
        <n v="1145625" u="1"/>
        <n v="1145626" u="1"/>
        <n v="1145627" u="1"/>
        <n v="1145628" u="1"/>
        <n v="1145629" u="1"/>
        <n v="1145631" u="1"/>
        <n v="1155716" u="1"/>
        <n v="1145632" u="1"/>
        <n v="1125463" u="1"/>
        <n v="1145633" u="1"/>
        <n v="1095210" u="1"/>
        <n v="1123460" u="1"/>
        <n v="1119435" u="1"/>
        <n v="1119436" u="1"/>
        <n v="1095235" u="1"/>
        <n v="1125491" u="1"/>
        <n v="1151713" u="1"/>
        <n v="1125493" u="1"/>
        <n v="1103307" u="1"/>
        <n v="1155761" u="1"/>
        <n v="1083151" u="1"/>
        <n v="1091225" u="1"/>
        <n v="1103327" u="1"/>
        <n v="1115433" u="1"/>
        <n v="1145697" u="1"/>
        <n v="1145698" u="1"/>
        <n v="1139648" u="1"/>
        <n v="1145699" u="1"/>
        <n v="1145700" u="1"/>
        <n v="1145701" u="1"/>
        <n v="1151752" u="1"/>
        <n v="1081165" u="1"/>
        <n v="1081166" u="1"/>
        <n v="1125540" u="1"/>
        <n v="1151763" u="1"/>
        <n v="1145715" u="1"/>
        <n v="1145719" u="1"/>
        <n v="1099329" u="1"/>
        <n v="1099330" u="1"/>
        <n v="1145725" u="1"/>
        <n v="1145730" u="1"/>
        <n v="1157834" u="1"/>
        <n v="1157835" u="1"/>
        <n v="1157836" u="1"/>
        <n v="1081191" u="1"/>
        <n v="1123548" u="1"/>
        <n v="1157837" u="1"/>
        <n v="1081192" u="1"/>
        <n v="1081193" u="1"/>
        <n v="1081194" u="1"/>
        <n v="1157841" u="1"/>
        <n v="1141706" u="1"/>
        <n v="1143727" u="1"/>
        <n v="1143728" u="1"/>
        <n v="1151796" u="1"/>
        <n v="1143729" u="1"/>
        <n v="1151797" u="1"/>
        <n v="1151798" u="1"/>
        <n v="1143731" u="1"/>
        <n v="1151799" u="1"/>
        <n v="1145749" u="1"/>
        <n v="1125581" u="1"/>
        <n v="1143736" u="1"/>
        <n v="1125584" u="1"/>
        <n v="1125585" u="1"/>
        <n v="1125586" u="1"/>
        <n v="1123570" u="1"/>
        <n v="1125587" u="1"/>
        <n v="1115505" u="1"/>
        <n v="1125590" u="1"/>
        <n v="1145760" u="1"/>
        <n v="1125591" u="1"/>
        <n v="1145761" u="1"/>
        <n v="1125592" u="1"/>
        <n v="1155857" u="1"/>
        <n v="1155858" u="1"/>
        <n v="1151825" u="1"/>
        <n v="1101401" u="1"/>
        <n v="1101402" u="1"/>
        <n v="1101403" u="1"/>
        <n v="1101404" u="1"/>
        <n v="1101405" u="1"/>
        <n v="1151830" u="1"/>
        <n v="1101406" u="1"/>
        <n v="1151831" u="1"/>
        <n v="1125611" u="1"/>
        <n v="1125612" u="1"/>
        <n v="1125613" u="1"/>
        <n v="1125614" u="1"/>
        <n v="1151842" u="1"/>
        <n v="1155876" u="1"/>
        <n v="1005413" u="1"/>
        <n v="1155885" u="1"/>
        <n v="1005415" u="1"/>
        <n v="1005417" u="1"/>
        <n v="1155890" u="1"/>
        <n v="1005418" u="1"/>
        <n v="1109501" u="1"/>
        <n v="1109502" u="1"/>
        <n v="1155906" u="1"/>
        <n v="1155907" u="1"/>
        <n v="1141789" u="1"/>
        <n v="1151874" u="1"/>
        <n v="1141791" u="1"/>
        <n v="1000386" u="1"/>
        <n v="1141794" u="1"/>
        <n v="1141795" u="1"/>
        <n v="1119609" u="1"/>
        <n v="1141796" u="1"/>
        <n v="1141797" u="1"/>
        <n v="1000388" u="1"/>
        <n v="1141798" u="1"/>
        <n v="1141799" u="1"/>
        <n v="1141800" u="1"/>
        <n v="1000390" u="1"/>
        <n v="1101462" u="1"/>
        <n v="1101463" u="1"/>
        <n v="1101464" u="1"/>
        <n v="1101465" u="1"/>
        <n v="1101466" u="1"/>
        <n v="1101467" u="1"/>
        <n v="1141807" u="1"/>
        <n v="1101468" u="1"/>
        <n v="1101469" u="1"/>
        <n v="1141809" u="1"/>
        <n v="1101470" u="1"/>
        <n v="1101471" u="1"/>
        <n v="1143828" u="1"/>
        <n v="1101472" u="1"/>
        <n v="1143829" u="1"/>
        <n v="1101473" u="1"/>
        <n v="1143830" u="1"/>
        <n v="1123661" u="1"/>
        <n v="1143831" u="1"/>
        <n v="1115594" u="1"/>
        <n v="1123662" u="1"/>
        <n v="1143832" u="1"/>
        <n v="1123663" u="1"/>
        <n v="1143833" u="1"/>
        <n v="1123664" u="1"/>
        <n v="1143834" u="1"/>
        <n v="1143835" u="1"/>
        <n v="1157954" u="1"/>
        <n v="1143836" u="1"/>
        <n v="1157955" u="1"/>
        <n v="1143837" u="1"/>
        <n v="1157956" u="1"/>
        <n v="1143838" u="1"/>
        <n v="1143839" u="1"/>
        <n v="1143840" u="1"/>
        <n v="1143841" u="1"/>
        <n v="1143845" u="1"/>
        <n v="1143846" u="1"/>
        <n v="1143847" u="1"/>
        <n v="1157966" u="1"/>
        <n v="1157967" u="1"/>
        <n v="1157968" u="1"/>
        <n v="1157969" u="1"/>
        <n v="1157970" u="1"/>
        <n v="1157971" u="1"/>
        <n v="1157972" u="1"/>
        <n v="1157973" u="1"/>
        <n v="1145872" u="1"/>
        <n v="1155964" u="1"/>
        <n v="1151933" u="1"/>
        <n v="1119671" u="1"/>
        <n v="1119672" u="1"/>
        <n v="1119673" u="1"/>
        <n v="1005462" u="1"/>
        <n v="1119674" u="1"/>
        <n v="1119675" u="1"/>
        <n v="1005463" u="1"/>
        <n v="1155990" u="1"/>
        <n v="1121706" u="1"/>
        <n v="1121707" u="1"/>
        <n v="1121708" u="1"/>
        <n v="1121711" u="1"/>
        <n v="1101548" u="1"/>
        <n v="1143905" u="1"/>
        <n v="1152001" u="1"/>
        <n v="1123767" u="1"/>
        <n v="1123768" u="1"/>
        <n v="1123770" u="1"/>
        <n v="1123771" u="1"/>
        <n v="1152022" u="1"/>
        <n v="1152023" u="1"/>
        <n v="1152024" u="1"/>
        <n v="1152033" u="1"/>
        <n v="1152034" u="1"/>
        <n v="1152037" u="1"/>
        <n v="1152038" u="1"/>
        <n v="1121787" u="1"/>
        <n v="1121788" u="1"/>
        <n v="1121789" u="1"/>
        <n v="1123809" u="1"/>
        <n v="1085487" u="1"/>
        <n v="1085488" u="1"/>
        <n v="1152053" u="1"/>
        <n v="1111717" u="1"/>
        <n v="1077441" u="1"/>
        <n v="1150053" u="1"/>
        <n v="1150054" u="1"/>
        <n v="1152071" u="1"/>
        <n v="1152075" u="1"/>
        <n v="1152076" u="1"/>
        <n v="1152077" u="1"/>
        <n v="1152079" u="1"/>
        <n v="1097621" u="1"/>
        <n v="1148046" u="1"/>
        <n v="1152080" u="1"/>
        <n v="1097622" u="1"/>
        <n v="1152081" u="1"/>
        <n v="1152082" u="1"/>
        <n v="1156121" u="1"/>
        <n v="1007550" u="1"/>
        <n v="1156122" u="1"/>
        <n v="1115784" u="1"/>
        <n v="1150073" u="1"/>
        <n v="1156124" u="1"/>
        <n v="1156125" u="1"/>
        <n v="1007552" u="1"/>
        <n v="1156126" u="1"/>
        <n v="1156127" u="1"/>
        <n v="1007553" u="1"/>
        <n v="1101669" u="1"/>
        <n v="1101670" u="1"/>
        <n v="1119826" u="1"/>
        <n v="1103691" u="1"/>
        <n v="1093607" u="1"/>
        <n v="1103692" u="1"/>
        <n v="1109744" u="1"/>
        <n v="1103694" u="1"/>
        <n v="1109745" u="1"/>
        <n v="1103695" u="1"/>
        <n v="1103696" u="1"/>
        <n v="1103697" u="1"/>
        <n v="1150088" u="1"/>
        <n v="1103698" u="1"/>
        <n v="1150089" u="1"/>
        <n v="1103699" u="1"/>
        <n v="1103700" u="1"/>
        <n v="1103701" u="1"/>
        <n v="1103702" u="1"/>
        <n v="1148076" u="1"/>
        <n v="1103703" u="1"/>
        <n v="1009580" u="1"/>
        <n v="1009583" u="1"/>
        <n v="1152136" u="1"/>
        <n v="1150120" u="1"/>
        <n v="1150121" u="1"/>
        <n v="1150122" u="1"/>
        <n v="1150123" u="1"/>
        <n v="1150124" u="1"/>
        <n v="1150125" u="1"/>
        <n v="1150126" u="1"/>
        <n v="1156178" u="1"/>
        <n v="1150129" u="1"/>
        <n v="1150136" u="1"/>
        <n v="1115852" u="1"/>
        <n v="1115855" u="1"/>
        <n v="1156208" u="1"/>
        <n v="1156209" u="1"/>
        <n v="1152176" u="1"/>
        <n v="1152177" u="1"/>
        <n v="1115872" u="1"/>
        <n v="1115875" u="1"/>
        <n v="1115884" u="1"/>
        <n v="1150173" u="1"/>
        <n v="1115885" u="1"/>
        <n v="1115887" u="1"/>
        <n v="1115890" u="1"/>
        <n v="1093704" u="1"/>
        <n v="1115891" u="1"/>
        <n v="1144129" u="1"/>
        <n v="1115892" u="1"/>
        <n v="1113876" u="1"/>
        <n v="1113877" u="1"/>
        <n v="1115899" u="1"/>
        <n v="1115900" u="1"/>
        <n v="1115901" u="1"/>
        <n v="1115905" u="1"/>
        <n v="1115906" u="1"/>
        <n v="1123979" u="1"/>
        <n v="1123980" u="1"/>
        <n v="1107855" u="1"/>
        <n v="1115923" u="1"/>
        <n v="1107856" u="1"/>
        <n v="1148199" u="1"/>
        <n v="1115934" u="1"/>
        <n v="1091732" u="1"/>
        <n v="1148208" u="1"/>
        <n v="1148209" u="1"/>
        <n v="1093751" u="1"/>
        <n v="1148210" u="1"/>
        <n v="1148212" u="1"/>
        <n v="1075601" u="1"/>
        <n v="1115941" u="1"/>
        <n v="1148213" u="1"/>
        <n v="1148214" u="1"/>
        <n v="1115943" u="1"/>
        <n v="1148215" u="1"/>
        <n v="1148216" u="1"/>
        <n v="1146200" u="1"/>
        <n v="1148217" u="1"/>
        <n v="1148218" u="1"/>
        <n v="1148219" u="1"/>
        <n v="1146203" u="1"/>
        <n v="1148220" u="1"/>
        <n v="1146204" u="1"/>
        <n v="1115950" u="1"/>
        <n v="1146205" u="1"/>
        <n v="1115951" u="1"/>
        <n v="1115952" u="1"/>
        <n v="1146207" u="1"/>
        <n v="1146208" u="1"/>
        <n v="1154278" u="1"/>
        <n v="1146211" u="1"/>
        <n v="1154279" u="1"/>
        <n v="1146212" u="1"/>
        <n v="1093772" u="1"/>
        <n v="1146214" u="1"/>
        <n v="1091756" u="1"/>
        <n v="1146215" u="1"/>
        <n v="1146216" u="1"/>
        <n v="1146217" u="1"/>
        <n v="1152280" u="1"/>
        <n v="1142200" u="1"/>
        <n v="1142201" u="1"/>
        <n v="1142202" u="1"/>
        <n v="1142203" u="1"/>
        <n v="1142204" u="1"/>
        <n v="1142205" u="1"/>
        <n v="1148260" u="1"/>
        <n v="1148261" u="1"/>
        <n v="1115990" u="1"/>
        <n v="1144233" u="1"/>
        <n v="1099861" u="1"/>
        <n v="1099862" u="1"/>
        <n v="1154324" u="1"/>
        <n v="1154325" u="1"/>
        <n v="1154326" u="1"/>
        <n v="1154327" u="1"/>
        <n v="1154328" u="1"/>
        <n v="1154331" u="1"/>
        <n v="1146268" u="1"/>
        <n v="1156353" u="1"/>
        <n v="1116017" u="1"/>
        <n v="1144256" u="1"/>
        <n v="1045994" u="1"/>
        <n v="1154348" u="1"/>
        <n v="1154349" u="1"/>
        <n v="1116027" u="1"/>
        <n v="1144266" u="1"/>
        <n v="1116029" u="1"/>
        <n v="1116030" u="1"/>
        <n v="1144270" u="1"/>
        <n v="1150323" u="1"/>
        <n v="1150324" u="1"/>
        <n v="1091833" u="1"/>
        <n v="1150326" u="1"/>
        <n v="1154360" u="1"/>
        <n v="1154361" u="1"/>
        <n v="1116039" u="1"/>
        <n v="1150328" u="1"/>
        <n v="1150329" u="1"/>
        <n v="1150330" u="1"/>
        <n v="1156381" u="1"/>
        <n v="1150331" u="1"/>
        <n v="1156382" u="1"/>
        <n v="1116043" u="1"/>
        <n v="1150332" u="1"/>
        <n v="1116044" u="1"/>
        <n v="1150333" u="1"/>
        <n v="1116045" u="1"/>
        <n v="1150334" u="1"/>
        <n v="1154368" u="1"/>
        <n v="1156386" u="1"/>
        <n v="1150336" u="1"/>
        <n v="1150338" u="1"/>
        <n v="1156389" u="1"/>
        <n v="1144288" u="1"/>
        <n v="1150339" u="1"/>
        <n v="1156390" u="1"/>
        <n v="1150340" u="1"/>
        <n v="1156391" u="1"/>
        <n v="1144290" u="1"/>
        <n v="1150341" u="1"/>
        <n v="1150342" u="1"/>
        <n v="1150343" u="1"/>
        <n v="1152362" u="1"/>
        <n v="1152363" u="1"/>
        <n v="1152364" u="1"/>
        <n v="1152365" u="1"/>
        <n v="1152366" u="1"/>
        <n v="1154383" u="1"/>
        <n v="1152367" u="1"/>
        <n v="1152368" u="1"/>
        <n v="1152369" u="1"/>
        <n v="1124132" u="1"/>
        <n v="1124133" u="1"/>
        <n v="1124134" u="1"/>
        <n v="1124135" u="1"/>
        <n v="1116069" u="1"/>
        <n v="1142291" u="1"/>
        <n v="1152376" u="1"/>
        <n v="1116071" u="1"/>
        <n v="1142292" u="1"/>
        <n v="1152377" u="1"/>
        <n v="1142293" u="1"/>
        <n v="1152378" u="1"/>
        <n v="1156412" u="1"/>
        <n v="1150362" u="1"/>
        <n v="1152379" u="1"/>
        <n v="1152380" u="1"/>
        <n v="1116075" u="1"/>
        <n v="1150364" u="1"/>
        <n v="1152381" u="1"/>
        <n v="1150365" u="1"/>
        <n v="1152382" u="1"/>
        <n v="1152383" u="1"/>
        <n v="1150367" u="1"/>
        <n v="1152384" u="1"/>
        <n v="1150368" u="1"/>
        <n v="1152385" u="1"/>
        <n v="1116080" u="1"/>
        <n v="1150369" u="1"/>
        <n v="1152386" u="1"/>
        <n v="1116081" u="1"/>
        <n v="1152387" u="1"/>
        <n v="1116082" u="1"/>
        <n v="1152388" u="1"/>
        <n v="1152389" u="1"/>
        <n v="1152390" u="1"/>
        <n v="1144323" u="1"/>
        <n v="1152391" u="1"/>
        <n v="1144324" u="1"/>
        <n v="1152392" u="1"/>
        <n v="1144325" u="1"/>
        <n v="1152393" u="1"/>
        <n v="1154410" u="1"/>
        <n v="1144326" u="1"/>
        <n v="1152394" u="1"/>
        <n v="1154411" u="1"/>
        <n v="1144327" u="1"/>
        <n v="1152395" u="1"/>
        <n v="1154412" u="1"/>
        <n v="1077767" u="1"/>
        <n v="1144328" u="1"/>
        <n v="1152396" u="1"/>
        <n v="1154413" u="1"/>
        <n v="1077768" u="1"/>
        <n v="1152397" u="1"/>
        <n v="1154414" u="1"/>
        <n v="1152398" u="1"/>
        <n v="1154415" u="1"/>
        <n v="1116093" u="1"/>
        <n v="1152399" u="1"/>
        <n v="1116094" u="1"/>
        <n v="1152400" u="1"/>
        <n v="1077772" u="1"/>
        <n v="1116095" u="1"/>
        <n v="1152401" u="1"/>
        <n v="1077773" u="1"/>
        <n v="1108028" u="1"/>
        <n v="1116096" u="1"/>
        <n v="1152402" u="1"/>
        <n v="1108029" u="1"/>
        <n v="1116097" u="1"/>
        <n v="1152403" u="1"/>
        <n v="1108030" u="1"/>
        <n v="1152404" u="1"/>
        <n v="1116099" u="1"/>
        <n v="1077777" u="1"/>
        <n v="1152406" u="1"/>
        <n v="1077778" u="1"/>
        <n v="1152410" u="1"/>
        <n v="1152411" u="1"/>
        <n v="1152412" u="1"/>
        <n v="1152413" u="1"/>
        <n v="1152414" u="1"/>
        <n v="1150405" u="1"/>
        <n v="1124190" u="1"/>
        <n v="1124191" u="1"/>
        <n v="1093937" u="1"/>
        <n v="1124192" u="1"/>
        <n v="1140328" u="1"/>
        <n v="1124193" u="1"/>
        <n v="1140329" u="1"/>
        <n v="1124194" u="1"/>
        <n v="1140330" u="1"/>
        <n v="1124195" u="1"/>
        <n v="1124196" u="1"/>
        <n v="1108061" u="1"/>
        <n v="1124197" u="1"/>
        <n v="1124198" u="1"/>
        <n v="1154453" u="1"/>
        <n v="1116131" u="1"/>
        <n v="1144372" u="1"/>
        <n v="1144373" u="1"/>
        <n v="1144374" u="1"/>
        <n v="1144375" u="1"/>
        <n v="1150426" u="1"/>
        <n v="1150427" u="1"/>
        <n v="1144379" u="1"/>
        <n v="1144380" u="1"/>
        <n v="1124211" u="1"/>
        <n v="1124212" u="1"/>
        <n v="1144382" u="1"/>
        <n v="1152450" u="1"/>
        <n v="1124213" u="1"/>
        <n v="1144383" u="1"/>
        <n v="1124214" u="1"/>
        <n v="1144384" u="1"/>
        <n v="1091943" u="1"/>
        <n v="1144385" u="1"/>
        <n v="1124216" u="1"/>
        <n v="1144386" u="1"/>
        <n v="1124217" u="1"/>
        <n v="1144387" u="1"/>
        <n v="1144388" u="1"/>
        <n v="1124219" u="1"/>
        <n v="1144389" u="1"/>
        <n v="1144391" u="1"/>
        <n v="1144392" u="1"/>
        <n v="1140365" u="1"/>
        <n v="1140368" u="1"/>
        <n v="1152472" u="1"/>
        <n v="1152473" u="1"/>
        <n v="1152474" u="1"/>
        <n v="1154496" u="1"/>
        <n v="1152481" u="1"/>
      </sharedItems>
    </cacheField>
    <cacheField name="Description" numFmtId="0">
      <sharedItems/>
    </cacheField>
    <cacheField name="Date" numFmtId="17">
      <sharedItems containsSemiMixedTypes="0" containsNonDate="0" containsDate="1" containsString="0" minDate="2022-02-01T00:00:00" maxDate="2022-02-02T00:00:00"/>
    </cacheField>
    <cacheField name="Opn Stock" numFmtId="164">
      <sharedItems containsSemiMixedTypes="0" containsString="0" containsNumber="1" containsInteger="1" minValue="0" maxValue="1650494"/>
    </cacheField>
    <cacheField name="Error Cause ( Demand/Supply )" numFmtId="0">
      <sharedItems/>
    </cacheField>
    <cacheField name="Actual" numFmtId="164">
      <sharedItems containsSemiMixedTypes="0" containsString="0" containsNumber="1" containsInteger="1" minValue="0" maxValue="745913"/>
    </cacheField>
    <cacheField name="Stat" numFmtId="164">
      <sharedItems containsSemiMixedTypes="0" containsString="0" containsNumber="1" containsInteger="1" minValue="0" maxValue="591037"/>
    </cacheField>
    <cacheField name="DP" numFmtId="164">
      <sharedItems containsSemiMixedTypes="0" containsString="0" containsNumber="1" containsInteger="1" minValue="0" maxValue="591037"/>
    </cacheField>
    <cacheField name="Consensus" numFmtId="164">
      <sharedItems containsSemiMixedTypes="0" containsString="0" containsNumber="1" containsInteger="1" minValue="0" maxValue="575000"/>
    </cacheField>
    <cacheField name="Stat Vol MAD" numFmtId="164">
      <sharedItems containsSemiMixedTypes="0" containsString="0" containsNumber="1" containsInteger="1" minValue="0" maxValue="154876"/>
    </cacheField>
    <cacheField name="DP Vol MAP" numFmtId="164">
      <sharedItems containsSemiMixedTypes="0" containsString="0" containsNumber="1" containsInteger="1" minValue="0" maxValue="154876"/>
    </cacheField>
    <cacheField name="Consensus Vol MAD" numFmtId="164">
      <sharedItems containsSemiMixedTypes="0" containsString="0" containsNumber="1" containsInteger="1" minValue="0" maxValue="170913"/>
    </cacheField>
    <cacheField name="Stat2" numFmtId="9">
      <sharedItems containsSemiMixedTypes="0" containsString="0" containsNumber="1" minValue="0" maxValue="1"/>
    </cacheField>
    <cacheField name="DP2" numFmtId="9">
      <sharedItems containsSemiMixedTypes="0" containsString="0" containsNumber="1" minValue="0" maxValue="1"/>
    </cacheField>
    <cacheField name="Consensus2" numFmtId="9">
      <sharedItems containsSemiMixedTypes="0" containsString="0" containsNumber="1" minValue="0" maxValue="1"/>
    </cacheField>
    <cacheField name="Stat3" numFmtId="0">
      <sharedItems/>
    </cacheField>
    <cacheField name="DP3" numFmtId="0">
      <sharedItems/>
    </cacheField>
    <cacheField name="Consensus3" numFmtId="0">
      <sharedItems/>
    </cacheField>
    <cacheField name="Average Price" numFmtId="164">
      <sharedItems containsSemiMixedTypes="0" containsString="0" containsNumber="1" minValue="0" maxValue="840.36491658747775"/>
    </cacheField>
    <cacheField name="Actual2" numFmtId="164">
      <sharedItems containsSemiMixedTypes="0" containsString="0" containsNumber="1" minValue="0" maxValue="808193.99915275362"/>
    </cacheField>
    <cacheField name="Stat4" numFmtId="164">
      <sharedItems containsSemiMixedTypes="0" containsString="0" containsNumber="1" minValue="0" maxValue="655735.99960859714"/>
    </cacheField>
    <cacheField name="DP4" numFmtId="164">
      <sharedItems containsSemiMixedTypes="0" containsString="0" containsNumber="1" minValue="0" maxValue="655735.99960859714"/>
    </cacheField>
    <cacheField name="Consensus4" numFmtId="164">
      <sharedItems containsSemiMixedTypes="0" containsString="0" containsNumber="1" minValue="0" maxValue="731067.76495384076"/>
    </cacheField>
    <cacheField name="Stat Normal Value MAD" numFmtId="164">
      <sharedItems containsSemiMixedTypes="0" containsString="0" containsNumber="1" minValue="0" maxValue="241418.11742704952"/>
    </cacheField>
    <cacheField name="DP Normal Value MAD" numFmtId="164">
      <sharedItems containsSemiMixedTypes="0" containsString="0" containsNumber="1" minValue="0" maxValue="241418.11742704952"/>
    </cacheField>
    <cacheField name="Normal Value MAD" numFmtId="164">
      <sharedItems containsSemiMixedTypes="0" containsString="0" containsNumber="1" minValue="0" maxValue="235391.90279211081"/>
    </cacheField>
    <cacheField name="Over/Under- Stat" numFmtId="0">
      <sharedItems/>
    </cacheField>
    <cacheField name="Over/Under- DP" numFmtId="0">
      <sharedItems/>
    </cacheField>
    <cacheField name="Over/Under- Consensus" numFmtId="0">
      <sharedItems count="6">
        <s v="Overforecast"/>
        <s v="Not Forecasted But Sold"/>
        <s v="Normal"/>
        <s v="Underforecast"/>
        <s v="Others"/>
        <s v="Forecasted But Not Sold"/>
      </sharedItems>
    </cacheField>
    <cacheField name="Consensus Achievement" numFmtId="9">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658.568406365739" createdVersion="7" refreshedVersion="7" minRefreshableVersion="3" recordCount="915" xr:uid="{AAD44CC0-E258-4E4B-BB3A-575C73A52E93}">
  <cacheSource type="worksheet">
    <worksheetSource ref="A5:AF920" sheet="SKU Level Accuracy"/>
  </cacheSource>
  <cacheFields count="34">
    <cacheField name="Total" numFmtId="0">
      <sharedItems/>
    </cacheField>
    <cacheField name="Region" numFmtId="0">
      <sharedItems count="8">
        <s v="Region-5"/>
        <s v="Region-4"/>
        <s v="Region-1"/>
        <s v="Region-3"/>
        <s v="Region-2"/>
        <s v="Region-8" u="1"/>
        <s v="Region-7" u="1"/>
        <s v="Region-6" u="1"/>
      </sharedItems>
    </cacheField>
    <cacheField name="Category-1" numFmtId="0">
      <sharedItems/>
    </cacheField>
    <cacheField name="Category-2" numFmtId="0">
      <sharedItems/>
    </cacheField>
    <cacheField name="SKU" numFmtId="0">
      <sharedItems containsMixedTypes="1" containsNumber="1" containsInteger="1" minValue="1000386" maxValue="1157973" count="2308">
        <s v="SKU-1"/>
        <s v="SKU-2"/>
        <s v="SKU-3"/>
        <s v="SKU-5"/>
        <s v="SKU-6"/>
        <s v="SKU-7"/>
        <s v="SKU-8"/>
        <s v="SKU-9"/>
        <s v="SKU-10"/>
        <s v="SKU-20"/>
        <s v="SKU-21"/>
        <s v="SKU-22"/>
        <s v="SKU-23"/>
        <s v="SKU-24"/>
        <s v="SKU-25"/>
        <s v="SKU-26"/>
        <s v="SKU-27"/>
        <s v="SKU-28"/>
        <s v="SKU-29"/>
        <s v="SKU-34"/>
        <s v="SKU-35"/>
        <s v="SKU-36"/>
        <s v="SKU-37"/>
        <s v="SKU-38"/>
        <s v="SKU-39"/>
        <s v="SKU-40"/>
        <s v="SKU-41"/>
        <s v="SKU-42"/>
        <s v="SKU-43"/>
        <s v="SKU-44"/>
        <s v="SKU-45"/>
        <s v="SKU-46"/>
        <s v="SKU-47"/>
        <s v="SKU-48"/>
        <s v="SKU-51"/>
        <s v="SKU-52"/>
        <s v="SKU-53"/>
        <s v="SKU-54"/>
        <s v="SKU-55"/>
        <s v="SKU-56"/>
        <s v="SKU-57"/>
        <s v="SKU-58"/>
        <s v="SKU-59"/>
        <s v="SKU-60"/>
        <s v="SKU-62"/>
        <s v="SKU-64"/>
        <s v="SKU-65"/>
        <s v="SKU-66"/>
        <s v="SKU-68"/>
        <s v="SKU-69"/>
        <s v="SKU-70"/>
        <s v="SKU-71"/>
        <s v="SKU-72"/>
        <s v="SKU-73"/>
        <s v="SKU-74"/>
        <s v="SKU-75"/>
        <s v="SKU-76"/>
        <s v="SKU-77"/>
        <s v="SKU-78"/>
        <s v="SKU-79"/>
        <s v="SKU-80"/>
        <s v="SKU-81"/>
        <s v="SKU-82"/>
        <s v="SKU-83"/>
        <s v="SKU-84"/>
        <s v="SKU-85"/>
        <s v="SKU-86"/>
        <s v="SKU-87"/>
        <s v="SKU-88"/>
        <s v="SKU-89"/>
        <s v="SKU-90"/>
        <s v="SKU-91"/>
        <s v="SKU-92"/>
        <s v="SKU-93"/>
        <s v="SKU-97"/>
        <s v="SKU-103"/>
        <s v="SKU-104"/>
        <s v="SKU-105"/>
        <s v="SKU-106"/>
        <s v="SKU-111"/>
        <s v="SKU-112"/>
        <s v="SKU-113"/>
        <s v="SKU-114"/>
        <s v="SKU-115"/>
        <s v="SKU-116"/>
        <s v="SKU-117"/>
        <s v="SKU-118"/>
        <s v="SKU-119"/>
        <s v="SKU-120"/>
        <s v="SKU-123"/>
        <s v="SKU-124"/>
        <s v="SKU-125"/>
        <s v="SKU-129"/>
        <s v="SKU-131"/>
        <s v="SKU-132"/>
        <s v="SKU-133"/>
        <s v="SKU-134"/>
        <s v="SKU-135"/>
        <s v="SKU-136"/>
        <s v="SKU-138"/>
        <s v="SKU-140"/>
        <s v="SKU-142"/>
        <s v="SKU-143"/>
        <s v="SKU-144"/>
        <s v="SKU-145"/>
        <s v="SKU-146"/>
        <s v="SKU-148"/>
        <s v="SKU-150"/>
        <s v="SKU-151"/>
        <s v="SKU-152"/>
        <s v="SKU-154"/>
        <s v="SKU-155"/>
        <s v="SKU-156"/>
        <s v="SKU-157"/>
        <s v="SKU-158"/>
        <s v="SKU-159"/>
        <s v="SKU-161"/>
        <s v="SKU-163"/>
        <s v="SKU-166"/>
        <s v="SKU-167"/>
        <s v="SKU-168"/>
        <s v="SKU-169"/>
        <s v="SKU-170"/>
        <s v="SKU-171"/>
        <s v="SKU-172"/>
        <s v="SKU-173"/>
        <s v="SKU-174"/>
        <s v="SKU-175"/>
        <s v="SKU-176"/>
        <s v="SKU-177"/>
        <s v="SKU-178"/>
        <s v="SKU-179"/>
        <s v="SKU-180"/>
        <s v="SKU-181"/>
        <s v="SKU-182"/>
        <s v="SKU-184"/>
        <s v="SKU-185"/>
        <s v="SKU-188"/>
        <s v="SKU-189"/>
        <s v="SKU-190"/>
        <s v="SKU-191"/>
        <s v="SKU-196"/>
        <s v="SKU-197"/>
        <s v="SKU-198"/>
        <s v="SKU-199"/>
        <s v="SKU-200"/>
        <s v="SKU-201"/>
        <s v="SKU-202"/>
        <s v="SKU-203"/>
        <s v="SKU-204"/>
        <s v="SKU-205"/>
        <s v="SKU-206"/>
        <s v="SKU-207"/>
        <s v="SKU-208"/>
        <s v="SKU-209"/>
        <s v="SKU-210"/>
        <s v="SKU-211"/>
        <s v="SKU-212"/>
        <s v="SKU-213"/>
        <s v="SKU-214"/>
        <s v="SKU-215"/>
        <s v="SKU-216"/>
        <s v="SKU-217"/>
        <s v="SKU-218"/>
        <s v="SKU-219"/>
        <s v="SKU-220"/>
        <s v="SKU-221"/>
        <s v="SKU-222"/>
        <s v="SKU-223"/>
        <s v="SKU-224"/>
        <s v="SKU-225"/>
        <s v="SKU-226"/>
        <s v="SKU-227"/>
        <s v="SKU-228"/>
        <s v="SKU-229"/>
        <s v="SKU-230"/>
        <s v="SKU-231"/>
        <s v="SKU-232"/>
        <s v="SKU-233"/>
        <s v="SKU-234"/>
        <s v="SKU-235"/>
        <s v="SKU-240"/>
        <s v="SKU-241"/>
        <s v="SKU-244"/>
        <s v="SKU-245"/>
        <s v="SKU-246"/>
        <s v="SKU-247"/>
        <s v="SKU-248"/>
        <s v="SKU-249"/>
        <s v="SKU-250"/>
        <s v="SKU-251"/>
        <s v="SKU-252"/>
        <s v="SKU-253"/>
        <s v="SKU-254"/>
        <s v="SKU-255"/>
        <s v="SKU-256"/>
        <s v="SKU-257"/>
        <s v="SKU-258"/>
        <s v="SKU-260"/>
        <s v="SKU-266"/>
        <s v="SKU-267"/>
        <s v="SKU-268"/>
        <s v="SKU-269"/>
        <s v="SKU-270"/>
        <s v="SKU-271"/>
        <s v="SKU-272"/>
        <s v="SKU-273"/>
        <s v="SKU-274"/>
        <s v="SKU-275"/>
        <s v="SKU-276"/>
        <s v="SKU-277"/>
        <s v="SKU-278"/>
        <s v="SKU-279"/>
        <s v="SKU-282"/>
        <s v="SKU-283"/>
        <s v="SKU-284"/>
        <s v="SKU-285"/>
        <s v="SKU-286"/>
        <s v="SKU-287"/>
        <s v="SKU-288"/>
        <s v="SKU-289"/>
        <s v="SKU-290"/>
        <s v="SKU-291"/>
        <s v="SKU-292"/>
        <s v="SKU-293"/>
        <s v="SKU-294"/>
        <s v="SKU-295"/>
        <s v="SKU-300"/>
        <s v="SKU-301"/>
        <s v="SKU-304"/>
        <s v="SKU-305"/>
        <s v="SKU-306"/>
        <s v="SKU-308"/>
        <s v="SKU-309"/>
        <s v="SKU-310"/>
        <s v="SKU-315"/>
        <s v="SKU-316"/>
        <s v="SKU-317"/>
        <s v="SKU-318"/>
        <s v="SKU-319"/>
        <s v="SKU-322"/>
        <s v="SKU-324"/>
        <s v="SKU-327"/>
        <s v="SKU-328"/>
        <s v="SKU-329"/>
        <s v="SKU-330"/>
        <s v="SKU-331"/>
        <s v="SKU-332"/>
        <s v="SKU-335"/>
        <s v="SKU-336"/>
        <s v="SKU-337"/>
        <s v="SKU-338"/>
        <s v="SKU-339"/>
        <s v="SKU-340"/>
        <s v="SKU-343"/>
        <s v="SKU-344"/>
        <s v="SKU-346"/>
        <s v="SKU-347"/>
        <s v="SKU-348"/>
        <s v="SKU-349"/>
        <s v="SKU-350"/>
        <s v="SKU-352"/>
        <s v="SKU-353"/>
        <s v="SKU-354"/>
        <s v="SKU-355"/>
        <s v="SKU-357"/>
        <s v="SKU-359"/>
        <s v="SKU-360"/>
        <s v="SKU-361"/>
        <s v="SKU-362"/>
        <s v="SKU-363"/>
        <s v="SKU-364"/>
        <s v="SKU-365"/>
        <s v="SKU-368"/>
        <s v="SKU-369"/>
        <s v="SKU-371"/>
        <s v="SKU-374"/>
        <s v="SKU-375"/>
        <s v="SKU-376"/>
        <s v="SKU-377"/>
        <s v="SKU-378"/>
        <s v="SKU-379"/>
        <s v="SKU-380"/>
        <s v="SKU-381"/>
        <s v="SKU-382"/>
        <s v="SKU-383"/>
        <s v="SKU-384"/>
        <s v="SKU-385"/>
        <s v="SKU-386"/>
        <s v="SKU-387"/>
        <s v="SKU-388"/>
        <s v="SKU-389"/>
        <s v="SKU-390"/>
        <s v="SKU-392"/>
        <s v="SKU-396"/>
        <s v="SKU-397"/>
        <s v="SKU-400"/>
        <s v="SKU-401"/>
        <s v="SKU-402"/>
        <s v="SKU-403"/>
        <s v="SKU-405"/>
        <s v="SKU-406"/>
        <s v="SKU-407"/>
        <s v="SKU-408"/>
        <s v="SKU-409"/>
        <s v="SKU-410"/>
        <s v="SKU-415"/>
        <s v="SKU-416"/>
        <s v="SKU-417"/>
        <s v="SKU-418"/>
        <s v="SKU-419"/>
        <s v="SKU-420"/>
        <s v="SKU-421"/>
        <s v="SKU-422"/>
        <s v="SKU-423"/>
        <s v="SKU-424"/>
        <s v="SKU-425"/>
        <s v="SKU-426"/>
        <s v="SKU-427"/>
        <s v="SKU-428"/>
        <s v="SKU-429"/>
        <s v="SKU-430"/>
        <s v="SKU-431"/>
        <s v="SKU-432"/>
        <s v="SKU-433"/>
        <s v="SKU-434"/>
        <s v="SKU-435"/>
        <s v="SKU-436"/>
        <s v="SKU-437"/>
        <s v="SKU-438"/>
        <s v="SKU-440"/>
        <s v="SKU-441"/>
        <s v="SKU-442"/>
        <s v="SKU-443"/>
        <s v="SKU-444"/>
        <s v="SKU-445"/>
        <s v="SKU-446"/>
        <s v="SKU-447"/>
        <s v="SKU-448"/>
        <s v="SKU-449"/>
        <s v="SKU-450"/>
        <s v="SKU-451"/>
        <s v="SKU-452"/>
        <s v="SKU-453"/>
        <s v="SKU-454"/>
        <s v="SKU-455"/>
        <s v="SKU-456"/>
        <s v="SKU-458"/>
        <s v="SKU-459"/>
        <s v="SKU-460"/>
        <s v="SKU-462"/>
        <s v="SKU-465"/>
        <s v="SKU-466"/>
        <s v="SKU-467"/>
        <s v="SKU-468"/>
        <s v="SKU-469"/>
        <s v="SKU-470"/>
        <s v="SKU-471"/>
        <s v="SKU-472"/>
        <s v="SKU-476"/>
        <s v="SKU-477"/>
        <s v="SKU-478"/>
        <s v="SKU-479"/>
        <s v="SKU-480"/>
        <s v="SKU-481"/>
        <s v="SKU-482"/>
        <s v="SKU-483"/>
        <s v="SKU-484"/>
        <s v="SKU-485"/>
        <s v="SKU-486"/>
        <s v="SKU-487"/>
        <s v="SKU-488"/>
        <s v="SKU-489"/>
        <s v="SKU-490"/>
        <s v="SKU-491"/>
        <s v="SKU-492"/>
        <s v="SKU-496"/>
        <s v="SKU-497"/>
        <s v="SKU-498"/>
        <s v="SKU-499"/>
        <s v="SKU-500"/>
        <s v="SKU-501"/>
        <s v="SKU-502"/>
        <s v="SKU-506"/>
        <s v="SKU-508"/>
        <s v="SKU-509"/>
        <s v="SKU-510"/>
        <s v="SKU-511"/>
        <s v="SKU-512"/>
        <s v="SKU-513"/>
        <s v="SKU-514"/>
        <s v="SKU-515"/>
        <s v="SKU-516"/>
        <s v="SKU-517"/>
        <s v="SKU-518"/>
        <s v="SKU-527"/>
        <s v="SKU-534"/>
        <s v="SKU-536"/>
        <s v="SKU-537"/>
        <s v="SKU-539"/>
        <s v="SKU-541"/>
        <s v="SKU-543"/>
        <s v="SKU-544"/>
        <s v="SKU-546"/>
        <s v="SKU-547"/>
        <s v="SKU-550"/>
        <s v="SKU-551"/>
        <s v="SKU-553"/>
        <s v="SKU-555"/>
        <s v="SKU-556"/>
        <s v="SKU-558"/>
        <s v="SKU-559"/>
        <s v="SKU-560"/>
        <s v="SKU-561"/>
        <s v="SKU-562"/>
        <s v="SKU-563"/>
        <s v="SKU-564"/>
        <s v="SKU-565"/>
        <s v="SKU-566"/>
        <s v="SKU-567"/>
        <s v="SKU-568"/>
        <s v="SKU-570"/>
        <s v="SKU-571"/>
        <s v="SKU-572"/>
        <s v="SKU-573"/>
        <s v="SKU-574"/>
        <s v="SKU-575"/>
        <s v="SKU-576"/>
        <s v="SKU-577"/>
        <s v="SKU-578"/>
        <s v="SKU-579"/>
        <s v="SKU-580"/>
        <s v="SKU-581"/>
        <s v="SKU-582"/>
        <s v="SKU-583"/>
        <s v="SKU-584"/>
        <s v="SKU-585"/>
        <s v="SKU-586"/>
        <s v="SKU-587"/>
        <s v="SKU-588"/>
        <s v="SKU-593"/>
        <s v="SKU-594"/>
        <s v="SKU-595"/>
        <s v="SKU-596"/>
        <s v="SKU-598"/>
        <s v="SKU-600"/>
        <s v="SKU-602"/>
        <s v="SKU-604"/>
        <s v="SKU-611"/>
        <s v="SKU-612"/>
        <s v="SKU-613"/>
        <s v="SKU-614"/>
        <s v="SKU-615"/>
        <s v="SKU-616"/>
        <s v="SKU-617"/>
        <s v="SKU-618"/>
        <s v="SKU-621"/>
        <s v="SKU-622"/>
        <s v="SKU-623"/>
        <s v="SKU-624"/>
        <s v="SKU-625"/>
        <s v="SKU-626"/>
        <s v="SKU-632"/>
        <s v="SKU-633"/>
        <s v="SKU-634"/>
        <s v="SKU-635"/>
        <s v="SKU-636"/>
        <s v="SKU-637"/>
        <s v="SKU-638"/>
        <s v="SKU-639"/>
        <s v="SKU-640"/>
        <s v="SKU-641"/>
        <s v="SKU-642"/>
        <s v="SKU-643"/>
        <s v="SKU-644"/>
        <s v="SKU-645"/>
        <s v="SKU-646"/>
        <s v="SKU-647"/>
        <s v="SKU-648"/>
        <s v="SKU-649"/>
        <s v="SKU-651"/>
        <s v="SKU-652"/>
        <s v="SKU-653"/>
        <s v="SKU-655"/>
        <s v="SKU-656"/>
        <s v="SKU-657"/>
        <s v="SKU-658"/>
        <s v="SKU-659"/>
        <s v="SKU-660"/>
        <s v="SKU-661"/>
        <s v="SKU-662"/>
        <s v="SKU-663"/>
        <s v="SKU-664"/>
        <s v="SKU-665"/>
        <s v="SKU-666"/>
        <s v="SKU-667"/>
        <s v="SKU-668"/>
        <s v="SKU-669"/>
        <s v="SKU-670"/>
        <s v="SKU-671"/>
        <s v="SKU-677"/>
        <s v="SKU-678"/>
        <s v="SKU-679"/>
        <s v="SKU-680"/>
        <s v="SKU-682"/>
        <s v="SKU-683"/>
        <s v="SKU-684"/>
        <s v="SKU-685"/>
        <s v="SKU-689"/>
        <s v="SKU-690"/>
        <s v="SKU-694"/>
        <s v="SKU-695"/>
        <s v="SKU-696"/>
        <s v="SKU-698"/>
        <s v="SKU-699"/>
        <s v="SKU-702"/>
        <s v="SKU-704"/>
        <s v="SKU-705"/>
        <s v="SKU-706"/>
        <s v="SKU-709"/>
        <s v="SKU-710"/>
        <s v="SKU-712"/>
        <s v="SKU-713"/>
        <s v="SKU-714"/>
        <s v="SKU-715"/>
        <s v="SKU-716"/>
        <s v="SKU-717"/>
        <s v="SKU-718"/>
        <s v="SKU-719"/>
        <s v="SKU-722"/>
        <s v="SKU-723"/>
        <s v="SKU-726"/>
        <s v="SKU-727"/>
        <s v="SKU-728"/>
        <s v="SKU-733"/>
        <s v="SKU-738"/>
        <s v="SKU-739"/>
        <s v="SKU-740"/>
        <s v="SKU-741"/>
        <s v="SKU-742"/>
        <s v="SKU-743"/>
        <s v="SKU-744"/>
        <s v="SKU-745"/>
        <s v="SKU-746"/>
        <s v="SKU-748"/>
        <s v="SKU-749"/>
        <s v="SKU-752"/>
        <s v="SKU-753"/>
        <s v="SKU-754"/>
        <s v="SKU-756"/>
        <s v="SKU-757"/>
        <s v="SKU-758"/>
        <s v="SKU-759"/>
        <s v="SKU-761"/>
        <s v="SKU-762"/>
        <s v="SKU-763"/>
        <s v="SKU-764"/>
        <s v="SKU-766"/>
        <s v="SKU-767"/>
        <s v="SKU-772"/>
        <s v="SKU-773"/>
        <s v="SKU-774"/>
        <s v="SKU-775"/>
        <s v="SKU-777"/>
        <s v="SKU-778"/>
        <s v="SKU-779"/>
        <s v="SKU-780"/>
        <s v="SKU-781"/>
        <s v="SKU-782"/>
        <s v="SKU-783"/>
        <s v="SKU-791"/>
        <s v="SKU-792"/>
        <s v="SKU-793"/>
        <s v="SKU-794"/>
        <s v="SKU-795"/>
        <s v="SKU-796"/>
        <s v="SKU-797"/>
        <s v="SKU-798"/>
        <s v="SKU-799"/>
        <s v="SKU-800"/>
        <s v="SKU-801"/>
        <s v="SKU-802"/>
        <s v="SKU-803"/>
        <s v="SKU-804"/>
        <s v="SKU-805"/>
        <s v="SKU-806"/>
        <s v="SKU-807"/>
        <s v="SKU-808"/>
        <s v="SKU-815"/>
        <s v="SKU-816"/>
        <s v="SKU-817"/>
        <s v="SKU-818"/>
        <s v="SKU-819"/>
        <s v="SKU-822"/>
        <s v="SKU-823"/>
        <s v="SKU-824"/>
        <s v="SKU-825"/>
        <s v="SKU-826"/>
        <s v="SKU-827"/>
        <s v="SKU-828"/>
        <s v="SKU-829"/>
        <s v="SKU-830"/>
        <s v="SKU-831"/>
        <s v="SKU-832"/>
        <s v="SKU-833"/>
        <s v="SKU-834"/>
        <s v="SKU-835"/>
        <s v="SKU-836"/>
        <s v="SKU-837"/>
        <s v="SKU-838"/>
        <s v="SKU-839"/>
        <s v="SKU-840"/>
        <s v="SKU-841"/>
        <s v="SKU-842"/>
        <s v="SKU-843"/>
        <s v="SKU-844"/>
        <s v="SKU-845"/>
        <s v="SKU-846"/>
        <s v="SKU-848"/>
        <s v="SKU-849"/>
        <s v="SKU-850"/>
        <s v="SKU-851"/>
        <s v="SKU-852"/>
        <s v="SKU-853"/>
        <s v="SKU-854"/>
        <s v="SKU-855"/>
        <s v="SKU-856"/>
        <s v="SKU-857"/>
        <s v="SKU-858"/>
        <s v="SKU-859"/>
        <s v="SKU-860"/>
        <s v="SKU-861"/>
        <s v="SKU-866"/>
        <s v="SKU-867"/>
        <s v="SKU-868"/>
        <s v="SKU-870"/>
        <s v="SKU-871"/>
        <s v="SKU-872"/>
        <s v="SKU-873"/>
        <s v="SKU-874"/>
        <s v="SKU-875"/>
        <s v="SKU-876"/>
        <s v="SKU-877"/>
        <s v="SKU-878"/>
        <s v="SKU-879"/>
        <s v="SKU-880"/>
        <s v="SKU-881"/>
        <s v="SKU-882"/>
        <s v="SKU-883"/>
        <s v="SKU-884"/>
        <s v="SKU-885"/>
        <s v="SKU-886"/>
        <s v="SKU-887"/>
        <s v="SKU-888"/>
        <s v="SKU-889"/>
        <s v="SKU-890"/>
        <s v="SKU-891"/>
        <s v="SKU-893"/>
        <s v="SKU-894"/>
        <s v="SKU-895"/>
        <s v="SKU-896"/>
        <s v="SKU-899"/>
        <s v="SKU-900"/>
        <s v="SKU-904"/>
        <s v="SKU-905"/>
        <s v="SKU-906"/>
        <s v="SKU-907"/>
        <s v="SKU-908"/>
        <s v="SKU-909"/>
        <s v="SKU-910"/>
        <s v="SKU-911"/>
        <s v="SKU-912"/>
        <s v="SKU-913"/>
        <s v="SKU-914"/>
        <s v="SKU-919"/>
        <s v="SKU-921"/>
        <s v="SKU-922"/>
        <s v="SKU-923"/>
        <s v="SKU-924"/>
        <s v="SKU-926"/>
        <s v="SKU-927"/>
        <s v="SKU-928"/>
        <s v="SKU-931"/>
        <s v="SKU-932"/>
        <s v="SKU-933"/>
        <s v="SKU-936"/>
        <s v="SKU-937"/>
        <s v="SKU-938"/>
        <s v="SKU-940"/>
        <s v="SKU-941"/>
        <s v="SKU-942"/>
        <s v="SKU-943"/>
        <s v="SKU-944"/>
        <s v="SKU-945"/>
        <s v="SKU-946"/>
        <s v="SKU-947"/>
        <s v="SKU-948"/>
        <s v="SKU-950"/>
        <s v="SKU-951"/>
        <s v="SKU-952"/>
        <s v="SKU-953"/>
        <s v="SKU-954"/>
        <s v="SKU-955"/>
        <s v="SKU-956"/>
        <s v="SKU-957"/>
        <s v="SKU-958"/>
        <s v="SKU-959"/>
        <s v="SKU-960"/>
        <s v="SKU-961"/>
        <s v="SKU-962"/>
        <s v="SKU-963"/>
        <s v="SKU-964"/>
        <s v="SKU-965"/>
        <s v="SKU-966"/>
        <s v="SKU-967"/>
        <s v="SKU-968"/>
        <s v="SKU-969"/>
        <s v="SKU-970"/>
        <s v="SKU-971"/>
        <s v="SKU-972"/>
        <s v="SKU-973"/>
        <s v="SKU-974"/>
        <s v="SKU-975"/>
        <s v="SKU-976"/>
        <s v="SKU-977"/>
        <s v="SKU-978"/>
        <s v="SKU-979"/>
        <s v="SKU-980"/>
        <s v="SKU-981"/>
        <s v="SKU-982"/>
        <s v="SKU-983"/>
        <s v="SKU-984"/>
        <s v="SKU-985"/>
        <s v="SKU-986"/>
        <s v="SKU-992"/>
        <s v="SKU-993"/>
        <s v="SKU-994"/>
        <s v="SKU-995"/>
        <s v="SKU-996"/>
        <s v="SKU-997"/>
        <s v="SKU-1002"/>
        <s v="SKU-1003"/>
        <s v="SKU-1004"/>
        <s v="SKU-1005"/>
        <s v="SKU-1006"/>
        <s v="SKU-1007"/>
        <s v="SKU-1008"/>
        <s v="SKU-1009"/>
        <s v="SKU-1010"/>
        <s v="SKU-1011"/>
        <s v="SKU-1012"/>
        <s v="SKU-1013"/>
        <s v="SKU-1014"/>
        <s v="SKU-1015"/>
        <s v="SKU-1016"/>
        <s v="SKU-1017"/>
        <s v="SKU-1018"/>
        <s v="SKU-1019"/>
        <s v="SKU-1020"/>
        <s v="SKU-1021"/>
        <s v="SKU-1022"/>
        <s v="SKU-1023"/>
        <s v="SKU-1024"/>
        <s v="SKU-1025"/>
        <s v="SKU-1027"/>
        <s v="SKU-1028"/>
        <s v="SKU-1029"/>
        <s v="SKU-1030"/>
        <s v="SKU-1031"/>
        <s v="SKU-1032"/>
        <s v="SKU-1033"/>
        <s v="SKU-1034"/>
        <s v="SKU-1035"/>
        <s v="SKU-1036"/>
        <s v="SKU-1037"/>
        <s v="SKU-1038"/>
        <s v="SKU-1039"/>
        <s v="SKU-1040"/>
        <s v="SKU-1041"/>
        <s v="SKU-1042"/>
        <s v="SKU-1043"/>
        <s v="SKU-1044"/>
        <s v="SKU-1045"/>
        <s v="SKU-1048"/>
        <s v="SKU-1049"/>
        <s v="SKU-1062"/>
        <s v="SKU-1063"/>
        <s v="SKU-1064"/>
        <s v="SKU-1065"/>
        <s v="SKU-1066"/>
        <s v="SKU-1067"/>
        <s v="SKU-1068"/>
        <s v="SKU-1069"/>
        <s v="SKU-1073"/>
        <s v="SKU-1074"/>
        <s v="SKU-1075"/>
        <s v="SKU-1076"/>
        <s v="SKU-1077"/>
        <s v="SKU-1078"/>
        <s v="SKU-1079"/>
        <s v="SKU-1080"/>
        <s v="SKU-1081"/>
        <s v="SKU-1082"/>
        <s v="SKU-1083"/>
        <s v="SKU-1084"/>
        <s v="SKU-1085"/>
        <s v="SKU-1086"/>
        <s v="SKU-1087"/>
        <s v="SKU-1089"/>
        <s v="SKU-1091"/>
        <s v="SKU-1092"/>
        <s v="SKU-1093"/>
        <s v="SKU-1094"/>
        <s v="SKU-1101"/>
        <s v="SKU-1102"/>
        <s v="SKU-1103"/>
        <s v="SKU-1104"/>
        <s v="SKU-1105"/>
        <s v="SKU-1106"/>
        <s v="SKU-1107"/>
        <s v="SKU-1108"/>
        <s v="SKU-1109"/>
        <s v="SKU-1110"/>
        <s v="SKU-1111"/>
        <s v="SKU-1112"/>
        <s v="SKU-1113"/>
        <s v="SKU-1114"/>
        <s v="SKU-1115"/>
        <s v="SKU-1116"/>
        <s v="SKU-1117"/>
        <s v="SKU-1118"/>
        <s v="SKU-1119"/>
        <s v="SKU-1120"/>
        <s v="SKU-1121"/>
        <s v="SKU-1122"/>
        <s v="SKU-1123"/>
        <s v="SKU-1124"/>
        <s v="SKU-1125"/>
        <s v="SKU-1126"/>
        <s v="SKU-1127"/>
        <s v="SKU-1128"/>
        <s v="SKU-1129"/>
        <s v="SKU-1130"/>
        <s v="SKU-1131"/>
        <s v="SKU-1132"/>
        <s v="SKU-1133"/>
        <s v="SKU-1134"/>
        <s v="SKU-1135"/>
        <s v="SKU-1136"/>
        <s v="SKU-1137"/>
        <s v="SKU-1138"/>
        <s v="SKU-1139"/>
        <s v="SKU-1140"/>
        <s v="SKU-1141"/>
        <s v="SKU-1145"/>
        <s v="SKU-1147"/>
        <s v="SKU-1148"/>
        <s v="SKU-1149"/>
        <s v="SKU-1150"/>
        <s v="SKU-1151"/>
        <s v="SKU-1152"/>
        <s v="SKU-1153"/>
        <s v="SKU-1154"/>
        <s v="SKU-1155"/>
        <s v="SKU-1156"/>
        <s v="SKU-1157"/>
        <s v="SKU-1158"/>
        <s v="SKU-1159"/>
        <s v="SKU-1161"/>
        <s v="SKU-1165"/>
        <s v="SKU-1168"/>
        <s v="SKU-1170"/>
        <s v="SKU-1171"/>
        <s v="SKU-1172"/>
        <s v="SKU-1174"/>
        <s v="SKU-1178"/>
        <s v="SKU-1181"/>
        <s v="SKU-1182"/>
        <s v="SKU-1183"/>
        <s v="SKU-1184"/>
        <s v="SKU-1185"/>
        <s v="SKU-1186"/>
        <s v="SKU-1187"/>
        <s v="SKU-1188"/>
        <s v="SKU-1189"/>
        <s v="SKU-1190"/>
        <s v="SKU-1191"/>
        <s v="SKU-1192"/>
        <s v="SKU-1193"/>
        <s v="SKU-1194"/>
        <s v="SKU-1195"/>
        <s v="SKU-1196"/>
        <s v="SKU-1197"/>
        <s v="SKU-1198"/>
        <s v="SKU-1199"/>
        <s v="SKU-1205"/>
        <s v="SKU-1206"/>
        <s v="SKU-1207"/>
        <s v="SKU-1208"/>
        <s v="SKU-1209"/>
        <s v="SKU-1210"/>
        <s v="SKU-1211"/>
        <s v="SKU-1212"/>
        <s v="SKU-1213"/>
        <s v="SKU-1214"/>
        <s v="SKU-1215"/>
        <s v="SKU-1217"/>
        <s v="SKU-1225"/>
        <s v="SKU-1227"/>
        <s v="SKU-1228"/>
        <s v="SKU-1231"/>
        <s v="SKU-1232"/>
        <s v="SKU-1234"/>
        <s v="SKU-1236"/>
        <s v="SKU-1237"/>
        <n v="1104076" u="1"/>
        <n v="1146433" u="1"/>
        <n v="1146440" u="1"/>
        <n v="1146441" u="1"/>
        <n v="1150475" u="1"/>
        <n v="1152507" u="1"/>
        <n v="1152508" u="1"/>
        <n v="1152509" u="1"/>
        <n v="1152511" u="1"/>
        <n v="1152512" u="1"/>
        <n v="1152513" u="1"/>
        <n v="1152514" u="1"/>
        <n v="1152515" u="1"/>
        <n v="1144448" u="1"/>
        <n v="1152516" u="1"/>
        <n v="1144449" u="1"/>
        <n v="1152517" u="1"/>
        <n v="1152519" u="1"/>
        <n v="1156553" u="1"/>
        <n v="1108146" u="1"/>
        <n v="1124282" u="1"/>
        <n v="1156554" u="1"/>
        <n v="1124284" u="1"/>
        <n v="1152522" u="1"/>
        <n v="1152523" u="1"/>
        <n v="1152525" u="1"/>
        <n v="1152526" u="1"/>
        <n v="1152527" u="1"/>
        <n v="1152528" u="1"/>
        <n v="1152529" u="1"/>
        <n v="1154546" u="1"/>
        <n v="1152530" u="1"/>
        <n v="1154547" u="1"/>
        <n v="1124293" u="1"/>
        <n v="1144463" u="1"/>
        <n v="1150514" u="1"/>
        <n v="1152531" u="1"/>
        <n v="1154548" u="1"/>
        <n v="1124294" u="1"/>
        <n v="1154549" u="1"/>
        <n v="1152533" u="1"/>
        <n v="1152534" u="1"/>
        <n v="1152535" u="1"/>
        <n v="1124298" u="1"/>
        <n v="1140434" u="1"/>
        <n v="1124299" u="1"/>
        <n v="1140435" u="1"/>
        <n v="1152537" u="1"/>
        <n v="1124300" u="1"/>
        <n v="1140436" u="1"/>
        <n v="1152538" u="1"/>
        <n v="1140437" u="1"/>
        <n v="1152539" u="1"/>
        <n v="1140438" u="1"/>
        <n v="1140439" u="1"/>
        <n v="1148507" u="1"/>
        <n v="1140440" u="1"/>
        <n v="1148508" u="1"/>
        <n v="1140441" u="1"/>
        <n v="1148509" u="1"/>
        <n v="1124306" u="1"/>
        <n v="1140442" u="1"/>
        <n v="1140443" u="1"/>
        <n v="1140444" u="1"/>
        <n v="1144478" u="1"/>
        <n v="1144479" u="1"/>
        <n v="1144480" u="1"/>
        <n v="1069852" u="1"/>
        <n v="1124311" u="1"/>
        <n v="1144481" u="1"/>
        <n v="1069853" u="1"/>
        <n v="1124312" u="1"/>
        <n v="1144482" u="1"/>
        <n v="1156584" u="1"/>
        <n v="1069854" u="1"/>
        <n v="1124314" u="1"/>
        <n v="1144485" u="1"/>
        <n v="1154570" u="1"/>
        <n v="1144486" u="1"/>
        <n v="1156589" u="1"/>
        <n v="1146507" u="1"/>
        <n v="1156592" u="1"/>
        <n v="1144492" u="1"/>
        <n v="1146509" u="1"/>
        <n v="1148531" u="1"/>
        <n v="1154582" u="1"/>
        <n v="1148532" u="1"/>
        <n v="1154583" u="1"/>
        <n v="1148533" u="1"/>
        <n v="1154584" u="1"/>
        <n v="1116262" u="1"/>
        <n v="1154586" u="1"/>
        <n v="1116264" u="1"/>
        <n v="1116265" u="1"/>
        <n v="1116266" u="1"/>
        <n v="1116267" u="1"/>
        <n v="1152574" u="1"/>
        <n v="1156608" u="1"/>
        <n v="1116282" u="1"/>
        <n v="1116289" u="1"/>
        <n v="1152604" u="1"/>
        <n v="1152611" u="1"/>
        <n v="1152612" u="1"/>
        <n v="1152613" u="1"/>
        <n v="1152614" u="1"/>
        <n v="1152615" u="1"/>
        <n v="1152616" u="1"/>
        <n v="1152617" u="1"/>
        <n v="1154634" u="1"/>
        <n v="1152618" u="1"/>
        <n v="1152619" u="1"/>
        <n v="1152620" u="1"/>
        <n v="1148587" u="1"/>
        <n v="1152621" u="1"/>
        <n v="1148588" u="1"/>
        <n v="1148593" u="1"/>
        <n v="1152628" u="1"/>
        <n v="1124391" u="1"/>
        <n v="1152629" u="1"/>
        <n v="1065903" u="1"/>
        <n v="1065905" u="1"/>
        <n v="1065906" u="1"/>
        <n v="1065908" u="1"/>
        <n v="1065909" u="1"/>
        <n v="1124402" u="1"/>
        <n v="1154661" u="1"/>
        <n v="1102223" u="1"/>
        <n v="1108274" u="1"/>
        <n v="1108275" u="1"/>
        <n v="1146598" u="1"/>
        <n v="1108276" u="1"/>
        <n v="1108277" u="1"/>
        <n v="1108278" u="1"/>
        <n v="1148618" u="1"/>
        <n v="1108279" u="1"/>
        <n v="1156696" u="1"/>
        <n v="1156700" u="1"/>
        <n v="1096192" u="1"/>
        <n v="1096193" u="1"/>
        <n v="1096194" u="1"/>
        <n v="1146619" u="1"/>
        <n v="1096195" u="1"/>
        <n v="1146622" u="1"/>
        <n v="1146623" u="1"/>
        <n v="1154691" u="1"/>
        <n v="1074018" u="1"/>
        <n v="1114370" u="1"/>
        <n v="1074031" u="1"/>
        <n v="1074032" u="1"/>
        <n v="1108322" u="1"/>
        <n v="1074034" u="1"/>
        <n v="1108323" u="1"/>
        <n v="1074035" u="1"/>
        <n v="1074036" u="1"/>
        <n v="1152700" u="1"/>
        <n v="1074038" u="1"/>
        <n v="1152701" u="1"/>
        <n v="1074039" u="1"/>
        <n v="1146653" u="1"/>
        <n v="1152705" u="1"/>
        <n v="1140607" u="1"/>
        <n v="1154727" u="1"/>
        <n v="1148677" u="1"/>
        <n v="1084134" u="1"/>
        <n v="1148678" u="1"/>
        <n v="1152722" u="1"/>
        <n v="1152723" u="1"/>
        <n v="1152724" u="1"/>
        <n v="1108351" u="1"/>
        <n v="1146674" u="1"/>
        <n v="1108352" u="1"/>
        <n v="1146675" u="1"/>
        <n v="1152726" u="1"/>
        <n v="1108353" u="1"/>
        <n v="1152727" u="1"/>
        <n v="1108354" u="1"/>
        <n v="1152730" u="1"/>
        <n v="1152731" u="1"/>
        <n v="1152732" u="1"/>
        <n v="1152733" u="1"/>
        <n v="1108366" u="1"/>
        <n v="1045191" u="1"/>
        <n v="1144673" u="1"/>
        <n v="1144674" u="1"/>
        <n v="1144675" u="1"/>
        <n v="1144676" u="1"/>
        <n v="1152746" u="1"/>
        <n v="1152747" u="1"/>
        <n v="1152749" u="1"/>
        <n v="1152750" u="1"/>
        <n v="1070054" u="1"/>
        <n v="1152751" u="1"/>
        <n v="1104344" u="1"/>
        <n v="1152752" u="1"/>
        <n v="1104345" u="1"/>
        <n v="1104346" u="1"/>
        <n v="1104347" u="1"/>
        <n v="1156790" u="1"/>
        <n v="1148723" u="1"/>
        <n v="1156791" u="1"/>
        <n v="1148724" u="1"/>
        <n v="1152758" u="1"/>
        <n v="1156792" u="1"/>
        <n v="1148725" u="1"/>
        <n v="1152759" u="1"/>
        <n v="1156793" u="1"/>
        <n v="1148726" u="1"/>
        <n v="1148727" u="1"/>
        <n v="1156795" u="1"/>
        <n v="1156796" u="1"/>
        <n v="1156797" u="1"/>
        <n v="1156798" u="1"/>
        <n v="1108394" u="1"/>
        <n v="1152768" u="1"/>
        <n v="1108395" u="1"/>
        <n v="1108396" u="1"/>
        <n v="1108397" u="1"/>
        <n v="1146720" u="1"/>
        <n v="1108398" u="1"/>
        <n v="1146721" u="1"/>
        <n v="1108399" u="1"/>
        <n v="1096315" u="1"/>
        <n v="1096317" u="1"/>
        <n v="1156831" u="1"/>
        <n v="1152806" u="1"/>
        <n v="1152807" u="1"/>
        <n v="1082213" u="1"/>
        <n v="1144741" u="1"/>
        <n v="1144742" u="1"/>
        <n v="1114490" u="1"/>
        <n v="1144747" u="1"/>
        <n v="1154843" u="1"/>
        <n v="1152833" u="1"/>
        <n v="1152834" u="1"/>
        <n v="1152839" u="1"/>
        <n v="1154857" u="1"/>
        <n v="1152841" u="1"/>
        <n v="1154858" u="1"/>
        <n v="1156875" u="1"/>
        <n v="1152842" u="1"/>
        <n v="1154859" u="1"/>
        <n v="1152843" u="1"/>
        <n v="1154860" u="1"/>
        <n v="1154861" u="1"/>
        <n v="1152847" u="1"/>
        <n v="1152848" u="1"/>
        <n v="1152849" u="1"/>
        <n v="1152853" u="1"/>
        <n v="1152854" u="1"/>
        <n v="1152855" u="1"/>
        <n v="1152856" u="1"/>
        <n v="1152857" u="1"/>
        <n v="1152858" u="1"/>
        <n v="1144792" u="1"/>
        <n v="1152860" u="1"/>
        <n v="1144793" u="1"/>
        <n v="1124633" u="1"/>
        <n v="1154892" u="1"/>
        <n v="1154893" u="1"/>
        <n v="1154894" u="1"/>
        <n v="1144812" u="1"/>
        <n v="1154897" u="1"/>
        <n v="1144813" u="1"/>
        <n v="1154898" u="1"/>
        <n v="1154899" u="1"/>
        <n v="1124645" u="1"/>
        <n v="1154900" u="1"/>
        <n v="1116578" u="1"/>
        <n v="1144816" u="1"/>
        <n v="1152884" u="1"/>
        <n v="1154901" u="1"/>
        <n v="1152885" u="1"/>
        <n v="1152886" u="1"/>
        <n v="1152887" u="1"/>
        <n v="1152888" u="1"/>
        <n v="1152889" u="1"/>
        <n v="1152890" u="1"/>
        <n v="1008961" u="1"/>
        <n v="1156927" u="1"/>
        <n v="1144828" u="1"/>
        <n v="1110541" u="1"/>
        <n v="1110542" u="1"/>
        <n v="1110543" u="1"/>
        <n v="1110544" u="1"/>
        <n v="1124663" u="1"/>
        <n v="1110545" u="1"/>
        <n v="1124664" u="1"/>
        <n v="1110546" u="1"/>
        <n v="1146854" u="1"/>
        <n v="1124670" u="1"/>
        <n v="1124672" u="1"/>
        <n v="1124674" u="1"/>
        <n v="1124675" u="1"/>
        <n v="1124677" u="1"/>
        <n v="1124678" u="1"/>
        <n v="1154934" u="1"/>
        <n v="1112580" u="1"/>
        <n v="1116615" u="1"/>
        <n v="1156956" u="1"/>
        <n v="1156957" u="1"/>
        <n v="1152924" u="1"/>
        <n v="1156958" u="1"/>
        <n v="1146880" u="1"/>
        <n v="1146881" u="1"/>
        <n v="1146882" u="1"/>
        <n v="1154954" u="1"/>
        <n v="1142854" u="1"/>
        <n v="1154957" u="1"/>
        <n v="1116637" u="1"/>
        <n v="1144877" u="1"/>
        <n v="1116640" u="1"/>
        <n v="1116641" u="1"/>
        <n v="1116642" u="1"/>
        <n v="1146897" u="1"/>
        <n v="1116643" u="1"/>
        <n v="1146898" u="1"/>
        <n v="1116644" u="1"/>
        <n v="1146899" u="1"/>
        <n v="1152950" u="1"/>
        <n v="1116645" u="1"/>
        <n v="1076307" u="1"/>
        <n v="1152955" u="1"/>
        <n v="1076310" u="1"/>
        <n v="1008993" u="1"/>
        <n v="1114637" u="1"/>
        <n v="1008995" u="1"/>
        <n v="1106571" u="1"/>
        <n v="1106572" u="1"/>
        <n v="1106573" u="1"/>
        <n v="1114644" u="1"/>
        <n v="1084392" u="1"/>
        <n v="1084393" u="1"/>
        <n v="1116665" u="1"/>
        <n v="1116666" u="1"/>
        <n v="1116667" u="1"/>
        <n v="1114651" u="1"/>
        <n v="1076331" u="1"/>
        <n v="1154994" u="1"/>
        <n v="1154995" u="1"/>
        <n v="1154996" u="1"/>
        <n v="1076334" u="1"/>
        <n v="1076335" u="1"/>
        <n v="1152983" u="1"/>
        <n v="1152984" u="1"/>
        <n v="1152985" u="1"/>
        <n v="1152986" u="1"/>
        <n v="1144919" u="1"/>
        <n v="1152987" u="1"/>
        <n v="1144921" u="1"/>
        <n v="1116684" u="1"/>
        <n v="1144922" u="1"/>
        <n v="1152991" u="1"/>
        <n v="1152994" u="1"/>
        <n v="1152995" u="1"/>
        <n v="1152996" u="1"/>
        <n v="1152998" u="1"/>
        <n v="1152999" u="1"/>
        <n v="1116694" u="1"/>
        <n v="1153000" u="1"/>
        <n v="1082408" u="1"/>
        <n v="1155020" u="1"/>
        <n v="1082409" u="1"/>
        <n v="1157038" u="1"/>
        <n v="1157039" u="1"/>
        <n v="1144938" u="1"/>
        <n v="1155023" u="1"/>
        <n v="1144939" u="1"/>
        <n v="1155024" u="1"/>
        <n v="1144940" u="1"/>
        <n v="1155025" u="1"/>
        <n v="1155026" u="1"/>
        <n v="1144942" u="1"/>
        <n v="1155027" u="1"/>
        <n v="1144943" u="1"/>
        <n v="1155028" u="1"/>
        <n v="1144944" u="1"/>
        <n v="1155029" u="1"/>
        <n v="1116710" u="1"/>
        <n v="1155040" u="1"/>
        <n v="1046341" u="1"/>
        <n v="1122769" u="1"/>
        <n v="1155041" u="1"/>
        <n v="1088489" u="1"/>
        <n v="1108664" u="1"/>
        <n v="1108665" u="1"/>
        <n v="1108666" u="1"/>
        <n v="1146998" u="1"/>
        <n v="1146999" u="1"/>
        <n v="1112711" u="1"/>
        <n v="1147000" u="1"/>
        <n v="1147001" u="1"/>
        <n v="1147002" u="1"/>
        <n v="1147004" u="1"/>
        <n v="1157089" u="1"/>
        <n v="1076413" u="1"/>
        <n v="1114746" u="1"/>
        <n v="1149040" u="1"/>
        <n v="1145007" u="1"/>
        <n v="1145008" u="1"/>
        <n v="1149042" u="1"/>
        <n v="1145012" u="1"/>
        <n v="1153080" u="1"/>
        <n v="1157124" u="1"/>
        <n v="1145023" u="1"/>
        <n v="1149060" u="1"/>
        <n v="1124861" u="1"/>
        <n v="1124862" u="1"/>
        <n v="1124863" u="1"/>
        <n v="1124864" u="1"/>
        <n v="1124865" u="1"/>
        <n v="1110747" u="1"/>
        <n v="1114781" u="1"/>
        <n v="1124866" u="1"/>
        <n v="1110748" u="1"/>
        <n v="1114782" u="1"/>
        <n v="1114783" u="1"/>
        <n v="1114784" u="1"/>
        <n v="1066392" u="1"/>
        <n v="1066393" u="1"/>
        <n v="1155143" u="1"/>
        <n v="1155144" u="1"/>
        <n v="1155145" u="1"/>
        <n v="1155146" u="1"/>
        <n v="1147079" u="1"/>
        <n v="1155147" u="1"/>
        <n v="1155148" u="1"/>
        <n v="1155149" u="1"/>
        <n v="1155150" u="1"/>
        <n v="1155151" u="1"/>
        <n v="1147084" u="1"/>
        <n v="1104728" u="1"/>
        <n v="1104729" u="1"/>
        <n v="1104730" u="1"/>
        <n v="1149108" u="1"/>
        <n v="1155160" u="1"/>
        <n v="1046401" u="1"/>
        <n v="1155161" u="1"/>
        <n v="1155162" u="1"/>
        <n v="1046402" u="1"/>
        <n v="1155163" u="1"/>
        <n v="1155164" u="1"/>
        <n v="1046403" u="1"/>
        <n v="1155165" u="1"/>
        <n v="1046405" u="1"/>
        <n v="1046407" u="1"/>
        <n v="1143072" u="1"/>
        <n v="1147106" u="1"/>
        <n v="1046408" u="1"/>
        <n v="1143073" u="1"/>
        <n v="1147107" u="1"/>
        <n v="1143074" u="1"/>
        <n v="1046409" u="1"/>
        <n v="1143075" u="1"/>
        <n v="1147110" u="1"/>
        <n v="1046410" u="1"/>
        <n v="1147111" u="1"/>
        <n v="1147113" u="1"/>
        <n v="1124928" u="1"/>
        <n v="1124929" u="1"/>
        <n v="1143082" u="1"/>
        <n v="1147116" u="1"/>
        <n v="1106783" u="1"/>
        <n v="1106784" u="1"/>
        <n v="1153175" u="1"/>
        <n v="1106785" u="1"/>
        <n v="1153176" u="1"/>
        <n v="1106786" u="1"/>
        <n v="1153177" u="1"/>
        <n v="1104770" u="1"/>
        <n v="1153178" u="1"/>
        <n v="1147128" u="1"/>
        <n v="1149145" u="1"/>
        <n v="1149147" u="1"/>
        <n v="1153181" u="1"/>
        <n v="1153182" u="1"/>
        <n v="1153183" u="1"/>
        <n v="1153188" u="1"/>
        <n v="1153189" u="1"/>
        <n v="1110833" u="1"/>
        <n v="1116884" u="1"/>
        <n v="1153190" u="1"/>
        <n v="1110834" u="1"/>
        <n v="1110835" u="1"/>
        <n v="1110836" u="1"/>
        <n v="1110837" u="1"/>
        <n v="1110838" u="1"/>
        <n v="1147144" u="1"/>
        <n v="1110839" u="1"/>
        <n v="1155219" u="1"/>
        <n v="1104801" u="1"/>
        <n v="1104802" u="1"/>
        <n v="1104803" u="1"/>
        <n v="1104804" u="1"/>
        <n v="1104805" u="1"/>
        <n v="1155230" u="1"/>
        <n v="1104806" u="1"/>
        <n v="1153214" u="1"/>
        <n v="1155231" u="1"/>
        <n v="1104807" u="1"/>
        <n v="1153215" u="1"/>
        <n v="1155232" u="1"/>
        <n v="1104808" u="1"/>
        <n v="1155233" u="1"/>
        <n v="1104809" u="1"/>
        <n v="1153217" u="1"/>
        <n v="1155234" u="1"/>
        <n v="1104810" u="1"/>
        <n v="1122963" u="1"/>
        <n v="1153218" u="1"/>
        <n v="1155235" u="1"/>
        <n v="1102794" u="1"/>
        <n v="1104811" u="1"/>
        <n v="1153219" u="1"/>
        <n v="1102795" u="1"/>
        <n v="1153220" u="1"/>
        <n v="1155237" u="1"/>
        <n v="1102796" u="1"/>
        <n v="1153221" u="1"/>
        <n v="1155238" u="1"/>
        <n v="1153222" u="1"/>
        <n v="1155239" u="1"/>
        <n v="1153223" u="1"/>
        <n v="1153224" u="1"/>
        <n v="1153225" u="1"/>
        <n v="1147177" u="1"/>
        <n v="1114908" u="1"/>
        <n v="1098773" u="1"/>
        <n v="1098774" u="1"/>
        <n v="1155250" u="1"/>
        <n v="1155251" u="1"/>
        <n v="1010141" u="1"/>
        <n v="1155253" u="1"/>
        <n v="1009133" u="1"/>
        <n v="1155254" u="1"/>
        <n v="1155255" u="1"/>
        <n v="1009134" u="1"/>
        <n v="1010143" u="1"/>
        <n v="1157274" u="1"/>
        <n v="1009135" u="1"/>
        <n v="1145175" u="1"/>
        <n v="1145176" u="1"/>
        <n v="1009137" u="1"/>
        <n v="1145178" u="1"/>
        <n v="1145179" u="1"/>
        <n v="1145180" u="1"/>
        <n v="1153248" u="1"/>
        <n v="1074586" u="1"/>
        <n v="1145181" u="1"/>
        <n v="1145182" u="1"/>
        <n v="1145183" u="1"/>
        <n v="1145184" u="1"/>
        <n v="1074591" u="1"/>
        <n v="1147203" u="1"/>
        <n v="1153257" u="1"/>
        <n v="1153267" u="1"/>
        <n v="1153268" u="1"/>
        <n v="1153269" u="1"/>
        <n v="1104862" u="1"/>
        <n v="1104863" u="1"/>
        <n v="1104864" u="1"/>
        <n v="1104865" u="1"/>
        <n v="1125035" u="1"/>
        <n v="1104866" u="1"/>
        <n v="1104867" u="1"/>
        <n v="1125037" u="1"/>
        <n v="1104868" u="1"/>
        <n v="1104869" u="1"/>
        <n v="1147226" u="1"/>
        <n v="1104870" u="1"/>
        <n v="1153280" u="1"/>
        <n v="1153281" u="1"/>
        <n v="1153282" u="1"/>
        <n v="1153283" u="1"/>
        <n v="1153284" u="1"/>
        <n v="1147234" u="1"/>
        <n v="1147235" u="1"/>
        <n v="1074624" u="1"/>
        <n v="1153287" u="1"/>
        <n v="1074625" u="1"/>
        <n v="1112951" u="1"/>
        <n v="1147243" u="1"/>
        <n v="1147244" u="1"/>
        <n v="1147245" u="1"/>
        <n v="1074638" u="1"/>
        <n v="1010174" u="1"/>
        <n v="1074639" u="1"/>
        <n v="1010175" u="1"/>
        <n v="1153315" u="1"/>
        <n v="1153316" u="1"/>
        <n v="1153317" u="1"/>
        <n v="1153318" u="1"/>
        <n v="1153319" u="1"/>
        <n v="1149286" u="1"/>
        <n v="1009175" u="1"/>
        <n v="1155342" u="1"/>
        <n v="1155343" u="1"/>
        <n v="1155344" u="1"/>
        <n v="1155345" u="1"/>
        <n v="1155346" u="1"/>
        <n v="1155347" u="1"/>
        <n v="1155348" u="1"/>
        <n v="1155349" u="1"/>
        <n v="1125095" u="1"/>
        <n v="1155350" u="1"/>
        <n v="1110977" u="1"/>
        <n v="1155351" u="1"/>
        <n v="1155352" u="1"/>
        <n v="1110979" u="1"/>
        <n v="1110980" u="1"/>
        <n v="1125102" u="1"/>
        <n v="1125106" u="1"/>
        <n v="1125107" u="1"/>
        <n v="1125108" u="1"/>
        <n v="1155363" u="1"/>
        <n v="1125109" u="1"/>
        <n v="1155364" u="1"/>
        <n v="1147310" u="1"/>
        <n v="1147316" u="1"/>
        <n v="1147317" u="1"/>
        <n v="1147318" u="1"/>
        <n v="1147319" u="1"/>
        <n v="1090845" u="1"/>
        <n v="1090846" u="1"/>
        <n v="1090847" u="1"/>
        <n v="1062610" u="1"/>
        <n v="1090848" u="1"/>
        <n v="1115055" u="1"/>
        <n v="1149344" u="1"/>
        <n v="1149347" u="1"/>
        <n v="1125147" u="1"/>
        <n v="1147335" u="1"/>
        <n v="1115066" u="1"/>
        <n v="1115067" u="1"/>
        <n v="1115068" u="1"/>
        <n v="1123136" u="1"/>
        <n v="1115069" u="1"/>
        <n v="1123137" u="1"/>
        <n v="1115070" u="1"/>
        <n v="1157428" u="1"/>
        <n v="1157429" u="1"/>
        <n v="1157430" u="1"/>
        <n v="1157431" u="1"/>
        <n v="1157432" u="1"/>
        <n v="1151382" u="1"/>
        <n v="1151383" u="1"/>
        <n v="1157435" u="1"/>
        <n v="1151386" u="1"/>
        <n v="1151387" u="1"/>
        <n v="1151388" u="1"/>
        <n v="1151389" u="1"/>
        <n v="1157441" u="1"/>
        <n v="1153413" u="1"/>
        <n v="1009222" u="1"/>
        <n v="1157450" u="1"/>
        <n v="1009223" u="1"/>
        <n v="1155434" u="1"/>
        <n v="1151401" u="1"/>
        <n v="1151403" u="1"/>
        <n v="1115101" u="1"/>
        <n v="1109052" u="1"/>
        <n v="1109053" u="1"/>
        <n v="1143344" u="1"/>
        <n v="1107039" u="1"/>
        <n v="1143345" u="1"/>
        <n v="1143346" u="1"/>
        <n v="1153431" u="1"/>
        <n v="1143347" u="1"/>
        <n v="1143348" u="1"/>
        <n v="1107044" u="1"/>
        <n v="1062671" u="1"/>
        <n v="1149405" u="1"/>
        <n v="1151422" u="1"/>
        <n v="1123185" u="1"/>
        <n v="1151423" u="1"/>
        <n v="1153440" u="1"/>
        <n v="1151424" u="1"/>
        <n v="1153441" u="1"/>
        <n v="1153442" u="1"/>
        <n v="1153443" u="1"/>
        <n v="1094951" u="1"/>
        <n v="1153444" u="1"/>
        <n v="1105049" u="1"/>
        <n v="1105050" u="1"/>
        <n v="1123203" u="1"/>
        <n v="1149428" u="1"/>
        <n v="1149429" u="1"/>
        <n v="1149430" u="1"/>
        <n v="1143383" u="1"/>
        <n v="1149442" u="1"/>
        <n v="1153484" u="1"/>
        <n v="1125248" u="1"/>
        <n v="1125250" u="1"/>
        <n v="1153490" u="1"/>
        <n v="1155509" u="1"/>
        <n v="1155511" u="1"/>
        <n v="1147444" u="1"/>
        <n v="1155514" u="1"/>
        <n v="1115175" u="1"/>
        <n v="1115176" u="1"/>
        <n v="1151482" u="1"/>
        <n v="1074837" u="1"/>
        <n v="1147449" u="1"/>
        <n v="1151483" u="1"/>
        <n v="1155517" u="1"/>
        <n v="1074838" u="1"/>
        <n v="1151484" u="1"/>
        <n v="1151485" u="1"/>
        <n v="1155524" u="1"/>
        <n v="1088964" u="1"/>
        <n v="1125270" u="1"/>
        <n v="1155525" u="1"/>
        <n v="1123259" u="1"/>
        <n v="1123260" u="1"/>
        <n v="1155532" u="1"/>
        <n v="1155533" u="1"/>
        <n v="1155534" u="1"/>
        <n v="1155535" u="1"/>
        <n v="1125281" u="1"/>
        <n v="1155536" u="1"/>
        <n v="1125282" u="1"/>
        <n v="1155537" u="1"/>
        <n v="1155538" u="1"/>
        <n v="1155539" u="1"/>
        <n v="1151506" u="1"/>
        <n v="1151507" u="1"/>
        <n v="1147474" u="1"/>
        <n v="1137390" u="1"/>
        <n v="1153526" u="1"/>
        <n v="1137391" u="1"/>
        <n v="1137392" u="1"/>
        <n v="1147477" u="1"/>
        <n v="1149497" u="1"/>
        <n v="1147482" u="1"/>
        <n v="1137398" u="1"/>
        <n v="1147483" u="1"/>
        <n v="1149500" u="1"/>
        <n v="1137399" u="1"/>
        <n v="1147484" u="1"/>
        <n v="1149501" u="1"/>
        <n v="1137400" u="1"/>
        <n v="1147485" u="1"/>
        <n v="1149502" u="1"/>
        <n v="1147486" u="1"/>
        <n v="1149503" u="1"/>
        <n v="1147487" u="1"/>
        <n v="1111186" u="1"/>
        <n v="1155560" u="1"/>
        <n v="1155561" u="1"/>
        <n v="1155562" u="1"/>
        <n v="1155563" u="1"/>
        <n v="1155564" u="1"/>
        <n v="1155565" u="1"/>
        <n v="1155566" u="1"/>
        <n v="1151533" u="1"/>
        <n v="1155567" u="1"/>
        <n v="1151534" u="1"/>
        <n v="1155568" u="1"/>
        <n v="1147501" u="1"/>
        <n v="1155569" u="1"/>
        <n v="1155570" u="1"/>
        <n v="1147503" u="1"/>
        <n v="1155571" u="1"/>
        <n v="1115238" u="1"/>
        <n v="1115239" u="1"/>
        <n v="1115240" u="1"/>
        <n v="1113224" u="1"/>
        <n v="1155590" u="1"/>
        <n v="1155591" u="1"/>
        <n v="1155592" u="1"/>
        <n v="1149542" u="1"/>
        <n v="1143494" u="1"/>
        <n v="1149546" u="1"/>
        <n v="1149547" u="1"/>
        <n v="1153589" u="1"/>
        <n v="1153592" u="1"/>
        <n v="1145525" u="1"/>
        <n v="1145526" u="1"/>
        <n v="1105191" u="1"/>
        <n v="1105192" u="1"/>
        <n v="1153601" u="1"/>
        <n v="1143517" u="1"/>
        <n v="1153602" u="1"/>
        <n v="1143519" u="1"/>
        <n v="1153605" u="1"/>
        <n v="1157641" u="1"/>
        <n v="1157642" u="1"/>
        <n v="1095116" u="1"/>
        <n v="1125374" u="1"/>
        <n v="1143527" u="1"/>
        <n v="1125375" u="1"/>
        <n v="1143533" u="1"/>
        <n v="1155636" u="1"/>
        <n v="1155637" u="1"/>
        <n v="1155638" u="1"/>
        <n v="1109248" u="1"/>
        <n v="1155639" u="1"/>
        <n v="1081011" u="1"/>
        <n v="1109249" u="1"/>
        <n v="1155640" u="1"/>
        <n v="1109250" u="1"/>
        <n v="1115301" u="1"/>
        <n v="1155641" u="1"/>
        <n v="1115302" u="1"/>
        <n v="1151608" u="1"/>
        <n v="1155642" u="1"/>
        <n v="1151610" u="1"/>
        <n v="1115305" u="1"/>
        <n v="1151611" u="1"/>
        <n v="1151612" u="1"/>
        <n v="1151613" u="1"/>
        <n v="1151614" u="1"/>
        <n v="1151615" u="1"/>
        <n v="1072953" u="1"/>
        <n v="1072954" u="1"/>
        <n v="1151617" u="1"/>
        <n v="1072955" u="1"/>
        <n v="1072956" u="1"/>
        <n v="1089093" u="1"/>
        <n v="1089094" u="1"/>
        <n v="1125401" u="1"/>
        <n v="1157673" u="1"/>
        <n v="1125402" u="1"/>
        <n v="1157674" u="1"/>
        <n v="1045645" u="1"/>
        <n v="1115326" u="1"/>
        <n v="1155669" u="1"/>
        <n v="1045647" u="1"/>
        <n v="1045648" u="1"/>
        <n v="1117351" u="1"/>
        <n v="1151640" u="1"/>
        <n v="1117352" u="1"/>
        <n v="1115336" u="1"/>
        <n v="1117353" u="1"/>
        <n v="1115337" u="1"/>
        <n v="1117354" u="1"/>
        <n v="1143576" u="1"/>
        <n v="1155681" u="1"/>
        <n v="1155682" u="1"/>
        <n v="1155683" u="1"/>
        <n v="1155684" u="1"/>
        <n v="1155685" u="1"/>
        <n v="1155686" u="1"/>
        <n v="1155687" u="1"/>
        <n v="1155688" u="1"/>
        <n v="1095181" u="1"/>
        <n v="1151657" u="1"/>
        <n v="1095182" u="1"/>
        <n v="1151658" u="1"/>
        <n v="1095183" u="1"/>
        <n v="1151659" u="1"/>
        <n v="1151660" u="1"/>
        <n v="1095185" u="1"/>
        <n v="1151661" u="1"/>
        <n v="1151670" u="1"/>
        <n v="1123435" u="1"/>
        <n v="1145623" u="1"/>
        <n v="1145624" u="1"/>
        <n v="1145625" u="1"/>
        <n v="1145626" u="1"/>
        <n v="1145627" u="1"/>
        <n v="1145628" u="1"/>
        <n v="1145629" u="1"/>
        <n v="1145631" u="1"/>
        <n v="1155716" u="1"/>
        <n v="1145632" u="1"/>
        <n v="1125463" u="1"/>
        <n v="1145633" u="1"/>
        <n v="1095210" u="1"/>
        <n v="1123460" u="1"/>
        <n v="1119435" u="1"/>
        <n v="1119436" u="1"/>
        <n v="1095235" u="1"/>
        <n v="1125491" u="1"/>
        <n v="1151713" u="1"/>
        <n v="1117425" u="1"/>
        <n v="1125493" u="1"/>
        <n v="1103307" u="1"/>
        <n v="1155761" u="1"/>
        <n v="1083151" u="1"/>
        <n v="1091225" u="1"/>
        <n v="1103327" u="1"/>
        <n v="1115433" u="1"/>
        <n v="1123503" u="1"/>
        <n v="1145697" u="1"/>
        <n v="1145698" u="1"/>
        <n v="1139648" u="1"/>
        <n v="1145699" u="1"/>
        <n v="1145700" u="1"/>
        <n v="1145701" u="1"/>
        <n v="1151752" u="1"/>
        <n v="1081165" u="1"/>
        <n v="1081166" u="1"/>
        <n v="1125540" u="1"/>
        <n v="1151763" u="1"/>
        <n v="1145715" u="1"/>
        <n v="1145719" u="1"/>
        <n v="1099329" u="1"/>
        <n v="1099330" u="1"/>
        <n v="1145725" u="1"/>
        <n v="1145730" u="1"/>
        <n v="1157834" u="1"/>
        <n v="1157835" u="1"/>
        <n v="1157836" u="1"/>
        <n v="1081191" u="1"/>
        <n v="1123548" u="1"/>
        <n v="1157837" u="1"/>
        <n v="1081192" u="1"/>
        <n v="1081193" u="1"/>
        <n v="1081194" u="1"/>
        <n v="1157841" u="1"/>
        <n v="1141706" u="1"/>
        <n v="1143727" u="1"/>
        <n v="1143728" u="1"/>
        <n v="1151796" u="1"/>
        <n v="1143729" u="1"/>
        <n v="1151797" u="1"/>
        <n v="1151798" u="1"/>
        <n v="1143731" u="1"/>
        <n v="1151799" u="1"/>
        <n v="1145749" u="1"/>
        <n v="1125581" u="1"/>
        <n v="1143736" u="1"/>
        <n v="1125584" u="1"/>
        <n v="1125585" u="1"/>
        <n v="1125586" u="1"/>
        <n v="1123570" u="1"/>
        <n v="1125587" u="1"/>
        <n v="1115505" u="1"/>
        <n v="1125590" u="1"/>
        <n v="1145760" u="1"/>
        <n v="1125591" u="1"/>
        <n v="1145761" u="1"/>
        <n v="1125592" u="1"/>
        <n v="1155857" u="1"/>
        <n v="1155858" u="1"/>
        <n v="1151825" u="1"/>
        <n v="1101401" u="1"/>
        <n v="1101402" u="1"/>
        <n v="1101403" u="1"/>
        <n v="1101404" u="1"/>
        <n v="1101405" u="1"/>
        <n v="1151830" u="1"/>
        <n v="1101406" u="1"/>
        <n v="1151831" u="1"/>
        <n v="1125611" u="1"/>
        <n v="1125612" u="1"/>
        <n v="1125613" u="1"/>
        <n v="1125614" u="1"/>
        <n v="1151842" u="1"/>
        <n v="1155876" u="1"/>
        <n v="1005413" u="1"/>
        <n v="1155885" u="1"/>
        <n v="1005415" u="1"/>
        <n v="1005417" u="1"/>
        <n v="1155890" u="1"/>
        <n v="1005418" u="1"/>
        <n v="1109501" u="1"/>
        <n v="1109502" u="1"/>
        <n v="1155906" u="1"/>
        <n v="1155907" u="1"/>
        <n v="1141789" u="1"/>
        <n v="1151874" u="1"/>
        <n v="1141791" u="1"/>
        <n v="1000386" u="1"/>
        <n v="1141794" u="1"/>
        <n v="1141795" u="1"/>
        <n v="1119609" u="1"/>
        <n v="1141796" u="1"/>
        <n v="1141797" u="1"/>
        <n v="1000388" u="1"/>
        <n v="1141798" u="1"/>
        <n v="1141799" u="1"/>
        <n v="1141800" u="1"/>
        <n v="1000390" u="1"/>
        <n v="1101462" u="1"/>
        <n v="1101463" u="1"/>
        <n v="1101464" u="1"/>
        <n v="1101465" u="1"/>
        <n v="1101466" u="1"/>
        <n v="1101467" u="1"/>
        <n v="1141807" u="1"/>
        <n v="1101468" u="1"/>
        <n v="1101469" u="1"/>
        <n v="1141809" u="1"/>
        <n v="1151894" u="1"/>
        <n v="1101470" u="1"/>
        <n v="1151895" u="1"/>
        <n v="1101471" u="1"/>
        <n v="1143828" u="1"/>
        <n v="1101472" u="1"/>
        <n v="1143829" u="1"/>
        <n v="1101473" u="1"/>
        <n v="1143830" u="1"/>
        <n v="1123661" u="1"/>
        <n v="1143831" u="1"/>
        <n v="1115594" u="1"/>
        <n v="1123662" u="1"/>
        <n v="1143832" u="1"/>
        <n v="1123663" u="1"/>
        <n v="1143833" u="1"/>
        <n v="1123664" u="1"/>
        <n v="1143834" u="1"/>
        <n v="1143835" u="1"/>
        <n v="1157954" u="1"/>
        <n v="1143836" u="1"/>
        <n v="1157955" u="1"/>
        <n v="1143837" u="1"/>
        <n v="1157956" u="1"/>
        <n v="1143838" u="1"/>
        <n v="1143839" u="1"/>
        <n v="1143840" u="1"/>
        <n v="1143841" u="1"/>
        <n v="1143845" u="1"/>
        <n v="1143846" u="1"/>
        <n v="1143847" u="1"/>
        <n v="1157966" u="1"/>
        <n v="1157967" u="1"/>
        <n v="1157968" u="1"/>
        <n v="1157969" u="1"/>
        <n v="1157970" u="1"/>
        <n v="1157971" u="1"/>
        <n v="1157972" u="1"/>
        <n v="1157973" u="1"/>
        <n v="1145872" u="1"/>
        <n v="1155964" u="1"/>
        <n v="1151933" u="1"/>
        <n v="1119671" u="1"/>
        <n v="1119672" u="1"/>
        <n v="1119673" u="1"/>
        <n v="1005462" u="1"/>
        <n v="1119674" u="1"/>
        <n v="1119675" u="1"/>
        <n v="1005463" u="1"/>
        <n v="1155990" u="1"/>
        <n v="1121706" u="1"/>
        <n v="1121707" u="1"/>
        <n v="1121708" u="1"/>
        <n v="1121711" u="1"/>
        <n v="1101548" u="1"/>
        <n v="1143905" u="1"/>
        <n v="1152001" u="1"/>
        <n v="1123767" u="1"/>
        <n v="1123768" u="1"/>
        <n v="1123770" u="1"/>
        <n v="1123771" u="1"/>
        <n v="1152022" u="1"/>
        <n v="1152023" u="1"/>
        <n v="1152024" u="1"/>
        <n v="1152033" u="1"/>
        <n v="1152034" u="1"/>
        <n v="1152037" u="1"/>
        <n v="1152038" u="1"/>
        <n v="1121787" u="1"/>
        <n v="1121788" u="1"/>
        <n v="1121789" u="1"/>
        <n v="1123809" u="1"/>
        <n v="1085487" u="1"/>
        <n v="1085488" u="1"/>
        <n v="1152053" u="1"/>
        <n v="1111717" u="1"/>
        <n v="1077441" u="1"/>
        <n v="1150053" u="1"/>
        <n v="1150054" u="1"/>
        <n v="1152071" u="1"/>
        <n v="1152075" u="1"/>
        <n v="1152076" u="1"/>
        <n v="1152077" u="1"/>
        <n v="1152079" u="1"/>
        <n v="1097621" u="1"/>
        <n v="1148046" u="1"/>
        <n v="1152080" u="1"/>
        <n v="1097622" u="1"/>
        <n v="1152081" u="1"/>
        <n v="1152082" u="1"/>
        <n v="1156121" u="1"/>
        <n v="1007550" u="1"/>
        <n v="1156122" u="1"/>
        <n v="1115784" u="1"/>
        <n v="1150073" u="1"/>
        <n v="1156124" u="1"/>
        <n v="1156125" u="1"/>
        <n v="1007552" u="1"/>
        <n v="1156126" u="1"/>
        <n v="1156127" u="1"/>
        <n v="1007553" u="1"/>
        <n v="1101669" u="1"/>
        <n v="1101670" u="1"/>
        <n v="1119826" u="1"/>
        <n v="1103691" u="1"/>
        <n v="1093607" u="1"/>
        <n v="1103692" u="1"/>
        <n v="1109744" u="1"/>
        <n v="1103694" u="1"/>
        <n v="1109745" u="1"/>
        <n v="1103695" u="1"/>
        <n v="1103696" u="1"/>
        <n v="1103697" u="1"/>
        <n v="1150088" u="1"/>
        <n v="1103698" u="1"/>
        <n v="1150089" u="1"/>
        <n v="1103699" u="1"/>
        <n v="1103700" u="1"/>
        <n v="1103701" u="1"/>
        <n v="1103702" u="1"/>
        <n v="1148076" u="1"/>
        <n v="1103703" u="1"/>
        <n v="1009580" u="1"/>
        <n v="1009583" u="1"/>
        <n v="1152136" u="1"/>
        <n v="1150120" u="1"/>
        <n v="1150121" u="1"/>
        <n v="1150122" u="1"/>
        <n v="1150123" u="1"/>
        <n v="1150124" u="1"/>
        <n v="1150125" u="1"/>
        <n v="1150126" u="1"/>
        <n v="1156178" u="1"/>
        <n v="1150129" u="1"/>
        <n v="1150136" u="1"/>
        <n v="1115852" u="1"/>
        <n v="1115855" u="1"/>
        <n v="1156208" u="1"/>
        <n v="1156209" u="1"/>
        <n v="1152176" u="1"/>
        <n v="1152177" u="1"/>
        <n v="1115872" u="1"/>
        <n v="1115875" u="1"/>
        <n v="1115884" u="1"/>
        <n v="1150173" u="1"/>
        <n v="1115885" u="1"/>
        <n v="1115887" u="1"/>
        <n v="1115890" u="1"/>
        <n v="1093704" u="1"/>
        <n v="1115891" u="1"/>
        <n v="1144129" u="1"/>
        <n v="1115892" u="1"/>
        <n v="1113876" u="1"/>
        <n v="1113877" u="1"/>
        <n v="1115899" u="1"/>
        <n v="1115900" u="1"/>
        <n v="1115901" u="1"/>
        <n v="1115905" u="1"/>
        <n v="1115906" u="1"/>
        <n v="1123979" u="1"/>
        <n v="1123980" u="1"/>
        <n v="1107855" u="1"/>
        <n v="1115923" u="1"/>
        <n v="1107856" u="1"/>
        <n v="1148199" u="1"/>
        <n v="1115934" u="1"/>
        <n v="1091732" u="1"/>
        <n v="1148208" u="1"/>
        <n v="1148209" u="1"/>
        <n v="1093751" u="1"/>
        <n v="1148210" u="1"/>
        <n v="1148212" u="1"/>
        <n v="1075601" u="1"/>
        <n v="1115941" u="1"/>
        <n v="1148213" u="1"/>
        <n v="1148214" u="1"/>
        <n v="1115943" u="1"/>
        <n v="1148215" u="1"/>
        <n v="1148216" u="1"/>
        <n v="1146200" u="1"/>
        <n v="1148217" u="1"/>
        <n v="1148218" u="1"/>
        <n v="1148219" u="1"/>
        <n v="1146203" u="1"/>
        <n v="1148220" u="1"/>
        <n v="1146204" u="1"/>
        <n v="1115950" u="1"/>
        <n v="1146205" u="1"/>
        <n v="1115951" u="1"/>
        <n v="1115952" u="1"/>
        <n v="1146207" u="1"/>
        <n v="1146208" u="1"/>
        <n v="1154278" u="1"/>
        <n v="1146211" u="1"/>
        <n v="1154279" u="1"/>
        <n v="1146212" u="1"/>
        <n v="1093772" u="1"/>
        <n v="1146214" u="1"/>
        <n v="1091756" u="1"/>
        <n v="1146215" u="1"/>
        <n v="1146216" u="1"/>
        <n v="1146217" u="1"/>
        <n v="1152280" u="1"/>
        <n v="1142200" u="1"/>
        <n v="1142201" u="1"/>
        <n v="1142202" u="1"/>
        <n v="1142203" u="1"/>
        <n v="1142204" u="1"/>
        <n v="1142205" u="1"/>
        <n v="1148260" u="1"/>
        <n v="1148261" u="1"/>
        <n v="1115990" u="1"/>
        <n v="1144233" u="1"/>
        <n v="1099861" u="1"/>
        <n v="1099862" u="1"/>
        <n v="1154324" u="1"/>
        <n v="1154325" u="1"/>
        <n v="1154326" u="1"/>
        <n v="1154327" u="1"/>
        <n v="1154328" u="1"/>
        <n v="1154331" u="1"/>
        <n v="1146268" u="1"/>
        <n v="1156353" u="1"/>
        <n v="1116017" u="1"/>
        <n v="1144256" u="1"/>
        <n v="1045994" u="1"/>
        <n v="1154348" u="1"/>
        <n v="1154349" u="1"/>
        <n v="1116027" u="1"/>
        <n v="1144266" u="1"/>
        <n v="1116029" u="1"/>
        <n v="1116030" u="1"/>
        <n v="1144270" u="1"/>
        <n v="1150323" u="1"/>
        <n v="1150324" u="1"/>
        <n v="1091833" u="1"/>
        <n v="1150326" u="1"/>
        <n v="1154360" u="1"/>
        <n v="1154361" u="1"/>
        <n v="1116039" u="1"/>
        <n v="1150328" u="1"/>
        <n v="1150329" u="1"/>
        <n v="1150330" u="1"/>
        <n v="1156381" u="1"/>
        <n v="1150331" u="1"/>
        <n v="1156382" u="1"/>
        <n v="1116043" u="1"/>
        <n v="1150332" u="1"/>
        <n v="1116044" u="1"/>
        <n v="1150333" u="1"/>
        <n v="1116045" u="1"/>
        <n v="1150334" u="1"/>
        <n v="1154368" u="1"/>
        <n v="1156386" u="1"/>
        <n v="1150336" u="1"/>
        <n v="1150338" u="1"/>
        <n v="1156389" u="1"/>
        <n v="1144288" u="1"/>
        <n v="1150339" u="1"/>
        <n v="1156390" u="1"/>
        <n v="1150340" u="1"/>
        <n v="1156391" u="1"/>
        <n v="1144290" u="1"/>
        <n v="1150341" u="1"/>
        <n v="1150342" u="1"/>
        <n v="1150343" u="1"/>
        <n v="1152362" u="1"/>
        <n v="1152363" u="1"/>
        <n v="1152364" u="1"/>
        <n v="1152365" u="1"/>
        <n v="1152366" u="1"/>
        <n v="1154383" u="1"/>
        <n v="1152367" u="1"/>
        <n v="1152368" u="1"/>
        <n v="1152369" u="1"/>
        <n v="1124132" u="1"/>
        <n v="1124133" u="1"/>
        <n v="1124134" u="1"/>
        <n v="1124135" u="1"/>
        <n v="1116069" u="1"/>
        <n v="1142291" u="1"/>
        <n v="1152376" u="1"/>
        <n v="1116071" u="1"/>
        <n v="1142292" u="1"/>
        <n v="1152377" u="1"/>
        <n v="1142293" u="1"/>
        <n v="1152378" u="1"/>
        <n v="1156412" u="1"/>
        <n v="1150362" u="1"/>
        <n v="1152379" u="1"/>
        <n v="1152380" u="1"/>
        <n v="1116075" u="1"/>
        <n v="1150364" u="1"/>
        <n v="1152381" u="1"/>
        <n v="1150365" u="1"/>
        <n v="1152382" u="1"/>
        <n v="1152383" u="1"/>
        <n v="1150367" u="1"/>
        <n v="1152384" u="1"/>
        <n v="1150368" u="1"/>
        <n v="1152385" u="1"/>
        <n v="1116080" u="1"/>
        <n v="1150369" u="1"/>
        <n v="1152386" u="1"/>
        <n v="1116081" u="1"/>
        <n v="1152387" u="1"/>
        <n v="1116082" u="1"/>
        <n v="1152388" u="1"/>
        <n v="1152389" u="1"/>
        <n v="1152390" u="1"/>
        <n v="1144323" u="1"/>
        <n v="1152391" u="1"/>
        <n v="1144324" u="1"/>
        <n v="1152392" u="1"/>
        <n v="1144325" u="1"/>
        <n v="1152393" u="1"/>
        <n v="1154410" u="1"/>
        <n v="1144326" u="1"/>
        <n v="1152394" u="1"/>
        <n v="1154411" u="1"/>
        <n v="1144327" u="1"/>
        <n v="1152395" u="1"/>
        <n v="1154412" u="1"/>
        <n v="1077767" u="1"/>
        <n v="1144328" u="1"/>
        <n v="1152396" u="1"/>
        <n v="1154413" u="1"/>
        <n v="1077768" u="1"/>
        <n v="1152397" u="1"/>
        <n v="1154414" u="1"/>
        <n v="1152398" u="1"/>
        <n v="1154415" u="1"/>
        <n v="1077770" u="1"/>
        <n v="1116093" u="1"/>
        <n v="1152399" u="1"/>
        <n v="1116094" u="1"/>
        <n v="1152400" u="1"/>
        <n v="1077772" u="1"/>
        <n v="1116095" u="1"/>
        <n v="1152401" u="1"/>
        <n v="1077773" u="1"/>
        <n v="1108028" u="1"/>
        <n v="1116096" u="1"/>
        <n v="1152402" u="1"/>
        <n v="1108029" u="1"/>
        <n v="1116097" u="1"/>
        <n v="1152403" u="1"/>
        <n v="1108030" u="1"/>
        <n v="1152404" u="1"/>
        <n v="1116099" u="1"/>
        <n v="1077777" u="1"/>
        <n v="1152406" u="1"/>
        <n v="1077778" u="1"/>
        <n v="1152410" u="1"/>
        <n v="1152411" u="1"/>
        <n v="1152412" u="1"/>
        <n v="1152413" u="1"/>
        <n v="1152414" u="1"/>
        <n v="1150405" u="1"/>
        <n v="1124190" u="1"/>
        <n v="1124191" u="1"/>
        <n v="1093937" u="1"/>
        <n v="1124192" u="1"/>
        <n v="1140328" u="1"/>
        <n v="1124193" u="1"/>
        <n v="1140329" u="1"/>
        <n v="1124194" u="1"/>
        <n v="1140330" u="1"/>
        <n v="1124195" u="1"/>
        <n v="1124196" u="1"/>
        <n v="1108061" u="1"/>
        <n v="1124197" u="1"/>
        <n v="1124198" u="1"/>
        <n v="1154453" u="1"/>
        <n v="1116131" u="1"/>
        <n v="1144372" u="1"/>
        <n v="1144373" u="1"/>
        <n v="1144374" u="1"/>
        <n v="1144375" u="1"/>
        <n v="1150426" u="1"/>
        <n v="1150427" u="1"/>
        <n v="1144379" u="1"/>
        <n v="1144380" u="1"/>
        <n v="1124211" u="1"/>
        <n v="1124212" u="1"/>
        <n v="1144382" u="1"/>
        <n v="1152450" u="1"/>
        <n v="1124213" u="1"/>
        <n v="1144383" u="1"/>
        <n v="1124214" u="1"/>
        <n v="1144384" u="1"/>
        <n v="1091943" u="1"/>
        <n v="1144385" u="1"/>
        <n v="1124216" u="1"/>
        <n v="1144386" u="1"/>
        <n v="1124217" u="1"/>
        <n v="1144387" u="1"/>
        <n v="1144388" u="1"/>
        <n v="1124219" u="1"/>
        <n v="1144389" u="1"/>
        <n v="1144391" u="1"/>
        <n v="1144392" u="1"/>
        <n v="1140365" u="1"/>
        <n v="1140368" u="1"/>
        <n v="1152472" u="1"/>
        <n v="1152473" u="1"/>
        <n v="1152474" u="1"/>
        <n v="1154496" u="1"/>
        <n v="1152481" u="1"/>
      </sharedItems>
    </cacheField>
    <cacheField name="Description" numFmtId="0">
      <sharedItems/>
    </cacheField>
    <cacheField name="Date" numFmtId="17">
      <sharedItems containsSemiMixedTypes="0" containsNonDate="0" containsDate="1" containsString="0" minDate="2022-02-01T00:00:00" maxDate="2022-02-02T00:00:00"/>
    </cacheField>
    <cacheField name="Opn Stock" numFmtId="164">
      <sharedItems containsSemiMixedTypes="0" containsString="0" containsNumber="1" containsInteger="1" minValue="0" maxValue="1650494"/>
    </cacheField>
    <cacheField name="Error Cause ( Demand/Supply )" numFmtId="0">
      <sharedItems/>
    </cacheField>
    <cacheField name="Actual" numFmtId="164">
      <sharedItems containsSemiMixedTypes="0" containsString="0" containsNumber="1" containsInteger="1" minValue="0" maxValue="745913"/>
    </cacheField>
    <cacheField name="Stat" numFmtId="164">
      <sharedItems containsSemiMixedTypes="0" containsString="0" containsNumber="1" containsInteger="1" minValue="0" maxValue="591037"/>
    </cacheField>
    <cacheField name="DP" numFmtId="164">
      <sharedItems containsSemiMixedTypes="0" containsString="0" containsNumber="1" containsInteger="1" minValue="0" maxValue="591037"/>
    </cacheField>
    <cacheField name="Consensus" numFmtId="164">
      <sharedItems containsSemiMixedTypes="0" containsString="0" containsNumber="1" containsInteger="1" minValue="0" maxValue="575000"/>
    </cacheField>
    <cacheField name="Stat Vol MAD" numFmtId="164">
      <sharedItems containsSemiMixedTypes="0" containsString="0" containsNumber="1" containsInteger="1" minValue="0" maxValue="154876"/>
    </cacheField>
    <cacheField name="DP Vol MAP" numFmtId="164">
      <sharedItems containsSemiMixedTypes="0" containsString="0" containsNumber="1" containsInteger="1" minValue="0" maxValue="154876"/>
    </cacheField>
    <cacheField name="Consensus Vol MAD" numFmtId="164">
      <sharedItems containsSemiMixedTypes="0" containsString="0" containsNumber="1" containsInteger="1" minValue="0" maxValue="170913"/>
    </cacheField>
    <cacheField name="Stat2" numFmtId="9">
      <sharedItems containsSemiMixedTypes="0" containsString="0" containsNumber="1" minValue="0" maxValue="1"/>
    </cacheField>
    <cacheField name="DP2" numFmtId="9">
      <sharedItems containsSemiMixedTypes="0" containsString="0" containsNumber="1" minValue="0" maxValue="1"/>
    </cacheField>
    <cacheField name="Consensus2" numFmtId="9">
      <sharedItems containsSemiMixedTypes="0" containsString="0" containsNumber="1" minValue="0" maxValue="1"/>
    </cacheField>
    <cacheField name="Stat3" numFmtId="0">
      <sharedItems/>
    </cacheField>
    <cacheField name="DP3" numFmtId="0">
      <sharedItems/>
    </cacheField>
    <cacheField name="Consensus3" numFmtId="0">
      <sharedItems/>
    </cacheField>
    <cacheField name="Average Price" numFmtId="164">
      <sharedItems containsSemiMixedTypes="0" containsString="0" containsNumber="1" minValue="0" maxValue="840.36491658747775"/>
    </cacheField>
    <cacheField name="Actual2" numFmtId="164">
      <sharedItems containsSemiMixedTypes="0" containsString="0" containsNumber="1" minValue="0" maxValue="808193.99915275362"/>
    </cacheField>
    <cacheField name="Stat4" numFmtId="164">
      <sharedItems containsSemiMixedTypes="0" containsString="0" containsNumber="1" minValue="0" maxValue="655735.99960859714"/>
    </cacheField>
    <cacheField name="DP4" numFmtId="164">
      <sharedItems containsSemiMixedTypes="0" containsString="0" containsNumber="1" minValue="0" maxValue="655735.99960859714"/>
    </cacheField>
    <cacheField name="Consensus4" numFmtId="164">
      <sharedItems containsSemiMixedTypes="0" containsString="0" containsNumber="1" minValue="0" maxValue="731067.76495384076"/>
    </cacheField>
    <cacheField name="Stat Normal Value MAD" numFmtId="164">
      <sharedItems containsSemiMixedTypes="0" containsString="0" containsNumber="1" minValue="0" maxValue="241418.11742704952"/>
    </cacheField>
    <cacheField name="DP Normal Value MAD" numFmtId="164">
      <sharedItems containsSemiMixedTypes="0" containsString="0" containsNumber="1" minValue="0" maxValue="241418.11742704952"/>
    </cacheField>
    <cacheField name="Normal Value MAD" numFmtId="164">
      <sharedItems containsSemiMixedTypes="0" containsString="0" containsNumber="1" minValue="0" maxValue="235391.90279211081"/>
    </cacheField>
    <cacheField name="Over/Under- Stat" numFmtId="0">
      <sharedItems/>
    </cacheField>
    <cacheField name="Over/Under- DP" numFmtId="0">
      <sharedItems/>
    </cacheField>
    <cacheField name="Over/Under- Consensus" numFmtId="0">
      <sharedItems count="6">
        <s v="Overforecast"/>
        <s v="Not Forecasted But Sold"/>
        <s v="Normal"/>
        <s v="Underforecast"/>
        <s v="Others"/>
        <s v="Forecasted But Not Sold"/>
      </sharedItems>
    </cacheField>
    <cacheField name="Consensus Achievement" numFmtId="9">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658.568407060186" createdVersion="7" refreshedVersion="7" minRefreshableVersion="3" recordCount="966" xr:uid="{A9E9C26E-865B-45CE-A7E3-60CDAB325506}">
  <cacheSource type="worksheet">
    <worksheetSource ref="A5:AF971" sheet="SKU Level Accuracy"/>
  </cacheSource>
  <cacheFields count="34">
    <cacheField name="Total" numFmtId="0">
      <sharedItems/>
    </cacheField>
    <cacheField name="Region" numFmtId="0">
      <sharedItems count="8">
        <s v="Region-5"/>
        <s v="Region-4"/>
        <s v="Region-1"/>
        <s v="Region-3"/>
        <s v="Region-2"/>
        <s v="Region-8" u="1"/>
        <s v="Region-7" u="1"/>
        <s v="Region-6" u="1"/>
      </sharedItems>
    </cacheField>
    <cacheField name="Category-1" numFmtId="0">
      <sharedItems/>
    </cacheField>
    <cacheField name="Category-2" numFmtId="0">
      <sharedItems/>
    </cacheField>
    <cacheField name="SKU" numFmtId="0">
      <sharedItems containsMixedTypes="1" containsNumber="1" containsInteger="1" minValue="1000386" maxValue="1157973" count="2339">
        <s v="SKU-1"/>
        <s v="SKU-2"/>
        <s v="SKU-3"/>
        <s v="SKU-5"/>
        <s v="SKU-6"/>
        <s v="SKU-7"/>
        <s v="SKU-8"/>
        <s v="SKU-9"/>
        <s v="SKU-10"/>
        <s v="SKU-20"/>
        <s v="SKU-21"/>
        <s v="SKU-22"/>
        <s v="SKU-23"/>
        <s v="SKU-24"/>
        <s v="SKU-25"/>
        <s v="SKU-26"/>
        <s v="SKU-27"/>
        <s v="SKU-28"/>
        <s v="SKU-29"/>
        <s v="SKU-34"/>
        <s v="SKU-35"/>
        <s v="SKU-36"/>
        <s v="SKU-37"/>
        <s v="SKU-38"/>
        <s v="SKU-39"/>
        <s v="SKU-40"/>
        <s v="SKU-41"/>
        <s v="SKU-42"/>
        <s v="SKU-43"/>
        <s v="SKU-44"/>
        <s v="SKU-45"/>
        <s v="SKU-46"/>
        <s v="SKU-47"/>
        <s v="SKU-48"/>
        <s v="SKU-51"/>
        <s v="SKU-52"/>
        <s v="SKU-53"/>
        <s v="SKU-54"/>
        <s v="SKU-55"/>
        <s v="SKU-56"/>
        <s v="SKU-57"/>
        <s v="SKU-58"/>
        <s v="SKU-59"/>
        <s v="SKU-60"/>
        <s v="SKU-62"/>
        <s v="SKU-64"/>
        <s v="SKU-65"/>
        <s v="SKU-66"/>
        <s v="SKU-68"/>
        <s v="SKU-69"/>
        <s v="SKU-70"/>
        <s v="SKU-71"/>
        <s v="SKU-72"/>
        <s v="SKU-73"/>
        <s v="SKU-74"/>
        <s v="SKU-75"/>
        <s v="SKU-76"/>
        <s v="SKU-77"/>
        <s v="SKU-78"/>
        <s v="SKU-79"/>
        <s v="SKU-80"/>
        <s v="SKU-81"/>
        <s v="SKU-82"/>
        <s v="SKU-83"/>
        <s v="SKU-84"/>
        <s v="SKU-85"/>
        <s v="SKU-86"/>
        <s v="SKU-87"/>
        <s v="SKU-88"/>
        <s v="SKU-89"/>
        <s v="SKU-90"/>
        <s v="SKU-91"/>
        <s v="SKU-92"/>
        <s v="SKU-93"/>
        <s v="SKU-97"/>
        <s v="SKU-103"/>
        <s v="SKU-104"/>
        <s v="SKU-105"/>
        <s v="SKU-106"/>
        <s v="SKU-111"/>
        <s v="SKU-112"/>
        <s v="SKU-113"/>
        <s v="SKU-114"/>
        <s v="SKU-115"/>
        <s v="SKU-116"/>
        <s v="SKU-117"/>
        <s v="SKU-118"/>
        <s v="SKU-119"/>
        <s v="SKU-120"/>
        <s v="SKU-123"/>
        <s v="SKU-124"/>
        <s v="SKU-125"/>
        <s v="SKU-129"/>
        <s v="SKU-131"/>
        <s v="SKU-132"/>
        <s v="SKU-133"/>
        <s v="SKU-134"/>
        <s v="SKU-135"/>
        <s v="SKU-136"/>
        <s v="SKU-138"/>
        <s v="SKU-140"/>
        <s v="SKU-142"/>
        <s v="SKU-143"/>
        <s v="SKU-144"/>
        <s v="SKU-145"/>
        <s v="SKU-146"/>
        <s v="SKU-148"/>
        <s v="SKU-150"/>
        <s v="SKU-151"/>
        <s v="SKU-152"/>
        <s v="SKU-154"/>
        <s v="SKU-155"/>
        <s v="SKU-156"/>
        <s v="SKU-157"/>
        <s v="SKU-158"/>
        <s v="SKU-159"/>
        <s v="SKU-161"/>
        <s v="SKU-163"/>
        <s v="SKU-166"/>
        <s v="SKU-167"/>
        <s v="SKU-168"/>
        <s v="SKU-169"/>
        <s v="SKU-170"/>
        <s v="SKU-171"/>
        <s v="SKU-172"/>
        <s v="SKU-173"/>
        <s v="SKU-174"/>
        <s v="SKU-175"/>
        <s v="SKU-176"/>
        <s v="SKU-177"/>
        <s v="SKU-178"/>
        <s v="SKU-179"/>
        <s v="SKU-180"/>
        <s v="SKU-181"/>
        <s v="SKU-182"/>
        <s v="SKU-184"/>
        <s v="SKU-185"/>
        <s v="SKU-188"/>
        <s v="SKU-189"/>
        <s v="SKU-190"/>
        <s v="SKU-191"/>
        <s v="SKU-196"/>
        <s v="SKU-197"/>
        <s v="SKU-198"/>
        <s v="SKU-199"/>
        <s v="SKU-200"/>
        <s v="SKU-201"/>
        <s v="SKU-202"/>
        <s v="SKU-203"/>
        <s v="SKU-204"/>
        <s v="SKU-205"/>
        <s v="SKU-206"/>
        <s v="SKU-207"/>
        <s v="SKU-208"/>
        <s v="SKU-209"/>
        <s v="SKU-210"/>
        <s v="SKU-211"/>
        <s v="SKU-212"/>
        <s v="SKU-213"/>
        <s v="SKU-214"/>
        <s v="SKU-215"/>
        <s v="SKU-216"/>
        <s v="SKU-217"/>
        <s v="SKU-218"/>
        <s v="SKU-219"/>
        <s v="SKU-220"/>
        <s v="SKU-221"/>
        <s v="SKU-222"/>
        <s v="SKU-223"/>
        <s v="SKU-224"/>
        <s v="SKU-225"/>
        <s v="SKU-226"/>
        <s v="SKU-227"/>
        <s v="SKU-228"/>
        <s v="SKU-229"/>
        <s v="SKU-230"/>
        <s v="SKU-231"/>
        <s v="SKU-232"/>
        <s v="SKU-233"/>
        <s v="SKU-234"/>
        <s v="SKU-235"/>
        <s v="SKU-240"/>
        <s v="SKU-241"/>
        <s v="SKU-244"/>
        <s v="SKU-245"/>
        <s v="SKU-246"/>
        <s v="SKU-247"/>
        <s v="SKU-248"/>
        <s v="SKU-249"/>
        <s v="SKU-250"/>
        <s v="SKU-251"/>
        <s v="SKU-252"/>
        <s v="SKU-253"/>
        <s v="SKU-254"/>
        <s v="SKU-255"/>
        <s v="SKU-256"/>
        <s v="SKU-257"/>
        <s v="SKU-258"/>
        <s v="SKU-260"/>
        <s v="SKU-266"/>
        <s v="SKU-267"/>
        <s v="SKU-268"/>
        <s v="SKU-269"/>
        <s v="SKU-270"/>
        <s v="SKU-271"/>
        <s v="SKU-272"/>
        <s v="SKU-273"/>
        <s v="SKU-274"/>
        <s v="SKU-275"/>
        <s v="SKU-276"/>
        <s v="SKU-277"/>
        <s v="SKU-278"/>
        <s v="SKU-279"/>
        <s v="SKU-282"/>
        <s v="SKU-283"/>
        <s v="SKU-284"/>
        <s v="SKU-285"/>
        <s v="SKU-286"/>
        <s v="SKU-287"/>
        <s v="SKU-288"/>
        <s v="SKU-289"/>
        <s v="SKU-290"/>
        <s v="SKU-291"/>
        <s v="SKU-292"/>
        <s v="SKU-293"/>
        <s v="SKU-294"/>
        <s v="SKU-295"/>
        <s v="SKU-300"/>
        <s v="SKU-301"/>
        <s v="SKU-304"/>
        <s v="SKU-305"/>
        <s v="SKU-306"/>
        <s v="SKU-308"/>
        <s v="SKU-309"/>
        <s v="SKU-310"/>
        <s v="SKU-315"/>
        <s v="SKU-316"/>
        <s v="SKU-317"/>
        <s v="SKU-318"/>
        <s v="SKU-319"/>
        <s v="SKU-322"/>
        <s v="SKU-324"/>
        <s v="SKU-327"/>
        <s v="SKU-328"/>
        <s v="SKU-329"/>
        <s v="SKU-330"/>
        <s v="SKU-331"/>
        <s v="SKU-332"/>
        <s v="SKU-335"/>
        <s v="SKU-336"/>
        <s v="SKU-337"/>
        <s v="SKU-338"/>
        <s v="SKU-339"/>
        <s v="SKU-340"/>
        <s v="SKU-343"/>
        <s v="SKU-344"/>
        <s v="SKU-346"/>
        <s v="SKU-347"/>
        <s v="SKU-348"/>
        <s v="SKU-349"/>
        <s v="SKU-350"/>
        <s v="SKU-352"/>
        <s v="SKU-353"/>
        <s v="SKU-354"/>
        <s v="SKU-355"/>
        <s v="SKU-357"/>
        <s v="SKU-359"/>
        <s v="SKU-360"/>
        <s v="SKU-361"/>
        <s v="SKU-362"/>
        <s v="SKU-363"/>
        <s v="SKU-364"/>
        <s v="SKU-365"/>
        <s v="SKU-368"/>
        <s v="SKU-369"/>
        <s v="SKU-371"/>
        <s v="SKU-374"/>
        <s v="SKU-375"/>
        <s v="SKU-376"/>
        <s v="SKU-377"/>
        <s v="SKU-378"/>
        <s v="SKU-379"/>
        <s v="SKU-380"/>
        <s v="SKU-381"/>
        <s v="SKU-382"/>
        <s v="SKU-383"/>
        <s v="SKU-384"/>
        <s v="SKU-385"/>
        <s v="SKU-386"/>
        <s v="SKU-387"/>
        <s v="SKU-388"/>
        <s v="SKU-389"/>
        <s v="SKU-390"/>
        <s v="SKU-392"/>
        <s v="SKU-396"/>
        <s v="SKU-397"/>
        <s v="SKU-400"/>
        <s v="SKU-401"/>
        <s v="SKU-402"/>
        <s v="SKU-403"/>
        <s v="SKU-405"/>
        <s v="SKU-406"/>
        <s v="SKU-407"/>
        <s v="SKU-408"/>
        <s v="SKU-409"/>
        <s v="SKU-410"/>
        <s v="SKU-415"/>
        <s v="SKU-416"/>
        <s v="SKU-417"/>
        <s v="SKU-418"/>
        <s v="SKU-419"/>
        <s v="SKU-420"/>
        <s v="SKU-421"/>
        <s v="SKU-422"/>
        <s v="SKU-423"/>
        <s v="SKU-424"/>
        <s v="SKU-425"/>
        <s v="SKU-426"/>
        <s v="SKU-427"/>
        <s v="SKU-428"/>
        <s v="SKU-429"/>
        <s v="SKU-430"/>
        <s v="SKU-431"/>
        <s v="SKU-432"/>
        <s v="SKU-433"/>
        <s v="SKU-434"/>
        <s v="SKU-435"/>
        <s v="SKU-436"/>
        <s v="SKU-437"/>
        <s v="SKU-438"/>
        <s v="SKU-440"/>
        <s v="SKU-441"/>
        <s v="SKU-442"/>
        <s v="SKU-443"/>
        <s v="SKU-444"/>
        <s v="SKU-445"/>
        <s v="SKU-446"/>
        <s v="SKU-447"/>
        <s v="SKU-448"/>
        <s v="SKU-449"/>
        <s v="SKU-450"/>
        <s v="SKU-451"/>
        <s v="SKU-452"/>
        <s v="SKU-453"/>
        <s v="SKU-454"/>
        <s v="SKU-455"/>
        <s v="SKU-456"/>
        <s v="SKU-458"/>
        <s v="SKU-459"/>
        <s v="SKU-460"/>
        <s v="SKU-462"/>
        <s v="SKU-465"/>
        <s v="SKU-466"/>
        <s v="SKU-467"/>
        <s v="SKU-468"/>
        <s v="SKU-469"/>
        <s v="SKU-470"/>
        <s v="SKU-471"/>
        <s v="SKU-472"/>
        <s v="SKU-476"/>
        <s v="SKU-477"/>
        <s v="SKU-478"/>
        <s v="SKU-479"/>
        <s v="SKU-480"/>
        <s v="SKU-481"/>
        <s v="SKU-482"/>
        <s v="SKU-483"/>
        <s v="SKU-484"/>
        <s v="SKU-485"/>
        <s v="SKU-486"/>
        <s v="SKU-487"/>
        <s v="SKU-488"/>
        <s v="SKU-489"/>
        <s v="SKU-490"/>
        <s v="SKU-491"/>
        <s v="SKU-492"/>
        <s v="SKU-496"/>
        <s v="SKU-497"/>
        <s v="SKU-498"/>
        <s v="SKU-499"/>
        <s v="SKU-500"/>
        <s v="SKU-501"/>
        <s v="SKU-502"/>
        <s v="SKU-506"/>
        <s v="SKU-508"/>
        <s v="SKU-509"/>
        <s v="SKU-510"/>
        <s v="SKU-511"/>
        <s v="SKU-512"/>
        <s v="SKU-513"/>
        <s v="SKU-514"/>
        <s v="SKU-515"/>
        <s v="SKU-516"/>
        <s v="SKU-517"/>
        <s v="SKU-518"/>
        <s v="SKU-527"/>
        <s v="SKU-534"/>
        <s v="SKU-536"/>
        <s v="SKU-537"/>
        <s v="SKU-539"/>
        <s v="SKU-541"/>
        <s v="SKU-543"/>
        <s v="SKU-544"/>
        <s v="SKU-546"/>
        <s v="SKU-547"/>
        <s v="SKU-550"/>
        <s v="SKU-551"/>
        <s v="SKU-553"/>
        <s v="SKU-555"/>
        <s v="SKU-556"/>
        <s v="SKU-558"/>
        <s v="SKU-559"/>
        <s v="SKU-560"/>
        <s v="SKU-561"/>
        <s v="SKU-562"/>
        <s v="SKU-563"/>
        <s v="SKU-564"/>
        <s v="SKU-565"/>
        <s v="SKU-566"/>
        <s v="SKU-567"/>
        <s v="SKU-568"/>
        <s v="SKU-570"/>
        <s v="SKU-571"/>
        <s v="SKU-572"/>
        <s v="SKU-573"/>
        <s v="SKU-574"/>
        <s v="SKU-575"/>
        <s v="SKU-576"/>
        <s v="SKU-577"/>
        <s v="SKU-578"/>
        <s v="SKU-579"/>
        <s v="SKU-580"/>
        <s v="SKU-581"/>
        <s v="SKU-582"/>
        <s v="SKU-583"/>
        <s v="SKU-584"/>
        <s v="SKU-585"/>
        <s v="SKU-586"/>
        <s v="SKU-587"/>
        <s v="SKU-588"/>
        <s v="SKU-593"/>
        <s v="SKU-594"/>
        <s v="SKU-595"/>
        <s v="SKU-596"/>
        <s v="SKU-598"/>
        <s v="SKU-600"/>
        <s v="SKU-602"/>
        <s v="SKU-604"/>
        <s v="SKU-611"/>
        <s v="SKU-612"/>
        <s v="SKU-613"/>
        <s v="SKU-614"/>
        <s v="SKU-615"/>
        <s v="SKU-616"/>
        <s v="SKU-617"/>
        <s v="SKU-618"/>
        <s v="SKU-621"/>
        <s v="SKU-622"/>
        <s v="SKU-623"/>
        <s v="SKU-624"/>
        <s v="SKU-625"/>
        <s v="SKU-626"/>
        <s v="SKU-632"/>
        <s v="SKU-633"/>
        <s v="SKU-634"/>
        <s v="SKU-635"/>
        <s v="SKU-636"/>
        <s v="SKU-637"/>
        <s v="SKU-638"/>
        <s v="SKU-639"/>
        <s v="SKU-640"/>
        <s v="SKU-641"/>
        <s v="SKU-642"/>
        <s v="SKU-643"/>
        <s v="SKU-644"/>
        <s v="SKU-645"/>
        <s v="SKU-646"/>
        <s v="SKU-647"/>
        <s v="SKU-648"/>
        <s v="SKU-649"/>
        <s v="SKU-651"/>
        <s v="SKU-652"/>
        <s v="SKU-653"/>
        <s v="SKU-655"/>
        <s v="SKU-656"/>
        <s v="SKU-657"/>
        <s v="SKU-658"/>
        <s v="SKU-659"/>
        <s v="SKU-660"/>
        <s v="SKU-661"/>
        <s v="SKU-662"/>
        <s v="SKU-663"/>
        <s v="SKU-664"/>
        <s v="SKU-665"/>
        <s v="SKU-666"/>
        <s v="SKU-667"/>
        <s v="SKU-668"/>
        <s v="SKU-669"/>
        <s v="SKU-670"/>
        <s v="SKU-671"/>
        <s v="SKU-677"/>
        <s v="SKU-678"/>
        <s v="SKU-679"/>
        <s v="SKU-680"/>
        <s v="SKU-682"/>
        <s v="SKU-683"/>
        <s v="SKU-684"/>
        <s v="SKU-685"/>
        <s v="SKU-689"/>
        <s v="SKU-690"/>
        <s v="SKU-694"/>
        <s v="SKU-695"/>
        <s v="SKU-696"/>
        <s v="SKU-698"/>
        <s v="SKU-699"/>
        <s v="SKU-702"/>
        <s v="SKU-704"/>
        <s v="SKU-705"/>
        <s v="SKU-706"/>
        <s v="SKU-709"/>
        <s v="SKU-710"/>
        <s v="SKU-712"/>
        <s v="SKU-713"/>
        <s v="SKU-714"/>
        <s v="SKU-715"/>
        <s v="SKU-716"/>
        <s v="SKU-717"/>
        <s v="SKU-718"/>
        <s v="SKU-719"/>
        <s v="SKU-722"/>
        <s v="SKU-723"/>
        <s v="SKU-726"/>
        <s v="SKU-727"/>
        <s v="SKU-728"/>
        <s v="SKU-733"/>
        <s v="SKU-738"/>
        <s v="SKU-739"/>
        <s v="SKU-740"/>
        <s v="SKU-741"/>
        <s v="SKU-742"/>
        <s v="SKU-743"/>
        <s v="SKU-744"/>
        <s v="SKU-745"/>
        <s v="SKU-746"/>
        <s v="SKU-748"/>
        <s v="SKU-749"/>
        <s v="SKU-752"/>
        <s v="SKU-753"/>
        <s v="SKU-754"/>
        <s v="SKU-756"/>
        <s v="SKU-757"/>
        <s v="SKU-758"/>
        <s v="SKU-759"/>
        <s v="SKU-761"/>
        <s v="SKU-762"/>
        <s v="SKU-763"/>
        <s v="SKU-764"/>
        <s v="SKU-766"/>
        <s v="SKU-767"/>
        <s v="SKU-772"/>
        <s v="SKU-773"/>
        <s v="SKU-774"/>
        <s v="SKU-775"/>
        <s v="SKU-777"/>
        <s v="SKU-778"/>
        <s v="SKU-779"/>
        <s v="SKU-780"/>
        <s v="SKU-781"/>
        <s v="SKU-782"/>
        <s v="SKU-783"/>
        <s v="SKU-791"/>
        <s v="SKU-792"/>
        <s v="SKU-793"/>
        <s v="SKU-794"/>
        <s v="SKU-795"/>
        <s v="SKU-796"/>
        <s v="SKU-797"/>
        <s v="SKU-798"/>
        <s v="SKU-799"/>
        <s v="SKU-800"/>
        <s v="SKU-801"/>
        <s v="SKU-802"/>
        <s v="SKU-803"/>
        <s v="SKU-804"/>
        <s v="SKU-805"/>
        <s v="SKU-806"/>
        <s v="SKU-807"/>
        <s v="SKU-808"/>
        <s v="SKU-815"/>
        <s v="SKU-816"/>
        <s v="SKU-817"/>
        <s v="SKU-818"/>
        <s v="SKU-819"/>
        <s v="SKU-822"/>
        <s v="SKU-823"/>
        <s v="SKU-824"/>
        <s v="SKU-825"/>
        <s v="SKU-826"/>
        <s v="SKU-827"/>
        <s v="SKU-828"/>
        <s v="SKU-829"/>
        <s v="SKU-830"/>
        <s v="SKU-831"/>
        <s v="SKU-832"/>
        <s v="SKU-833"/>
        <s v="SKU-834"/>
        <s v="SKU-835"/>
        <s v="SKU-836"/>
        <s v="SKU-837"/>
        <s v="SKU-838"/>
        <s v="SKU-839"/>
        <s v="SKU-840"/>
        <s v="SKU-841"/>
        <s v="SKU-842"/>
        <s v="SKU-843"/>
        <s v="SKU-844"/>
        <s v="SKU-845"/>
        <s v="SKU-846"/>
        <s v="SKU-848"/>
        <s v="SKU-849"/>
        <s v="SKU-850"/>
        <s v="SKU-851"/>
        <s v="SKU-852"/>
        <s v="SKU-853"/>
        <s v="SKU-854"/>
        <s v="SKU-855"/>
        <s v="SKU-856"/>
        <s v="SKU-857"/>
        <s v="SKU-858"/>
        <s v="SKU-859"/>
        <s v="SKU-860"/>
        <s v="SKU-861"/>
        <s v="SKU-866"/>
        <s v="SKU-867"/>
        <s v="SKU-868"/>
        <s v="SKU-870"/>
        <s v="SKU-871"/>
        <s v="SKU-872"/>
        <s v="SKU-873"/>
        <s v="SKU-874"/>
        <s v="SKU-875"/>
        <s v="SKU-876"/>
        <s v="SKU-877"/>
        <s v="SKU-878"/>
        <s v="SKU-879"/>
        <s v="SKU-880"/>
        <s v="SKU-881"/>
        <s v="SKU-882"/>
        <s v="SKU-883"/>
        <s v="SKU-884"/>
        <s v="SKU-885"/>
        <s v="SKU-886"/>
        <s v="SKU-887"/>
        <s v="SKU-888"/>
        <s v="SKU-889"/>
        <s v="SKU-890"/>
        <s v="SKU-891"/>
        <s v="SKU-893"/>
        <s v="SKU-894"/>
        <s v="SKU-895"/>
        <s v="SKU-896"/>
        <s v="SKU-899"/>
        <s v="SKU-900"/>
        <s v="SKU-904"/>
        <s v="SKU-905"/>
        <s v="SKU-906"/>
        <s v="SKU-907"/>
        <s v="SKU-908"/>
        <s v="SKU-909"/>
        <s v="SKU-910"/>
        <s v="SKU-911"/>
        <s v="SKU-912"/>
        <s v="SKU-913"/>
        <s v="SKU-914"/>
        <s v="SKU-919"/>
        <s v="SKU-921"/>
        <s v="SKU-922"/>
        <s v="SKU-923"/>
        <s v="SKU-924"/>
        <s v="SKU-926"/>
        <s v="SKU-927"/>
        <s v="SKU-928"/>
        <s v="SKU-931"/>
        <s v="SKU-932"/>
        <s v="SKU-933"/>
        <s v="SKU-936"/>
        <s v="SKU-937"/>
        <s v="SKU-938"/>
        <s v="SKU-940"/>
        <s v="SKU-941"/>
        <s v="SKU-942"/>
        <s v="SKU-943"/>
        <s v="SKU-944"/>
        <s v="SKU-945"/>
        <s v="SKU-946"/>
        <s v="SKU-947"/>
        <s v="SKU-948"/>
        <s v="SKU-950"/>
        <s v="SKU-951"/>
        <s v="SKU-952"/>
        <s v="SKU-953"/>
        <s v="SKU-954"/>
        <s v="SKU-955"/>
        <s v="SKU-956"/>
        <s v="SKU-957"/>
        <s v="SKU-958"/>
        <s v="SKU-959"/>
        <s v="SKU-960"/>
        <s v="SKU-961"/>
        <s v="SKU-962"/>
        <s v="SKU-963"/>
        <s v="SKU-964"/>
        <s v="SKU-965"/>
        <s v="SKU-966"/>
        <s v="SKU-967"/>
        <s v="SKU-968"/>
        <s v="SKU-969"/>
        <s v="SKU-970"/>
        <s v="SKU-971"/>
        <s v="SKU-972"/>
        <s v="SKU-973"/>
        <s v="SKU-974"/>
        <s v="SKU-975"/>
        <s v="SKU-976"/>
        <s v="SKU-977"/>
        <s v="SKU-978"/>
        <s v="SKU-979"/>
        <s v="SKU-980"/>
        <s v="SKU-981"/>
        <s v="SKU-982"/>
        <s v="SKU-983"/>
        <s v="SKU-984"/>
        <s v="SKU-985"/>
        <s v="SKU-986"/>
        <s v="SKU-992"/>
        <s v="SKU-993"/>
        <s v="SKU-994"/>
        <s v="SKU-995"/>
        <s v="SKU-996"/>
        <s v="SKU-997"/>
        <s v="SKU-1002"/>
        <s v="SKU-1003"/>
        <s v="SKU-1004"/>
        <s v="SKU-1005"/>
        <s v="SKU-1006"/>
        <s v="SKU-1007"/>
        <s v="SKU-1008"/>
        <s v="SKU-1009"/>
        <s v="SKU-1010"/>
        <s v="SKU-1011"/>
        <s v="SKU-1012"/>
        <s v="SKU-1013"/>
        <s v="SKU-1014"/>
        <s v="SKU-1015"/>
        <s v="SKU-1016"/>
        <s v="SKU-1017"/>
        <s v="SKU-1018"/>
        <s v="SKU-1019"/>
        <s v="SKU-1020"/>
        <s v="SKU-1021"/>
        <s v="SKU-1022"/>
        <s v="SKU-1023"/>
        <s v="SKU-1024"/>
        <s v="SKU-1025"/>
        <s v="SKU-1027"/>
        <s v="SKU-1028"/>
        <s v="SKU-1029"/>
        <s v="SKU-1030"/>
        <s v="SKU-1031"/>
        <s v="SKU-1032"/>
        <s v="SKU-1033"/>
        <s v="SKU-1034"/>
        <s v="SKU-1035"/>
        <s v="SKU-1036"/>
        <s v="SKU-1037"/>
        <s v="SKU-1038"/>
        <s v="SKU-1039"/>
        <s v="SKU-1040"/>
        <s v="SKU-1041"/>
        <s v="SKU-1042"/>
        <s v="SKU-1043"/>
        <s v="SKU-1044"/>
        <s v="SKU-1045"/>
        <s v="SKU-1048"/>
        <s v="SKU-1049"/>
        <s v="SKU-1062"/>
        <s v="SKU-1063"/>
        <s v="SKU-1064"/>
        <s v="SKU-1065"/>
        <s v="SKU-1066"/>
        <s v="SKU-1067"/>
        <s v="SKU-1068"/>
        <s v="SKU-1069"/>
        <s v="SKU-1073"/>
        <s v="SKU-1074"/>
        <s v="SKU-1075"/>
        <s v="SKU-1076"/>
        <s v="SKU-1077"/>
        <s v="SKU-1078"/>
        <s v="SKU-1079"/>
        <s v="SKU-1080"/>
        <s v="SKU-1081"/>
        <s v="SKU-1082"/>
        <s v="SKU-1083"/>
        <s v="SKU-1084"/>
        <s v="SKU-1085"/>
        <s v="SKU-1086"/>
        <s v="SKU-1087"/>
        <s v="SKU-1089"/>
        <s v="SKU-1091"/>
        <s v="SKU-1092"/>
        <s v="SKU-1093"/>
        <s v="SKU-1094"/>
        <s v="SKU-1101"/>
        <s v="SKU-1102"/>
        <s v="SKU-1103"/>
        <s v="SKU-1104"/>
        <s v="SKU-1105"/>
        <s v="SKU-1106"/>
        <s v="SKU-1107"/>
        <s v="SKU-1108"/>
        <s v="SKU-1109"/>
        <s v="SKU-1110"/>
        <s v="SKU-1111"/>
        <s v="SKU-1112"/>
        <s v="SKU-1113"/>
        <s v="SKU-1114"/>
        <s v="SKU-1115"/>
        <s v="SKU-1116"/>
        <s v="SKU-1117"/>
        <s v="SKU-1118"/>
        <s v="SKU-1119"/>
        <s v="SKU-1120"/>
        <s v="SKU-1121"/>
        <s v="SKU-1122"/>
        <s v="SKU-1123"/>
        <s v="SKU-1124"/>
        <s v="SKU-1125"/>
        <s v="SKU-1126"/>
        <s v="SKU-1127"/>
        <s v="SKU-1128"/>
        <s v="SKU-1129"/>
        <s v="SKU-1130"/>
        <s v="SKU-1131"/>
        <s v="SKU-1132"/>
        <s v="SKU-1133"/>
        <s v="SKU-1134"/>
        <s v="SKU-1135"/>
        <s v="SKU-1136"/>
        <s v="SKU-1137"/>
        <s v="SKU-1138"/>
        <s v="SKU-1139"/>
        <s v="SKU-1140"/>
        <s v="SKU-1141"/>
        <s v="SKU-1145"/>
        <s v="SKU-1147"/>
        <s v="SKU-1148"/>
        <s v="SKU-1149"/>
        <s v="SKU-1150"/>
        <s v="SKU-1151"/>
        <s v="SKU-1152"/>
        <s v="SKU-1153"/>
        <s v="SKU-1154"/>
        <s v="SKU-1155"/>
        <s v="SKU-1156"/>
        <s v="SKU-1157"/>
        <s v="SKU-1158"/>
        <s v="SKU-1159"/>
        <s v="SKU-1161"/>
        <s v="SKU-1165"/>
        <s v="SKU-1168"/>
        <s v="SKU-1170"/>
        <s v="SKU-1171"/>
        <s v="SKU-1172"/>
        <s v="SKU-1174"/>
        <s v="SKU-1178"/>
        <s v="SKU-1181"/>
        <s v="SKU-1182"/>
        <s v="SKU-1183"/>
        <s v="SKU-1184"/>
        <s v="SKU-1185"/>
        <s v="SKU-1186"/>
        <s v="SKU-1187"/>
        <s v="SKU-1188"/>
        <s v="SKU-1189"/>
        <s v="SKU-1190"/>
        <s v="SKU-1191"/>
        <s v="SKU-1192"/>
        <s v="SKU-1193"/>
        <s v="SKU-1194"/>
        <s v="SKU-1195"/>
        <s v="SKU-1196"/>
        <s v="SKU-1197"/>
        <s v="SKU-1198"/>
        <s v="SKU-1199"/>
        <s v="SKU-1205"/>
        <s v="SKU-1206"/>
        <s v="SKU-1207"/>
        <s v="SKU-1208"/>
        <s v="SKU-1209"/>
        <s v="SKU-1210"/>
        <s v="SKU-1211"/>
        <s v="SKU-1212"/>
        <s v="SKU-1213"/>
        <s v="SKU-1214"/>
        <s v="SKU-1215"/>
        <s v="SKU-1217"/>
        <s v="SKU-1225"/>
        <s v="SKU-1227"/>
        <s v="SKU-1228"/>
        <s v="SKU-1231"/>
        <s v="SKU-1232"/>
        <s v="SKU-1234"/>
        <s v="SKU-1236"/>
        <s v="SKU-1237"/>
        <s v="SKU-1238"/>
        <s v="SKU-1242"/>
        <s v="SKU-1244"/>
        <s v="SKU-1245"/>
        <s v="SKU-1246"/>
        <s v="SKU-1248"/>
        <s v="SKU-1249"/>
        <s v="SKU-1251"/>
        <s v="SKU-1252"/>
        <s v="SKU-1253"/>
        <s v="SKU-1255"/>
        <s v="SKU-1256"/>
        <s v="SKU-1257"/>
        <s v="SKU-1259"/>
        <s v="SKU-1260"/>
        <s v="SKU-1261"/>
        <s v="SKU-1262"/>
        <s v="SKU-1263"/>
        <s v="SKU-1264"/>
        <s v="SKU-1265"/>
        <s v="SKU-1267"/>
        <s v="SKU-1268"/>
        <s v="SKU-1269"/>
        <s v="SKU-1273"/>
        <s v="SKU-1275"/>
        <s v="SKU-1276"/>
        <s v="SKU-1278"/>
        <s v="SKU-1281"/>
        <s v="SKU-1282"/>
        <s v="SKU-1285"/>
        <s v="SKU-1287"/>
        <s v="SKU-1288"/>
        <s v="SKU-1289"/>
        <s v="SKU-1290"/>
        <s v="SKU-1291"/>
        <s v="SKU-1292"/>
        <s v="SKU-1293"/>
        <s v="SKU-1294"/>
        <s v="SKU-1295"/>
        <s v="SKU-1296"/>
        <s v="SKU-1297"/>
        <s v="SKU-1298"/>
        <s v="SKU-1299"/>
        <s v="SKU-1300"/>
        <s v="SKU-1301"/>
        <s v="SKU-1302"/>
        <s v="SKU-1303"/>
        <s v="SKU-1304"/>
        <s v="SKU-1305"/>
        <s v="SKU-1306"/>
        <s v="SKU-1307"/>
        <n v="1104076" u="1"/>
        <n v="1146433" u="1"/>
        <n v="1146440" u="1"/>
        <n v="1146441" u="1"/>
        <n v="1150475" u="1"/>
        <n v="1152507" u="1"/>
        <n v="1152508" u="1"/>
        <n v="1152509" u="1"/>
        <n v="1152511" u="1"/>
        <n v="1152512" u="1"/>
        <n v="1152513" u="1"/>
        <n v="1152514" u="1"/>
        <n v="1152515" u="1"/>
        <n v="1144448" u="1"/>
        <n v="1152516" u="1"/>
        <n v="1144449" u="1"/>
        <n v="1152517" u="1"/>
        <n v="1152519" u="1"/>
        <n v="1156553" u="1"/>
        <n v="1108146" u="1"/>
        <n v="1124282" u="1"/>
        <n v="1156554" u="1"/>
        <n v="1124284" u="1"/>
        <n v="1152522" u="1"/>
        <n v="1152523" u="1"/>
        <n v="1152525" u="1"/>
        <n v="1152526" u="1"/>
        <n v="1152527" u="1"/>
        <n v="1152528" u="1"/>
        <n v="1152529" u="1"/>
        <n v="1154546" u="1"/>
        <n v="1152530" u="1"/>
        <n v="1154547" u="1"/>
        <n v="1124293" u="1"/>
        <n v="1144463" u="1"/>
        <n v="1150514" u="1"/>
        <n v="1152531" u="1"/>
        <n v="1154548" u="1"/>
        <n v="1124294" u="1"/>
        <n v="1154549" u="1"/>
        <n v="1152533" u="1"/>
        <n v="1152534" u="1"/>
        <n v="1152535" u="1"/>
        <n v="1124298" u="1"/>
        <n v="1140434" u="1"/>
        <n v="1124299" u="1"/>
        <n v="1140435" u="1"/>
        <n v="1152537" u="1"/>
        <n v="1124300" u="1"/>
        <n v="1140436" u="1"/>
        <n v="1152538" u="1"/>
        <n v="1140437" u="1"/>
        <n v="1152539" u="1"/>
        <n v="1140438" u="1"/>
        <n v="1140439" u="1"/>
        <n v="1148507" u="1"/>
        <n v="1140440" u="1"/>
        <n v="1148508" u="1"/>
        <n v="1140441" u="1"/>
        <n v="1148509" u="1"/>
        <n v="1124306" u="1"/>
        <n v="1140442" u="1"/>
        <n v="1140443" u="1"/>
        <n v="1140444" u="1"/>
        <n v="1144478" u="1"/>
        <n v="1144479" u="1"/>
        <n v="1144480" u="1"/>
        <n v="1069852" u="1"/>
        <n v="1124311" u="1"/>
        <n v="1144481" u="1"/>
        <n v="1069853" u="1"/>
        <n v="1124312" u="1"/>
        <n v="1144482" u="1"/>
        <n v="1156584" u="1"/>
        <n v="1069854" u="1"/>
        <n v="1124314" u="1"/>
        <n v="1144485" u="1"/>
        <n v="1154570" u="1"/>
        <n v="1144486" u="1"/>
        <n v="1156589" u="1"/>
        <n v="1146507" u="1"/>
        <n v="1156592" u="1"/>
        <n v="1146509" u="1"/>
        <n v="1148531" u="1"/>
        <n v="1154582" u="1"/>
        <n v="1148532" u="1"/>
        <n v="1154583" u="1"/>
        <n v="1148533" u="1"/>
        <n v="1154584" u="1"/>
        <n v="1116262" u="1"/>
        <n v="1154586" u="1"/>
        <n v="1116264" u="1"/>
        <n v="1116265" u="1"/>
        <n v="1116266" u="1"/>
        <n v="1116267" u="1"/>
        <n v="1152574" u="1"/>
        <n v="1156608" u="1"/>
        <n v="1116282" u="1"/>
        <n v="1116289" u="1"/>
        <n v="1152604" u="1"/>
        <n v="1152611" u="1"/>
        <n v="1152612" u="1"/>
        <n v="1152613" u="1"/>
        <n v="1152614" u="1"/>
        <n v="1152615" u="1"/>
        <n v="1152616" u="1"/>
        <n v="1152617" u="1"/>
        <n v="1154634" u="1"/>
        <n v="1152618" u="1"/>
        <n v="1152619" u="1"/>
        <n v="1152620" u="1"/>
        <n v="1148587" u="1"/>
        <n v="1152621" u="1"/>
        <n v="1148588" u="1"/>
        <n v="1148593" u="1"/>
        <n v="1152628" u="1"/>
        <n v="1124391" u="1"/>
        <n v="1152629" u="1"/>
        <n v="1065903" u="1"/>
        <n v="1065905" u="1"/>
        <n v="1065906" u="1"/>
        <n v="1065908" u="1"/>
        <n v="1065909" u="1"/>
        <n v="1124402" u="1"/>
        <n v="1154661" u="1"/>
        <n v="1102223" u="1"/>
        <n v="1108274" u="1"/>
        <n v="1108275" u="1"/>
        <n v="1146598" u="1"/>
        <n v="1108276" u="1"/>
        <n v="1108277" u="1"/>
        <n v="1108278" u="1"/>
        <n v="1148618" u="1"/>
        <n v="1108279" u="1"/>
        <n v="1156696" u="1"/>
        <n v="1156700" u="1"/>
        <n v="1096192" u="1"/>
        <n v="1096193" u="1"/>
        <n v="1096194" u="1"/>
        <n v="1146619" u="1"/>
        <n v="1096195" u="1"/>
        <n v="1146622" u="1"/>
        <n v="1146623" u="1"/>
        <n v="1154691" u="1"/>
        <n v="1074018" u="1"/>
        <n v="1114370" u="1"/>
        <n v="1074031" u="1"/>
        <n v="1074032" u="1"/>
        <n v="1108322" u="1"/>
        <n v="1074034" u="1"/>
        <n v="1108323" u="1"/>
        <n v="1074035" u="1"/>
        <n v="1074036" u="1"/>
        <n v="1152700" u="1"/>
        <n v="1074038" u="1"/>
        <n v="1152701" u="1"/>
        <n v="1074039" u="1"/>
        <n v="1146653" u="1"/>
        <n v="1152705" u="1"/>
        <n v="1140607" u="1"/>
        <n v="1154727" u="1"/>
        <n v="1148677" u="1"/>
        <n v="1084134" u="1"/>
        <n v="1148678" u="1"/>
        <n v="1152722" u="1"/>
        <n v="1152723" u="1"/>
        <n v="1152724" u="1"/>
        <n v="1108351" u="1"/>
        <n v="1146674" u="1"/>
        <n v="1108352" u="1"/>
        <n v="1146675" u="1"/>
        <n v="1152726" u="1"/>
        <n v="1108353" u="1"/>
        <n v="1152727" u="1"/>
        <n v="1108354" u="1"/>
        <n v="1152730" u="1"/>
        <n v="1152731" u="1"/>
        <n v="1152732" u="1"/>
        <n v="1152733" u="1"/>
        <n v="1108366" u="1"/>
        <n v="1045191" u="1"/>
        <n v="1144673" u="1"/>
        <n v="1144674" u="1"/>
        <n v="1144675" u="1"/>
        <n v="1144676" u="1"/>
        <n v="1152746" u="1"/>
        <n v="1152747" u="1"/>
        <n v="1152749" u="1"/>
        <n v="1152750" u="1"/>
        <n v="1070054" u="1"/>
        <n v="1152751" u="1"/>
        <n v="1104344" u="1"/>
        <n v="1152752" u="1"/>
        <n v="1104345" u="1"/>
        <n v="1104346" u="1"/>
        <n v="1104347" u="1"/>
        <n v="1156790" u="1"/>
        <n v="1148723" u="1"/>
        <n v="1156791" u="1"/>
        <n v="1148724" u="1"/>
        <n v="1152758" u="1"/>
        <n v="1156792" u="1"/>
        <n v="1148725" u="1"/>
        <n v="1152759" u="1"/>
        <n v="1156793" u="1"/>
        <n v="1148726" u="1"/>
        <n v="1148727" u="1"/>
        <n v="1156795" u="1"/>
        <n v="1156796" u="1"/>
        <n v="1156797" u="1"/>
        <n v="1156798" u="1"/>
        <n v="1108394" u="1"/>
        <n v="1152768" u="1"/>
        <n v="1108395" u="1"/>
        <n v="1108396" u="1"/>
        <n v="1108397" u="1"/>
        <n v="1146720" u="1"/>
        <n v="1108398" u="1"/>
        <n v="1146721" u="1"/>
        <n v="1108399" u="1"/>
        <n v="1096315" u="1"/>
        <n v="1096317" u="1"/>
        <n v="1156831" u="1"/>
        <n v="1152806" u="1"/>
        <n v="1152807" u="1"/>
        <n v="1082213" u="1"/>
        <n v="1144741" u="1"/>
        <n v="1144742" u="1"/>
        <n v="1114490" u="1"/>
        <n v="1144747" u="1"/>
        <n v="1154843" u="1"/>
        <n v="1152833" u="1"/>
        <n v="1152834" u="1"/>
        <n v="1152839" u="1"/>
        <n v="1154857" u="1"/>
        <n v="1152841" u="1"/>
        <n v="1154858" u="1"/>
        <n v="1156875" u="1"/>
        <n v="1152842" u="1"/>
        <n v="1154859" u="1"/>
        <n v="1152843" u="1"/>
        <n v="1154860" u="1"/>
        <n v="1154861" u="1"/>
        <n v="1152847" u="1"/>
        <n v="1152848" u="1"/>
        <n v="1152849" u="1"/>
        <n v="1152853" u="1"/>
        <n v="1152854" u="1"/>
        <n v="1152855" u="1"/>
        <n v="1152856" u="1"/>
        <n v="1152857" u="1"/>
        <n v="1152858" u="1"/>
        <n v="1144792" u="1"/>
        <n v="1152860" u="1"/>
        <n v="1144793" u="1"/>
        <n v="1154892" u="1"/>
        <n v="1154893" u="1"/>
        <n v="1154894" u="1"/>
        <n v="1144812" u="1"/>
        <n v="1154897" u="1"/>
        <n v="1144813" u="1"/>
        <n v="1154898" u="1"/>
        <n v="1154899" u="1"/>
        <n v="1124645" u="1"/>
        <n v="1154900" u="1"/>
        <n v="1116578" u="1"/>
        <n v="1144816" u="1"/>
        <n v="1152884" u="1"/>
        <n v="1154901" u="1"/>
        <n v="1152885" u="1"/>
        <n v="1152886" u="1"/>
        <n v="1152887" u="1"/>
        <n v="1152888" u="1"/>
        <n v="1152889" u="1"/>
        <n v="1152890" u="1"/>
        <n v="1008961" u="1"/>
        <n v="1156927" u="1"/>
        <n v="1144828" u="1"/>
        <n v="1110541" u="1"/>
        <n v="1110542" u="1"/>
        <n v="1110543" u="1"/>
        <n v="1110544" u="1"/>
        <n v="1124663" u="1"/>
        <n v="1110545" u="1"/>
        <n v="1124664" u="1"/>
        <n v="1110546" u="1"/>
        <n v="1146854" u="1"/>
        <n v="1124670" u="1"/>
        <n v="1124672" u="1"/>
        <n v="1124674" u="1"/>
        <n v="1124675" u="1"/>
        <n v="1124677" u="1"/>
        <n v="1124678" u="1"/>
        <n v="1154934" u="1"/>
        <n v="1112580" u="1"/>
        <n v="1116615" u="1"/>
        <n v="1156956" u="1"/>
        <n v="1156957" u="1"/>
        <n v="1152924" u="1"/>
        <n v="1156958" u="1"/>
        <n v="1146880" u="1"/>
        <n v="1146881" u="1"/>
        <n v="1146882" u="1"/>
        <n v="1154954" u="1"/>
        <n v="1142854" u="1"/>
        <n v="1154957" u="1"/>
        <n v="1116637" u="1"/>
        <n v="1144877" u="1"/>
        <n v="1116640" u="1"/>
        <n v="1116641" u="1"/>
        <n v="1116642" u="1"/>
        <n v="1146897" u="1"/>
        <n v="1116643" u="1"/>
        <n v="1146898" u="1"/>
        <n v="1116644" u="1"/>
        <n v="1146899" u="1"/>
        <n v="1152950" u="1"/>
        <n v="1116645" u="1"/>
        <n v="1076307" u="1"/>
        <n v="1152955" u="1"/>
        <n v="1076310" u="1"/>
        <n v="1008993" u="1"/>
        <n v="1114637" u="1"/>
        <n v="1008995" u="1"/>
        <n v="1106571" u="1"/>
        <n v="1106572" u="1"/>
        <n v="1106573" u="1"/>
        <n v="1114644" u="1"/>
        <n v="1084392" u="1"/>
        <n v="1084393" u="1"/>
        <n v="1116665" u="1"/>
        <n v="1116666" u="1"/>
        <n v="1116667" u="1"/>
        <n v="1114651" u="1"/>
        <n v="1076331" u="1"/>
        <n v="1154994" u="1"/>
        <n v="1154995" u="1"/>
        <n v="1154996" u="1"/>
        <n v="1076334" u="1"/>
        <n v="1076335" u="1"/>
        <n v="1152983" u="1"/>
        <n v="1152984" u="1"/>
        <n v="1152985" u="1"/>
        <n v="1152986" u="1"/>
        <n v="1144919" u="1"/>
        <n v="1152987" u="1"/>
        <n v="1144921" u="1"/>
        <n v="1116684" u="1"/>
        <n v="1144922" u="1"/>
        <n v="1152991" u="1"/>
        <n v="1152994" u="1"/>
        <n v="1152995" u="1"/>
        <n v="1152996" u="1"/>
        <n v="1152998" u="1"/>
        <n v="1152999" u="1"/>
        <n v="1116694" u="1"/>
        <n v="1153000" u="1"/>
        <n v="1082408" u="1"/>
        <n v="1155020" u="1"/>
        <n v="1082409" u="1"/>
        <n v="1157038" u="1"/>
        <n v="1157039" u="1"/>
        <n v="1144938" u="1"/>
        <n v="1155023" u="1"/>
        <n v="1144939" u="1"/>
        <n v="1155024" u="1"/>
        <n v="1144940" u="1"/>
        <n v="1155025" u="1"/>
        <n v="1155026" u="1"/>
        <n v="1144942" u="1"/>
        <n v="1155027" u="1"/>
        <n v="1144943" u="1"/>
        <n v="1155028" u="1"/>
        <n v="1144944" u="1"/>
        <n v="1155029" u="1"/>
        <n v="1116710" u="1"/>
        <n v="1155040" u="1"/>
        <n v="1046341" u="1"/>
        <n v="1122769" u="1"/>
        <n v="1155041" u="1"/>
        <n v="1088489" u="1"/>
        <n v="1108664" u="1"/>
        <n v="1108665" u="1"/>
        <n v="1108666" u="1"/>
        <n v="1146998" u="1"/>
        <n v="1146999" u="1"/>
        <n v="1112711" u="1"/>
        <n v="1147000" u="1"/>
        <n v="1147001" u="1"/>
        <n v="1147002" u="1"/>
        <n v="1147004" u="1"/>
        <n v="1157089" u="1"/>
        <n v="1076413" u="1"/>
        <n v="1114746" u="1"/>
        <n v="1149040" u="1"/>
        <n v="1145007" u="1"/>
        <n v="1145008" u="1"/>
        <n v="1149042" u="1"/>
        <n v="1145012" u="1"/>
        <n v="1153080" u="1"/>
        <n v="1157124" u="1"/>
        <n v="1149060" u="1"/>
        <n v="1124861" u="1"/>
        <n v="1124862" u="1"/>
        <n v="1124863" u="1"/>
        <n v="1124864" u="1"/>
        <n v="1124865" u="1"/>
        <n v="1110747" u="1"/>
        <n v="1114781" u="1"/>
        <n v="1124866" u="1"/>
        <n v="1110748" u="1"/>
        <n v="1114782" u="1"/>
        <n v="1114783" u="1"/>
        <n v="1114784" u="1"/>
        <n v="1066392" u="1"/>
        <n v="1066393" u="1"/>
        <n v="1155143" u="1"/>
        <n v="1155144" u="1"/>
        <n v="1155145" u="1"/>
        <n v="1155146" u="1"/>
        <n v="1147079" u="1"/>
        <n v="1155147" u="1"/>
        <n v="1155148" u="1"/>
        <n v="1155149" u="1"/>
        <n v="1155150" u="1"/>
        <n v="1147084" u="1"/>
        <n v="1104728" u="1"/>
        <n v="1104729" u="1"/>
        <n v="1104730" u="1"/>
        <n v="1155160" u="1"/>
        <n v="1046401" u="1"/>
        <n v="1155161" u="1"/>
        <n v="1155162" u="1"/>
        <n v="1046402" u="1"/>
        <n v="1155163" u="1"/>
        <n v="1155164" u="1"/>
        <n v="1046403" u="1"/>
        <n v="1155165" u="1"/>
        <n v="1046405" u="1"/>
        <n v="1046407" u="1"/>
        <n v="1143072" u="1"/>
        <n v="1147106" u="1"/>
        <n v="1046408" u="1"/>
        <n v="1143073" u="1"/>
        <n v="1147107" u="1"/>
        <n v="1143074" u="1"/>
        <n v="1046409" u="1"/>
        <n v="1143075" u="1"/>
        <n v="1147110" u="1"/>
        <n v="1046410" u="1"/>
        <n v="1147111" u="1"/>
        <n v="1147113" u="1"/>
        <n v="1124928" u="1"/>
        <n v="1124929" u="1"/>
        <n v="1143082" u="1"/>
        <n v="1147116" u="1"/>
        <n v="1106783" u="1"/>
        <n v="1106784" u="1"/>
        <n v="1153175" u="1"/>
        <n v="1106785" u="1"/>
        <n v="1153176" u="1"/>
        <n v="1106786" u="1"/>
        <n v="1153177" u="1"/>
        <n v="1104770" u="1"/>
        <n v="1153178" u="1"/>
        <n v="1147128" u="1"/>
        <n v="1149145" u="1"/>
        <n v="1149147" u="1"/>
        <n v="1153181" u="1"/>
        <n v="1153182" u="1"/>
        <n v="1153183" u="1"/>
        <n v="1153188" u="1"/>
        <n v="1153189" u="1"/>
        <n v="1110833" u="1"/>
        <n v="1116884" u="1"/>
        <n v="1153190" u="1"/>
        <n v="1110834" u="1"/>
        <n v="1110835" u="1"/>
        <n v="1110836" u="1"/>
        <n v="1110837" u="1"/>
        <n v="1110838" u="1"/>
        <n v="1147144" u="1"/>
        <n v="1110839" u="1"/>
        <n v="1155219" u="1"/>
        <n v="1104801" u="1"/>
        <n v="1104802" u="1"/>
        <n v="1104803" u="1"/>
        <n v="1104804" u="1"/>
        <n v="1104805" u="1"/>
        <n v="1155230" u="1"/>
        <n v="1104806" u="1"/>
        <n v="1153214" u="1"/>
        <n v="1155231" u="1"/>
        <n v="1104807" u="1"/>
        <n v="1153215" u="1"/>
        <n v="1155232" u="1"/>
        <n v="1104808" u="1"/>
        <n v="1155233" u="1"/>
        <n v="1104809" u="1"/>
        <n v="1153217" u="1"/>
        <n v="1155234" u="1"/>
        <n v="1104810" u="1"/>
        <n v="1122963" u="1"/>
        <n v="1153218" u="1"/>
        <n v="1155235" u="1"/>
        <n v="1102794" u="1"/>
        <n v="1104811" u="1"/>
        <n v="1153219" u="1"/>
        <n v="1102795" u="1"/>
        <n v="1153220" u="1"/>
        <n v="1155237" u="1"/>
        <n v="1102796" u="1"/>
        <n v="1153221" u="1"/>
        <n v="1155238" u="1"/>
        <n v="1153222" u="1"/>
        <n v="1155239" u="1"/>
        <n v="1153223" u="1"/>
        <n v="1153224" u="1"/>
        <n v="1153225" u="1"/>
        <n v="1147177" u="1"/>
        <n v="1114908" u="1"/>
        <n v="1098773" u="1"/>
        <n v="1098774" u="1"/>
        <n v="1155250" u="1"/>
        <n v="1155251" u="1"/>
        <n v="1010141" u="1"/>
        <n v="1155253" u="1"/>
        <n v="1009133" u="1"/>
        <n v="1155254" u="1"/>
        <n v="1155255" u="1"/>
        <n v="1009134" u="1"/>
        <n v="1010143" u="1"/>
        <n v="1157274" u="1"/>
        <n v="1009135" u="1"/>
        <n v="1145175" u="1"/>
        <n v="1145176" u="1"/>
        <n v="1009137" u="1"/>
        <n v="1145178" u="1"/>
        <n v="1145179" u="1"/>
        <n v="1145180" u="1"/>
        <n v="1153248" u="1"/>
        <n v="1074586" u="1"/>
        <n v="1145181" u="1"/>
        <n v="1145182" u="1"/>
        <n v="1145183" u="1"/>
        <n v="1145184" u="1"/>
        <n v="1074591" u="1"/>
        <n v="1147203" u="1"/>
        <n v="1153257" u="1"/>
        <n v="1153267" u="1"/>
        <n v="1153268" u="1"/>
        <n v="1153269" u="1"/>
        <n v="1104862" u="1"/>
        <n v="1104863" u="1"/>
        <n v="1104864" u="1"/>
        <n v="1104865" u="1"/>
        <n v="1125035" u="1"/>
        <n v="1104866" u="1"/>
        <n v="1104867" u="1"/>
        <n v="1125037" u="1"/>
        <n v="1104868" u="1"/>
        <n v="1104869" u="1"/>
        <n v="1147226" u="1"/>
        <n v="1104870" u="1"/>
        <n v="1153280" u="1"/>
        <n v="1153281" u="1"/>
        <n v="1153282" u="1"/>
        <n v="1153283" u="1"/>
        <n v="1153284" u="1"/>
        <n v="1147234" u="1"/>
        <n v="1147235" u="1"/>
        <n v="1074624" u="1"/>
        <n v="1153287" u="1"/>
        <n v="1074625" u="1"/>
        <n v="1112951" u="1"/>
        <n v="1147243" u="1"/>
        <n v="1147244" u="1"/>
        <n v="1147245" u="1"/>
        <n v="1074638" u="1"/>
        <n v="1010174" u="1"/>
        <n v="1074639" u="1"/>
        <n v="1010175" u="1"/>
        <n v="1153315" u="1"/>
        <n v="1153316" u="1"/>
        <n v="1153317" u="1"/>
        <n v="1153318" u="1"/>
        <n v="1153319" u="1"/>
        <n v="1149286" u="1"/>
        <n v="1009175" u="1"/>
        <n v="1155342" u="1"/>
        <n v="1155343" u="1"/>
        <n v="1155344" u="1"/>
        <n v="1155345" u="1"/>
        <n v="1155346" u="1"/>
        <n v="1155347" u="1"/>
        <n v="1155348" u="1"/>
        <n v="1155349" u="1"/>
        <n v="1125095" u="1"/>
        <n v="1155350" u="1"/>
        <n v="1110977" u="1"/>
        <n v="1155351" u="1"/>
        <n v="1155352" u="1"/>
        <n v="1110979" u="1"/>
        <n v="1110980" u="1"/>
        <n v="1125102" u="1"/>
        <n v="1125106" u="1"/>
        <n v="1125107" u="1"/>
        <n v="1125108" u="1"/>
        <n v="1155363" u="1"/>
        <n v="1125109" u="1"/>
        <n v="1155364" u="1"/>
        <n v="1147310" u="1"/>
        <n v="1147316" u="1"/>
        <n v="1147317" u="1"/>
        <n v="1147318" u="1"/>
        <n v="1147319" u="1"/>
        <n v="1090845" u="1"/>
        <n v="1090846" u="1"/>
        <n v="1090847" u="1"/>
        <n v="1062610" u="1"/>
        <n v="1090848" u="1"/>
        <n v="1115055" u="1"/>
        <n v="1149344" u="1"/>
        <n v="1149347" u="1"/>
        <n v="1147335" u="1"/>
        <n v="1115066" u="1"/>
        <n v="1115067" u="1"/>
        <n v="1115068" u="1"/>
        <n v="1123136" u="1"/>
        <n v="1115069" u="1"/>
        <n v="1123137" u="1"/>
        <n v="1115070" u="1"/>
        <n v="1157428" u="1"/>
        <n v="1157429" u="1"/>
        <n v="1157430" u="1"/>
        <n v="1157431" u="1"/>
        <n v="1157432" u="1"/>
        <n v="1151382" u="1"/>
        <n v="1151383" u="1"/>
        <n v="1157435" u="1"/>
        <n v="1151386" u="1"/>
        <n v="1151387" u="1"/>
        <n v="1151388" u="1"/>
        <n v="1151389" u="1"/>
        <n v="1157441" u="1"/>
        <n v="1153413" u="1"/>
        <n v="1009222" u="1"/>
        <n v="1157450" u="1"/>
        <n v="1009223" u="1"/>
        <n v="1155434" u="1"/>
        <n v="1151401" u="1"/>
        <n v="1151403" u="1"/>
        <n v="1115101" u="1"/>
        <n v="1109052" u="1"/>
        <n v="1109053" u="1"/>
        <n v="1143344" u="1"/>
        <n v="1107039" u="1"/>
        <n v="1143345" u="1"/>
        <n v="1143346" u="1"/>
        <n v="1153431" u="1"/>
        <n v="1143347" u="1"/>
        <n v="1143348" u="1"/>
        <n v="1107044" u="1"/>
        <n v="1062671" u="1"/>
        <n v="1149405" u="1"/>
        <n v="1151422" u="1"/>
        <n v="1123185" u="1"/>
        <n v="1151423" u="1"/>
        <n v="1153440" u="1"/>
        <n v="1151424" u="1"/>
        <n v="1153441" u="1"/>
        <n v="1153442" u="1"/>
        <n v="1153443" u="1"/>
        <n v="1094951" u="1"/>
        <n v="1153444" u="1"/>
        <n v="1105049" u="1"/>
        <n v="1105050" u="1"/>
        <n v="1123203" u="1"/>
        <n v="1149428" u="1"/>
        <n v="1149429" u="1"/>
        <n v="1149430" u="1"/>
        <n v="1143383" u="1"/>
        <n v="1149442" u="1"/>
        <n v="1153484" u="1"/>
        <n v="1125248" u="1"/>
        <n v="1125250" u="1"/>
        <n v="1153490" u="1"/>
        <n v="1155509" u="1"/>
        <n v="1155511" u="1"/>
        <n v="1147444" u="1"/>
        <n v="1155514" u="1"/>
        <n v="1115175" u="1"/>
        <n v="1115176" u="1"/>
        <n v="1151482" u="1"/>
        <n v="1074837" u="1"/>
        <n v="1147449" u="1"/>
        <n v="1151483" u="1"/>
        <n v="1155517" u="1"/>
        <n v="1074838" u="1"/>
        <n v="1151484" u="1"/>
        <n v="1151485" u="1"/>
        <n v="1155524" u="1"/>
        <n v="1088964" u="1"/>
        <n v="1125270" u="1"/>
        <n v="1155525" u="1"/>
        <n v="1123259" u="1"/>
        <n v="1123260" u="1"/>
        <n v="1155532" u="1"/>
        <n v="1155533" u="1"/>
        <n v="1155534" u="1"/>
        <n v="1155535" u="1"/>
        <n v="1125281" u="1"/>
        <n v="1155536" u="1"/>
        <n v="1125282" u="1"/>
        <n v="1155537" u="1"/>
        <n v="1155538" u="1"/>
        <n v="1155539" u="1"/>
        <n v="1151507" u="1"/>
        <n v="1147474" u="1"/>
        <n v="1137390" u="1"/>
        <n v="1153526" u="1"/>
        <n v="1137391" u="1"/>
        <n v="1137392" u="1"/>
        <n v="1147477" u="1"/>
        <n v="1149497" u="1"/>
        <n v="1147482" u="1"/>
        <n v="1137398" u="1"/>
        <n v="1147483" u="1"/>
        <n v="1149500" u="1"/>
        <n v="1137399" u="1"/>
        <n v="1147484" u="1"/>
        <n v="1149501" u="1"/>
        <n v="1137400" u="1"/>
        <n v="1147485" u="1"/>
        <n v="1149502" u="1"/>
        <n v="1147486" u="1"/>
        <n v="1149503" u="1"/>
        <n v="1147487" u="1"/>
        <n v="1111186" u="1"/>
        <n v="1155560" u="1"/>
        <n v="1155561" u="1"/>
        <n v="1155562" u="1"/>
        <n v="1155563" u="1"/>
        <n v="1155564" u="1"/>
        <n v="1155565" u="1"/>
        <n v="1155566" u="1"/>
        <n v="1151533" u="1"/>
        <n v="1155567" u="1"/>
        <n v="1151534" u="1"/>
        <n v="1155568" u="1"/>
        <n v="1147501" u="1"/>
        <n v="1155569" u="1"/>
        <n v="1155570" u="1"/>
        <n v="1147503" u="1"/>
        <n v="1155571" u="1"/>
        <n v="1115238" u="1"/>
        <n v="1115239" u="1"/>
        <n v="1115240" u="1"/>
        <n v="1113224" u="1"/>
        <n v="1155590" u="1"/>
        <n v="1155591" u="1"/>
        <n v="1155592" u="1"/>
        <n v="1149542" u="1"/>
        <n v="1143494" u="1"/>
        <n v="1149546" u="1"/>
        <n v="1149547" u="1"/>
        <n v="1153589" u="1"/>
        <n v="1153592" u="1"/>
        <n v="1145525" u="1"/>
        <n v="1145526" u="1"/>
        <n v="1105191" u="1"/>
        <n v="1105192" u="1"/>
        <n v="1153601" u="1"/>
        <n v="1143517" u="1"/>
        <n v="1153602" u="1"/>
        <n v="1153605" u="1"/>
        <n v="1157641" u="1"/>
        <n v="1157642" u="1"/>
        <n v="1095116" u="1"/>
        <n v="1125374" u="1"/>
        <n v="1143527" u="1"/>
        <n v="1125375" u="1"/>
        <n v="1143533" u="1"/>
        <n v="1155636" u="1"/>
        <n v="1155637" u="1"/>
        <n v="1155638" u="1"/>
        <n v="1109248" u="1"/>
        <n v="1155639" u="1"/>
        <n v="1081011" u="1"/>
        <n v="1109249" u="1"/>
        <n v="1155640" u="1"/>
        <n v="1109250" u="1"/>
        <n v="1115301" u="1"/>
        <n v="1155641" u="1"/>
        <n v="1115302" u="1"/>
        <n v="1151608" u="1"/>
        <n v="1155642" u="1"/>
        <n v="1151610" u="1"/>
        <n v="1115305" u="1"/>
        <n v="1151611" u="1"/>
        <n v="1151612" u="1"/>
        <n v="1151613" u="1"/>
        <n v="1151614" u="1"/>
        <n v="1072953" u="1"/>
        <n v="1072954" u="1"/>
        <n v="1151617" u="1"/>
        <n v="1072955" u="1"/>
        <n v="1072956" u="1"/>
        <n v="1089093" u="1"/>
        <n v="1089094" u="1"/>
        <n v="1125401" u="1"/>
        <n v="1157673" u="1"/>
        <n v="1157674" u="1"/>
        <n v="1045645" u="1"/>
        <n v="1115326" u="1"/>
        <n v="1155669" u="1"/>
        <n v="1045647" u="1"/>
        <n v="1045648" u="1"/>
        <n v="1117351" u="1"/>
        <n v="1151640" u="1"/>
        <n v="1117352" u="1"/>
        <n v="1115336" u="1"/>
        <n v="1117353" u="1"/>
        <n v="1115337" u="1"/>
        <n v="1117354" u="1"/>
        <n v="1143576" u="1"/>
        <n v="1155681" u="1"/>
        <n v="1155682" u="1"/>
        <n v="1155683" u="1"/>
        <n v="1155684" u="1"/>
        <n v="1155685" u="1"/>
        <n v="1155686" u="1"/>
        <n v="1155687" u="1"/>
        <n v="1155688" u="1"/>
        <n v="1095181" u="1"/>
        <n v="1151657" u="1"/>
        <n v="1095182" u="1"/>
        <n v="1151658" u="1"/>
        <n v="1095183" u="1"/>
        <n v="1151659" u="1"/>
        <n v="1151660" u="1"/>
        <n v="1095185" u="1"/>
        <n v="1151661" u="1"/>
        <n v="1151670" u="1"/>
        <n v="1123435" u="1"/>
        <n v="1145623" u="1"/>
        <n v="1145624" u="1"/>
        <n v="1145625" u="1"/>
        <n v="1145626" u="1"/>
        <n v="1145627" u="1"/>
        <n v="1145628" u="1"/>
        <n v="1145629" u="1"/>
        <n v="1145631" u="1"/>
        <n v="1155716" u="1"/>
        <n v="1145632" u="1"/>
        <n v="1125463" u="1"/>
        <n v="1145633" u="1"/>
        <n v="1095210" u="1"/>
        <n v="1123460" u="1"/>
        <n v="1119435" u="1"/>
        <n v="1119436" u="1"/>
        <n v="1095235" u="1"/>
        <n v="1125491" u="1"/>
        <n v="1151713" u="1"/>
        <n v="1125493" u="1"/>
        <n v="1103307" u="1"/>
        <n v="1155761" u="1"/>
        <n v="1083151" u="1"/>
        <n v="1091225" u="1"/>
        <n v="1103327" u="1"/>
        <n v="1115433" u="1"/>
        <n v="1145697" u="1"/>
        <n v="1145698" u="1"/>
        <n v="1139648" u="1"/>
        <n v="1145699" u="1"/>
        <n v="1145700" u="1"/>
        <n v="1145701" u="1"/>
        <n v="1151752" u="1"/>
        <n v="1081165" u="1"/>
        <n v="1081166" u="1"/>
        <n v="1125540" u="1"/>
        <n v="1151763" u="1"/>
        <n v="1145715" u="1"/>
        <n v="1145719" u="1"/>
        <n v="1099329" u="1"/>
        <n v="1099330" u="1"/>
        <n v="1145725" u="1"/>
        <n v="1145730" u="1"/>
        <n v="1157834" u="1"/>
        <n v="1157835" u="1"/>
        <n v="1157836" u="1"/>
        <n v="1081191" u="1"/>
        <n v="1123548" u="1"/>
        <n v="1157837" u="1"/>
        <n v="1081192" u="1"/>
        <n v="1081193" u="1"/>
        <n v="1081194" u="1"/>
        <n v="1157841" u="1"/>
        <n v="1141706" u="1"/>
        <n v="1143727" u="1"/>
        <n v="1143728" u="1"/>
        <n v="1151796" u="1"/>
        <n v="1143729" u="1"/>
        <n v="1151797" u="1"/>
        <n v="1151798" u="1"/>
        <n v="1143731" u="1"/>
        <n v="1151799" u="1"/>
        <n v="1145749" u="1"/>
        <n v="1125581" u="1"/>
        <n v="1143736" u="1"/>
        <n v="1125584" u="1"/>
        <n v="1125585" u="1"/>
        <n v="1125586" u="1"/>
        <n v="1123570" u="1"/>
        <n v="1125587" u="1"/>
        <n v="1115505" u="1"/>
        <n v="1125590" u="1"/>
        <n v="1145760" u="1"/>
        <n v="1125591" u="1"/>
        <n v="1145761" u="1"/>
        <n v="1125592" u="1"/>
        <n v="1155857" u="1"/>
        <n v="1155858" u="1"/>
        <n v="1151825" u="1"/>
        <n v="1101401" u="1"/>
        <n v="1101402" u="1"/>
        <n v="1101403" u="1"/>
        <n v="1101404" u="1"/>
        <n v="1101405" u="1"/>
        <n v="1151830" u="1"/>
        <n v="1101406" u="1"/>
        <n v="1151831" u="1"/>
        <n v="1125611" u="1"/>
        <n v="1125612" u="1"/>
        <n v="1125613" u="1"/>
        <n v="1125614" u="1"/>
        <n v="1151842" u="1"/>
        <n v="1155876" u="1"/>
        <n v="1005413" u="1"/>
        <n v="1155885" u="1"/>
        <n v="1005415" u="1"/>
        <n v="1005417" u="1"/>
        <n v="1155890" u="1"/>
        <n v="1005418" u="1"/>
        <n v="1109501" u="1"/>
        <n v="1109502" u="1"/>
        <n v="1155906" u="1"/>
        <n v="1155907" u="1"/>
        <n v="1141789" u="1"/>
        <n v="1151874" u="1"/>
        <n v="1141791" u="1"/>
        <n v="1000386" u="1"/>
        <n v="1141794" u="1"/>
        <n v="1141795" u="1"/>
        <n v="1119609" u="1"/>
        <n v="1141796" u="1"/>
        <n v="1141797" u="1"/>
        <n v="1000388" u="1"/>
        <n v="1141798" u="1"/>
        <n v="1141799" u="1"/>
        <n v="1141800" u="1"/>
        <n v="1000390" u="1"/>
        <n v="1101462" u="1"/>
        <n v="1101463" u="1"/>
        <n v="1101464" u="1"/>
        <n v="1101465" u="1"/>
        <n v="1101466" u="1"/>
        <n v="1101467" u="1"/>
        <n v="1141807" u="1"/>
        <n v="1101468" u="1"/>
        <n v="1101469" u="1"/>
        <n v="1141809" u="1"/>
        <n v="1101470" u="1"/>
        <n v="1101471" u="1"/>
        <n v="1143828" u="1"/>
        <n v="1101472" u="1"/>
        <n v="1143829" u="1"/>
        <n v="1101473" u="1"/>
        <n v="1143830" u="1"/>
        <n v="1123661" u="1"/>
        <n v="1143831" u="1"/>
        <n v="1115594" u="1"/>
        <n v="1123662" u="1"/>
        <n v="1143832" u="1"/>
        <n v="1123663" u="1"/>
        <n v="1143833" u="1"/>
        <n v="1123664" u="1"/>
        <n v="1143834" u="1"/>
        <n v="1143835" u="1"/>
        <n v="1157954" u="1"/>
        <n v="1143836" u="1"/>
        <n v="1157955" u="1"/>
        <n v="1143837" u="1"/>
        <n v="1157956" u="1"/>
        <n v="1143838" u="1"/>
        <n v="1143839" u="1"/>
        <n v="1143840" u="1"/>
        <n v="1143841" u="1"/>
        <n v="1143845" u="1"/>
        <n v="1143846" u="1"/>
        <n v="1143847" u="1"/>
        <n v="1157966" u="1"/>
        <n v="1157967" u="1"/>
        <n v="1157968" u="1"/>
        <n v="1157969" u="1"/>
        <n v="1157970" u="1"/>
        <n v="1157971" u="1"/>
        <n v="1157972" u="1"/>
        <n v="1157973" u="1"/>
        <n v="1145872" u="1"/>
        <n v="1155964" u="1"/>
        <n v="1151933" u="1"/>
        <n v="1119671" u="1"/>
        <n v="1119672" u="1"/>
        <n v="1119673" u="1"/>
        <n v="1005462" u="1"/>
        <n v="1119674" u="1"/>
        <n v="1119675" u="1"/>
        <n v="1005463" u="1"/>
        <n v="1155990" u="1"/>
        <n v="1121706" u="1"/>
        <n v="1121707" u="1"/>
        <n v="1121708" u="1"/>
        <n v="1121711" u="1"/>
        <n v="1101548" u="1"/>
        <n v="1152001" u="1"/>
        <n v="1123767" u="1"/>
        <n v="1123768" u="1"/>
        <n v="1123770" u="1"/>
        <n v="1123771" u="1"/>
        <n v="1152022" u="1"/>
        <n v="1152023" u="1"/>
        <n v="1152024" u="1"/>
        <n v="1152033" u="1"/>
        <n v="1152034" u="1"/>
        <n v="1152037" u="1"/>
        <n v="1152038" u="1"/>
        <n v="1121787" u="1"/>
        <n v="1121788" u="1"/>
        <n v="1121789" u="1"/>
        <n v="1123809" u="1"/>
        <n v="1085487" u="1"/>
        <n v="1085488" u="1"/>
        <n v="1152053" u="1"/>
        <n v="1111717" u="1"/>
        <n v="1077441" u="1"/>
        <n v="1150053" u="1"/>
        <n v="1150054" u="1"/>
        <n v="1152071" u="1"/>
        <n v="1152075" u="1"/>
        <n v="1152076" u="1"/>
        <n v="1152077" u="1"/>
        <n v="1152079" u="1"/>
        <n v="1097621" u="1"/>
        <n v="1148046" u="1"/>
        <n v="1152080" u="1"/>
        <n v="1097622" u="1"/>
        <n v="1152081" u="1"/>
        <n v="1152082" u="1"/>
        <n v="1156121" u="1"/>
        <n v="1007550" u="1"/>
        <n v="1156122" u="1"/>
        <n v="1115784" u="1"/>
        <n v="1150073" u="1"/>
        <n v="1156124" u="1"/>
        <n v="1156125" u="1"/>
        <n v="1007552" u="1"/>
        <n v="1156126" u="1"/>
        <n v="1156127" u="1"/>
        <n v="1007553" u="1"/>
        <n v="1101669" u="1"/>
        <n v="1101670" u="1"/>
        <n v="1119826" u="1"/>
        <n v="1103691" u="1"/>
        <n v="1093607" u="1"/>
        <n v="1103692" u="1"/>
        <n v="1109744" u="1"/>
        <n v="1103694" u="1"/>
        <n v="1109745" u="1"/>
        <n v="1103695" u="1"/>
        <n v="1103696" u="1"/>
        <n v="1103697" u="1"/>
        <n v="1150088" u="1"/>
        <n v="1103698" u="1"/>
        <n v="1150089" u="1"/>
        <n v="1103699" u="1"/>
        <n v="1103700" u="1"/>
        <n v="1103701" u="1"/>
        <n v="1103702" u="1"/>
        <n v="1148076" u="1"/>
        <n v="1103703" u="1"/>
        <n v="1009580" u="1"/>
        <n v="1009583" u="1"/>
        <n v="1152136" u="1"/>
        <n v="1150120" u="1"/>
        <n v="1150121" u="1"/>
        <n v="1150122" u="1"/>
        <n v="1150123" u="1"/>
        <n v="1150124" u="1"/>
        <n v="1150125" u="1"/>
        <n v="1150126" u="1"/>
        <n v="1156178" u="1"/>
        <n v="1150129" u="1"/>
        <n v="1150136" u="1"/>
        <n v="1115852" u="1"/>
        <n v="1115855" u="1"/>
        <n v="1156208" u="1"/>
        <n v="1156209" u="1"/>
        <n v="1152176" u="1"/>
        <n v="1152177" u="1"/>
        <n v="1115872" u="1"/>
        <n v="1115875" u="1"/>
        <n v="1150173" u="1"/>
        <n v="1115887" u="1"/>
        <n v="1093704" u="1"/>
        <n v="1144129" u="1"/>
        <n v="1115892" u="1"/>
        <n v="1113876" u="1"/>
        <n v="1113877" u="1"/>
        <n v="1115899" u="1"/>
        <n v="1115900" u="1"/>
        <n v="1115901" u="1"/>
        <n v="1115905" u="1"/>
        <n v="1115906" u="1"/>
        <n v="1123979" u="1"/>
        <n v="1123980" u="1"/>
        <n v="1107855" u="1"/>
        <n v="1115923" u="1"/>
        <n v="1107856" u="1"/>
        <n v="1148199" u="1"/>
        <n v="1115934" u="1"/>
        <n v="1091732" u="1"/>
        <n v="1148208" u="1"/>
        <n v="1148209" u="1"/>
        <n v="1093751" u="1"/>
        <n v="1148210" u="1"/>
        <n v="1148212" u="1"/>
        <n v="1075601" u="1"/>
        <n v="1115941" u="1"/>
        <n v="1148213" u="1"/>
        <n v="1148214" u="1"/>
        <n v="1115943" u="1"/>
        <n v="1148215" u="1"/>
        <n v="1148216" u="1"/>
        <n v="1146200" u="1"/>
        <n v="1148217" u="1"/>
        <n v="1148218" u="1"/>
        <n v="1148219" u="1"/>
        <n v="1146203" u="1"/>
        <n v="1148220" u="1"/>
        <n v="1146204" u="1"/>
        <n v="1115950" u="1"/>
        <n v="1146205" u="1"/>
        <n v="1115951" u="1"/>
        <n v="1115952" u="1"/>
        <n v="1146207" u="1"/>
        <n v="1146208" u="1"/>
        <n v="1154278" u="1"/>
        <n v="1146211" u="1"/>
        <n v="1154279" u="1"/>
        <n v="1146212" u="1"/>
        <n v="1093772" u="1"/>
        <n v="1146214" u="1"/>
        <n v="1091756" u="1"/>
        <n v="1146215" u="1"/>
        <n v="1146216" u="1"/>
        <n v="1146217" u="1"/>
        <n v="1152280" u="1"/>
        <n v="1142200" u="1"/>
        <n v="1142201" u="1"/>
        <n v="1142202" u="1"/>
        <n v="1142203" u="1"/>
        <n v="1142204" u="1"/>
        <n v="1142205" u="1"/>
        <n v="1148260" u="1"/>
        <n v="1148261" u="1"/>
        <n v="1115990" u="1"/>
        <n v="1144233" u="1"/>
        <n v="1099861" u="1"/>
        <n v="1099862" u="1"/>
        <n v="1154324" u="1"/>
        <n v="1154325" u="1"/>
        <n v="1154326" u="1"/>
        <n v="1154327" u="1"/>
        <n v="1154328" u="1"/>
        <n v="1154331" u="1"/>
        <n v="1146268" u="1"/>
        <n v="1156353" u="1"/>
        <n v="1116017" u="1"/>
        <n v="1144256" u="1"/>
        <n v="1045994" u="1"/>
        <n v="1154348" u="1"/>
        <n v="1154349" u="1"/>
        <n v="1116027" u="1"/>
        <n v="1144266" u="1"/>
        <n v="1116029" u="1"/>
        <n v="1116030" u="1"/>
        <n v="1144270" u="1"/>
        <n v="1150323" u="1"/>
        <n v="1150324" u="1"/>
        <n v="1091833" u="1"/>
        <n v="1150326" u="1"/>
        <n v="1154360" u="1"/>
        <n v="1154361" u="1"/>
        <n v="1116039" u="1"/>
        <n v="1150328" u="1"/>
        <n v="1150329" u="1"/>
        <n v="1150330" u="1"/>
        <n v="1156381" u="1"/>
        <n v="1150331" u="1"/>
        <n v="1156382" u="1"/>
        <n v="1116043" u="1"/>
        <n v="1150332" u="1"/>
        <n v="1116044" u="1"/>
        <n v="1150333" u="1"/>
        <n v="1116045" u="1"/>
        <n v="1150334" u="1"/>
        <n v="1154368" u="1"/>
        <n v="1156386" u="1"/>
        <n v="1150336" u="1"/>
        <n v="1150338" u="1"/>
        <n v="1156389" u="1"/>
        <n v="1144288" u="1"/>
        <n v="1150339" u="1"/>
        <n v="1156390" u="1"/>
        <n v="1150340" u="1"/>
        <n v="1156391" u="1"/>
        <n v="1144290" u="1"/>
        <n v="1150341" u="1"/>
        <n v="1150342" u="1"/>
        <n v="1150343" u="1"/>
        <n v="1152362" u="1"/>
        <n v="1152363" u="1"/>
        <n v="1152364" u="1"/>
        <n v="1152365" u="1"/>
        <n v="1152366" u="1"/>
        <n v="1154383" u="1"/>
        <n v="1152367" u="1"/>
        <n v="1152368" u="1"/>
        <n v="1152369" u="1"/>
        <n v="1124132" u="1"/>
        <n v="1124133" u="1"/>
        <n v="1124134" u="1"/>
        <n v="1124135" u="1"/>
        <n v="1116069" u="1"/>
        <n v="1142291" u="1"/>
        <n v="1152376" u="1"/>
        <n v="1116071" u="1"/>
        <n v="1142292" u="1"/>
        <n v="1152377" u="1"/>
        <n v="1142293" u="1"/>
        <n v="1152378" u="1"/>
        <n v="1156412" u="1"/>
        <n v="1150362" u="1"/>
        <n v="1152379" u="1"/>
        <n v="1152380" u="1"/>
        <n v="1116075" u="1"/>
        <n v="1150364" u="1"/>
        <n v="1152381" u="1"/>
        <n v="1150365" u="1"/>
        <n v="1152382" u="1"/>
        <n v="1152383" u="1"/>
        <n v="1150367" u="1"/>
        <n v="1152384" u="1"/>
        <n v="1150368" u="1"/>
        <n v="1152385" u="1"/>
        <n v="1116080" u="1"/>
        <n v="1150369" u="1"/>
        <n v="1152386" u="1"/>
        <n v="1116081" u="1"/>
        <n v="1152387" u="1"/>
        <n v="1116082" u="1"/>
        <n v="1152388" u="1"/>
        <n v="1152389" u="1"/>
        <n v="1152390" u="1"/>
        <n v="1144323" u="1"/>
        <n v="1152391" u="1"/>
        <n v="1144324" u="1"/>
        <n v="1152392" u="1"/>
        <n v="1144325" u="1"/>
        <n v="1152393" u="1"/>
        <n v="1154410" u="1"/>
        <n v="1144326" u="1"/>
        <n v="1152394" u="1"/>
        <n v="1154411" u="1"/>
        <n v="1144327" u="1"/>
        <n v="1152395" u="1"/>
        <n v="1154412" u="1"/>
        <n v="1077767" u="1"/>
        <n v="1144328" u="1"/>
        <n v="1152396" u="1"/>
        <n v="1154413" u="1"/>
        <n v="1077768" u="1"/>
        <n v="1152397" u="1"/>
        <n v="1154414" u="1"/>
        <n v="1152398" u="1"/>
        <n v="1154415" u="1"/>
        <n v="1116093" u="1"/>
        <n v="1152399" u="1"/>
        <n v="1116094" u="1"/>
        <n v="1152400" u="1"/>
        <n v="1077772" u="1"/>
        <n v="1116095" u="1"/>
        <n v="1152401" u="1"/>
        <n v="1077773" u="1"/>
        <n v="1108028" u="1"/>
        <n v="1116096" u="1"/>
        <n v="1152402" u="1"/>
        <n v="1108029" u="1"/>
        <n v="1116097" u="1"/>
        <n v="1152403" u="1"/>
        <n v="1108030" u="1"/>
        <n v="1152404" u="1"/>
        <n v="1116099" u="1"/>
        <n v="1077777" u="1"/>
        <n v="1152406" u="1"/>
        <n v="1077778" u="1"/>
        <n v="1152410" u="1"/>
        <n v="1152411" u="1"/>
        <n v="1152412" u="1"/>
        <n v="1152413" u="1"/>
        <n v="1152414" u="1"/>
        <n v="1150405" u="1"/>
        <n v="1124190" u="1"/>
        <n v="1124191" u="1"/>
        <n v="1093937" u="1"/>
        <n v="1124192" u="1"/>
        <n v="1140328" u="1"/>
        <n v="1124193" u="1"/>
        <n v="1140329" u="1"/>
        <n v="1124194" u="1"/>
        <n v="1140330" u="1"/>
        <n v="1124195" u="1"/>
        <n v="1124196" u="1"/>
        <n v="1108061" u="1"/>
        <n v="1124197" u="1"/>
        <n v="1124198" u="1"/>
        <n v="1154453" u="1"/>
        <n v="1116131" u="1"/>
        <n v="1144372" u="1"/>
        <n v="1144373" u="1"/>
        <n v="1144374" u="1"/>
        <n v="1144375" u="1"/>
        <n v="1150426" u="1"/>
        <n v="1150427" u="1"/>
        <n v="1144379" u="1"/>
        <n v="1144380" u="1"/>
        <n v="1124211" u="1"/>
        <n v="1124212" u="1"/>
        <n v="1144382" u="1"/>
        <n v="1152450" u="1"/>
        <n v="1124213" u="1"/>
        <n v="1144383" u="1"/>
        <n v="1124214" u="1"/>
        <n v="1144384" u="1"/>
        <n v="1091943" u="1"/>
        <n v="1144385" u="1"/>
        <n v="1124216" u="1"/>
        <n v="1144386" u="1"/>
        <n v="1124217" u="1"/>
        <n v="1144387" u="1"/>
        <n v="1144388" u="1"/>
        <n v="1124219" u="1"/>
        <n v="1144389" u="1"/>
        <n v="1144391" u="1"/>
        <n v="1144392" u="1"/>
        <n v="1140365" u="1"/>
        <n v="1140368" u="1"/>
        <n v="1152472" u="1"/>
        <n v="1152473" u="1"/>
        <n v="1152474" u="1"/>
        <n v="1154496" u="1"/>
        <n v="1152481" u="1"/>
      </sharedItems>
    </cacheField>
    <cacheField name="Description" numFmtId="0">
      <sharedItems/>
    </cacheField>
    <cacheField name="Date" numFmtId="17">
      <sharedItems containsSemiMixedTypes="0" containsNonDate="0" containsDate="1" containsString="0" minDate="2022-02-01T00:00:00" maxDate="2022-02-02T00:00:00"/>
    </cacheField>
    <cacheField name="Opn Stock" numFmtId="164">
      <sharedItems containsSemiMixedTypes="0" containsString="0" containsNumber="1" containsInteger="1" minValue="0" maxValue="1650494"/>
    </cacheField>
    <cacheField name="Error Cause ( Demand/Supply )" numFmtId="0">
      <sharedItems/>
    </cacheField>
    <cacheField name="Actual" numFmtId="164">
      <sharedItems containsSemiMixedTypes="0" containsString="0" containsNumber="1" containsInteger="1" minValue="0" maxValue="745913"/>
    </cacheField>
    <cacheField name="Stat" numFmtId="164">
      <sharedItems containsSemiMixedTypes="0" containsString="0" containsNumber="1" containsInteger="1" minValue="0" maxValue="591037"/>
    </cacheField>
    <cacheField name="DP" numFmtId="164">
      <sharedItems containsSemiMixedTypes="0" containsString="0" containsNumber="1" containsInteger="1" minValue="0" maxValue="591037"/>
    </cacheField>
    <cacheField name="Consensus" numFmtId="164">
      <sharedItems containsSemiMixedTypes="0" containsString="0" containsNumber="1" containsInteger="1" minValue="0" maxValue="575000"/>
    </cacheField>
    <cacheField name="Stat Vol MAD" numFmtId="164">
      <sharedItems containsSemiMixedTypes="0" containsString="0" containsNumber="1" containsInteger="1" minValue="0" maxValue="154876"/>
    </cacheField>
    <cacheField name="DP Vol MAP" numFmtId="164">
      <sharedItems containsSemiMixedTypes="0" containsString="0" containsNumber="1" containsInteger="1" minValue="0" maxValue="154876"/>
    </cacheField>
    <cacheField name="Consensus Vol MAD" numFmtId="164">
      <sharedItems containsSemiMixedTypes="0" containsString="0" containsNumber="1" containsInteger="1" minValue="0" maxValue="170913"/>
    </cacheField>
    <cacheField name="Stat2" numFmtId="9">
      <sharedItems containsSemiMixedTypes="0" containsString="0" containsNumber="1" minValue="0" maxValue="1"/>
    </cacheField>
    <cacheField name="DP2" numFmtId="9">
      <sharedItems containsSemiMixedTypes="0" containsString="0" containsNumber="1" minValue="0" maxValue="1"/>
    </cacheField>
    <cacheField name="Consensus2" numFmtId="9">
      <sharedItems containsSemiMixedTypes="0" containsString="0" containsNumber="1" minValue="0" maxValue="1"/>
    </cacheField>
    <cacheField name="Stat3" numFmtId="0">
      <sharedItems/>
    </cacheField>
    <cacheField name="DP3" numFmtId="0">
      <sharedItems/>
    </cacheField>
    <cacheField name="Consensus3" numFmtId="0">
      <sharedItems/>
    </cacheField>
    <cacheField name="Average Price" numFmtId="164">
      <sharedItems containsSemiMixedTypes="0" containsString="0" containsNumber="1" minValue="0" maxValue="1120.46"/>
    </cacheField>
    <cacheField name="Actual2" numFmtId="164">
      <sharedItems containsSemiMixedTypes="0" containsString="0" containsNumber="1" minValue="0" maxValue="808193.99915275362"/>
    </cacheField>
    <cacheField name="Stat4" numFmtId="164">
      <sharedItems containsSemiMixedTypes="0" containsString="0" containsNumber="1" minValue="0" maxValue="655735.99960859714"/>
    </cacheField>
    <cacheField name="DP4" numFmtId="164">
      <sharedItems containsSemiMixedTypes="0" containsString="0" containsNumber="1" minValue="0" maxValue="655735.99960859714"/>
    </cacheField>
    <cacheField name="Consensus4" numFmtId="164">
      <sharedItems containsSemiMixedTypes="0" containsString="0" containsNumber="1" minValue="0" maxValue="731067.76495384076"/>
    </cacheField>
    <cacheField name="Stat Normal Value MAD" numFmtId="164">
      <sharedItems containsSemiMixedTypes="0" containsString="0" containsNumber="1" minValue="0" maxValue="241418.11742704952"/>
    </cacheField>
    <cacheField name="DP Normal Value MAD" numFmtId="164">
      <sharedItems containsSemiMixedTypes="0" containsString="0" containsNumber="1" minValue="0" maxValue="241418.11742704952"/>
    </cacheField>
    <cacheField name="Normal Value MAD" numFmtId="164">
      <sharedItems containsSemiMixedTypes="0" containsString="0" containsNumber="1" minValue="0" maxValue="235391.90279211081"/>
    </cacheField>
    <cacheField name="Over/Under- Stat" numFmtId="0">
      <sharedItems/>
    </cacheField>
    <cacheField name="Over/Under- DP" numFmtId="0">
      <sharedItems/>
    </cacheField>
    <cacheField name="Over/Under- Consensus" numFmtId="0">
      <sharedItems/>
    </cacheField>
    <cacheField name="Consensus Achievement" numFmtId="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7">
  <r>
    <s v="Total"/>
    <x v="0"/>
    <s v="ABC-11"/>
    <s v="XYZ-1"/>
    <x v="0"/>
    <s v="Description_001"/>
    <d v="2022-02-01T00:00:00"/>
    <n v="9714"/>
    <s v="Demand"/>
    <n v="1108"/>
    <n v="1753"/>
    <n v="1753"/>
    <n v="1800"/>
    <n v="645"/>
    <n v="645"/>
    <n v="692"/>
    <n v="0.41787003610108309"/>
    <n v="0.41787003610108309"/>
    <n v="0.37545126353790614"/>
    <s v="40-50%"/>
    <s v="40-50%"/>
    <s v="30-40%"/>
    <n v="21.612168777484612"/>
    <n v="23946.283005452951"/>
    <n v="37886.131866930526"/>
    <n v="37886.131866930526"/>
    <n v="38901.903799472304"/>
    <n v="13939.848861477574"/>
    <n v="13939.848861477574"/>
    <n v="14955.620794019353"/>
    <s v="Overforecast"/>
    <s v="Overforecast"/>
    <x v="0"/>
    <s v="50-80"/>
  </r>
  <r>
    <s v="Total"/>
    <x v="1"/>
    <s v="ABC-11"/>
    <s v="XYZ-1"/>
    <x v="1"/>
    <s v="Description_002"/>
    <d v="2022-02-01T00:00:00"/>
    <n v="152"/>
    <s v="Demand"/>
    <n v="2"/>
    <n v="0"/>
    <n v="0"/>
    <n v="17"/>
    <n v="2"/>
    <n v="2"/>
    <n v="15"/>
    <n v="0"/>
    <n v="0"/>
    <n v="0"/>
    <s v="0-10%"/>
    <s v="0-10%"/>
    <s v="0-10%"/>
    <n v="21.9"/>
    <n v="43.8"/>
    <n v="0"/>
    <n v="0"/>
    <n v="372.29999999999995"/>
    <n v="43.8"/>
    <n v="43.8"/>
    <n v="328.49999999999994"/>
    <s v="Not Forecasted But Sold"/>
    <s v="Not Forecasted But Sold"/>
    <x v="0"/>
    <s v="0-25"/>
  </r>
  <r>
    <s v="Total"/>
    <x v="1"/>
    <s v="ABC-11"/>
    <s v="XYZ-1"/>
    <x v="2"/>
    <s v="Description_003"/>
    <d v="2022-02-01T00:00:00"/>
    <n v="212"/>
    <s v="Demand"/>
    <n v="15"/>
    <n v="100"/>
    <n v="100"/>
    <n v="90"/>
    <n v="85"/>
    <n v="85"/>
    <n v="75"/>
    <n v="0"/>
    <n v="0"/>
    <n v="0"/>
    <s v="0-10%"/>
    <s v="0-10%"/>
    <s v="0-10%"/>
    <n v="63.44"/>
    <n v="951.59999999999991"/>
    <n v="6344"/>
    <n v="6344"/>
    <n v="5709.5999999999995"/>
    <n v="5392.4"/>
    <n v="5392.4"/>
    <n v="4758"/>
    <s v="Overforecast"/>
    <s v="Overforecast"/>
    <x v="0"/>
    <s v="0-25"/>
  </r>
  <r>
    <s v="Total"/>
    <x v="2"/>
    <s v="ABC-11"/>
    <s v="XYZ-1"/>
    <x v="3"/>
    <s v="Description_005"/>
    <d v="2022-02-01T00:00:00"/>
    <n v="4497"/>
    <s v="Demand"/>
    <n v="2"/>
    <n v="0"/>
    <n v="0"/>
    <n v="0"/>
    <n v="2"/>
    <n v="2"/>
    <n v="2"/>
    <n v="0"/>
    <n v="0"/>
    <n v="0"/>
    <s v="0-10%"/>
    <s v="0-10%"/>
    <s v="0-10%"/>
    <n v="20"/>
    <n v="40"/>
    <n v="0"/>
    <n v="0"/>
    <n v="0"/>
    <n v="40"/>
    <n v="40"/>
    <n v="40"/>
    <s v="Not Forecasted But Sold"/>
    <s v="Not Forecasted But Sold"/>
    <x v="1"/>
    <s v="Sales Agst No FC"/>
  </r>
  <r>
    <s v="Total"/>
    <x v="1"/>
    <s v="ABC-10"/>
    <s v="XYZ-2"/>
    <x v="4"/>
    <s v="Description_006"/>
    <d v="2022-02-01T00:00:00"/>
    <n v="10836"/>
    <s v="Demand"/>
    <n v="2173"/>
    <n v="2157"/>
    <n v="2157"/>
    <n v="2650"/>
    <n v="16"/>
    <n v="16"/>
    <n v="477"/>
    <n v="0.99263690750115052"/>
    <n v="0.99263690750115052"/>
    <n v="0.78048780487804881"/>
    <s v="90-100%"/>
    <s v="90-100%"/>
    <s v="70-80%"/>
    <n v="3.3980139230481718"/>
    <n v="7383.8842547836775"/>
    <n v="7329.5160320149071"/>
    <n v="7329.5160320149071"/>
    <n v="9004.7368960776548"/>
    <n v="54.368222768770465"/>
    <n v="54.368222768770465"/>
    <n v="1620.8526412939773"/>
    <s v="Normal"/>
    <s v="Normal"/>
    <x v="0"/>
    <s v="80-120"/>
  </r>
  <r>
    <s v="Total"/>
    <x v="1"/>
    <s v="ABC-10"/>
    <s v="XYZ-2"/>
    <x v="5"/>
    <s v="Description_007"/>
    <d v="2022-02-01T00:00:00"/>
    <n v="5537"/>
    <s v="Demand"/>
    <n v="3362"/>
    <n v="4340"/>
    <n v="4340"/>
    <n v="4200"/>
    <n v="978"/>
    <n v="978"/>
    <n v="838"/>
    <n v="0.70910172516359316"/>
    <n v="0.70910172516359316"/>
    <n v="0.75074360499702553"/>
    <s v="60-70%"/>
    <s v="60-70%"/>
    <s v="70-80%"/>
    <n v="1.4403803375777315"/>
    <n v="4842.5586949363333"/>
    <n v="6251.2506650873547"/>
    <n v="6251.2506650873547"/>
    <n v="6049.5974178264723"/>
    <n v="1408.6919701510215"/>
    <n v="1408.6919701510215"/>
    <n v="1207.0387228901391"/>
    <s v="Overforecast"/>
    <s v="Overforecast"/>
    <x v="0"/>
    <s v="80-120"/>
  </r>
  <r>
    <s v="Total"/>
    <x v="1"/>
    <s v="ABC-10"/>
    <s v="XYZ-2"/>
    <x v="6"/>
    <s v="Description_008"/>
    <d v="2022-02-01T00:00:00"/>
    <n v="17055"/>
    <s v="Demand"/>
    <n v="7918"/>
    <n v="8416"/>
    <n v="8416"/>
    <n v="9000"/>
    <n v="498"/>
    <n v="498"/>
    <n v="1082"/>
    <n v="0.93710532962869408"/>
    <n v="0.93710532962869408"/>
    <n v="0.86334933063905028"/>
    <s v="90-100%"/>
    <s v="90-100%"/>
    <s v="80-90%"/>
    <n v="4.1071431891116053"/>
    <n v="32520.359771385691"/>
    <n v="34565.71707956327"/>
    <n v="34565.71707956327"/>
    <n v="36964.288702004451"/>
    <n v="2045.3573081775794"/>
    <n v="2045.3573081775794"/>
    <n v="4443.9289306187602"/>
    <s v="Normal"/>
    <s v="Normal"/>
    <x v="0"/>
    <s v="80-120"/>
  </r>
  <r>
    <s v="Total"/>
    <x v="1"/>
    <s v="ABC-10"/>
    <s v="XYZ-2"/>
    <x v="7"/>
    <s v="Description_009"/>
    <d v="2022-02-01T00:00:00"/>
    <n v="9805"/>
    <s v="Demand"/>
    <n v="8483"/>
    <n v="8652"/>
    <n v="8652"/>
    <n v="8500"/>
    <n v="169"/>
    <n v="169"/>
    <n v="17"/>
    <n v="0.98007780266415179"/>
    <n v="0.98007780266415179"/>
    <n v="0.99799599198396793"/>
    <s v="90-100%"/>
    <s v="90-100%"/>
    <s v="90-100%"/>
    <n v="2.733116879294653"/>
    <n v="23185.030487056541"/>
    <n v="23646.927239657336"/>
    <n v="23646.927239657336"/>
    <n v="23231.49347400455"/>
    <n v="461.89675260079457"/>
    <n v="461.89675260079457"/>
    <n v="46.46298694800862"/>
    <s v="Normal"/>
    <s v="Normal"/>
    <x v="2"/>
    <s v="80-120"/>
  </r>
  <r>
    <s v="Total"/>
    <x v="1"/>
    <s v="ABC-10"/>
    <s v="XYZ-2"/>
    <x v="8"/>
    <s v="Description_010"/>
    <d v="2022-02-01T00:00:00"/>
    <n v="45408"/>
    <s v="Demand"/>
    <n v="13192"/>
    <n v="15202"/>
    <n v="14376"/>
    <n v="14000"/>
    <n v="2010"/>
    <n v="1184"/>
    <n v="808"/>
    <n v="0.84763493026076409"/>
    <n v="0.91024863553668889"/>
    <n v="0.93875075803517283"/>
    <s v="80-90%"/>
    <s v="90-100%"/>
    <s v="90-100%"/>
    <n v="4.2589707941009456"/>
    <n v="56184.342715779676"/>
    <n v="64744.874011922577"/>
    <n v="61226.964135995193"/>
    <n v="59625.591117413242"/>
    <n v="8560.5312961429008"/>
    <n v="5042.621420215517"/>
    <n v="3441.2484016335657"/>
    <s v="Overforecast"/>
    <s v="Normal"/>
    <x v="2"/>
    <s v="80-120"/>
  </r>
  <r>
    <s v="Total"/>
    <x v="1"/>
    <s v="ABC-13"/>
    <s v="XYZ-72"/>
    <x v="9"/>
    <s v="Description_020"/>
    <d v="2022-02-01T00:00:00"/>
    <n v="14093"/>
    <s v="Demand"/>
    <n v="1773"/>
    <n v="2263"/>
    <n v="2263"/>
    <n v="2100"/>
    <n v="490"/>
    <n v="490"/>
    <n v="327"/>
    <n v="0.72363226170332773"/>
    <n v="0.72363226170332773"/>
    <n v="0.81556683587140444"/>
    <s v="70-80%"/>
    <s v="70-80%"/>
    <s v="80-90%"/>
    <n v="35.945940992898272"/>
    <n v="63732.153380408636"/>
    <n v="81345.664466928793"/>
    <n v="81345.664466928793"/>
    <n v="75486.476085086368"/>
    <n v="17613.511086520157"/>
    <n v="17613.511086520157"/>
    <n v="11754.322704677732"/>
    <s v="Overforecast"/>
    <s v="Overforecast"/>
    <x v="0"/>
    <s v="80-120"/>
  </r>
  <r>
    <s v="Total"/>
    <x v="1"/>
    <s v="ABC-13"/>
    <s v="XYZ-72"/>
    <x v="10"/>
    <s v="Description_021"/>
    <d v="2022-02-01T00:00:00"/>
    <n v="5398"/>
    <s v="Demand"/>
    <n v="537"/>
    <n v="397"/>
    <n v="397"/>
    <n v="550"/>
    <n v="140"/>
    <n v="140"/>
    <n v="13"/>
    <n v="0.73929236499068907"/>
    <n v="0.73929236499068907"/>
    <n v="0.97579143389199252"/>
    <s v="70-80%"/>
    <s v="70-80%"/>
    <s v="90-100%"/>
    <n v="71.852492639008616"/>
    <n v="38584.788547147626"/>
    <n v="28525.439577686422"/>
    <n v="28525.439577686422"/>
    <n v="39518.870951454737"/>
    <n v="10059.348969461204"/>
    <n v="10059.348969461204"/>
    <n v="934.08240430711157"/>
    <s v="Underforecast"/>
    <s v="Underforecast"/>
    <x v="2"/>
    <s v="80-120"/>
  </r>
  <r>
    <s v="Total"/>
    <x v="0"/>
    <s v="ABC-20"/>
    <s v="XYZ-4"/>
    <x v="11"/>
    <s v="Description_022"/>
    <d v="2022-02-01T00:00:00"/>
    <n v="2472"/>
    <s v="Demand"/>
    <n v="526"/>
    <n v="1000"/>
    <n v="1000"/>
    <n v="900"/>
    <n v="474"/>
    <n v="474"/>
    <n v="374"/>
    <n v="9.8859315589353569E-2"/>
    <n v="9.8859315589353569E-2"/>
    <n v="0.28897338403041828"/>
    <s v="0-10%"/>
    <s v="0-10%"/>
    <s v="20-30%"/>
    <n v="4.3051904295403158"/>
    <n v="2264.5301659382062"/>
    <n v="4305.1904295403156"/>
    <n v="4305.1904295403156"/>
    <n v="3874.6713865862844"/>
    <n v="2040.6602636021094"/>
    <n v="2040.6602636021094"/>
    <n v="1610.1412206480782"/>
    <s v="Overforecast"/>
    <s v="Overforecast"/>
    <x v="0"/>
    <s v="50-80"/>
  </r>
  <r>
    <s v="Total"/>
    <x v="1"/>
    <s v="ABC-20"/>
    <s v="XYZ-4"/>
    <x v="12"/>
    <s v="Description_023"/>
    <d v="2022-02-01T00:00:00"/>
    <n v="33907"/>
    <s v="Demand"/>
    <n v="2443"/>
    <n v="2393"/>
    <n v="2393"/>
    <n v="3150"/>
    <n v="50"/>
    <n v="50"/>
    <n v="707"/>
    <n v="0.97953336062218588"/>
    <n v="0.97953336062218588"/>
    <n v="0.71060171919770776"/>
    <s v="90-100%"/>
    <s v="90-100%"/>
    <s v="70-80%"/>
    <n v="5.1883080356380722"/>
    <n v="12675.03653106381"/>
    <n v="12415.621129281906"/>
    <n v="12415.621129281906"/>
    <n v="16343.170312259927"/>
    <n v="259.41540178190371"/>
    <n v="259.41540178190371"/>
    <n v="3668.1337811961166"/>
    <s v="Normal"/>
    <s v="Normal"/>
    <x v="0"/>
    <s v="50-80"/>
  </r>
  <r>
    <s v="Total"/>
    <x v="1"/>
    <s v="ABC-20"/>
    <s v="XYZ-4"/>
    <x v="13"/>
    <s v="Description_024"/>
    <d v="2022-02-01T00:00:00"/>
    <n v="2949"/>
    <s v="Demand"/>
    <n v="118"/>
    <n v="208"/>
    <n v="208"/>
    <n v="120"/>
    <n v="90"/>
    <n v="90"/>
    <n v="2"/>
    <n v="0.23728813559322037"/>
    <n v="0.23728813559322037"/>
    <n v="0.98305084745762716"/>
    <s v="20-30%"/>
    <s v="20-30%"/>
    <s v="90-100%"/>
    <n v="2.1774622838235298"/>
    <n v="256.94054949117651"/>
    <n v="452.91215503529418"/>
    <n v="452.91215503529418"/>
    <n v="261.29547405882357"/>
    <n v="195.97160554411766"/>
    <n v="195.97160554411766"/>
    <n v="4.3549245676470605"/>
    <s v="Overforecast"/>
    <s v="Overforecast"/>
    <x v="2"/>
    <s v="80-120"/>
  </r>
  <r>
    <s v="Total"/>
    <x v="0"/>
    <s v="ABC-16"/>
    <s v="XYZ-5"/>
    <x v="14"/>
    <s v="Description_025"/>
    <d v="2022-02-01T00:00:00"/>
    <n v="14291"/>
    <s v="Demand"/>
    <n v="1099"/>
    <n v="1507"/>
    <n v="1507"/>
    <n v="1200"/>
    <n v="408"/>
    <n v="408"/>
    <n v="101"/>
    <n v="0.62875341219290259"/>
    <n v="0.62875341219290259"/>
    <n v="0.90809827115559605"/>
    <s v="60-70%"/>
    <s v="60-70%"/>
    <s v="80-90%"/>
    <n v="4.2090187394389993"/>
    <n v="4625.7115946434606"/>
    <n v="6342.9912403345716"/>
    <n v="6342.9912403345716"/>
    <n v="5050.8224873267991"/>
    <n v="1717.279645691111"/>
    <n v="1717.279645691111"/>
    <n v="425.11089268333853"/>
    <s v="Overforecast"/>
    <s v="Overforecast"/>
    <x v="2"/>
    <s v="80-120"/>
  </r>
  <r>
    <s v="Total"/>
    <x v="3"/>
    <s v="ABC-16"/>
    <s v="XYZ-5"/>
    <x v="15"/>
    <s v="Description_026"/>
    <d v="2022-02-01T00:00:00"/>
    <n v="2877"/>
    <s v="Demand"/>
    <n v="2409"/>
    <n v="3685"/>
    <n v="3685"/>
    <n v="3100"/>
    <n v="1276"/>
    <n v="1276"/>
    <n v="691"/>
    <n v="0.47031963470319638"/>
    <n v="0.47031963470319638"/>
    <n v="0.71315898713158987"/>
    <s v="40-50%"/>
    <s v="40-50%"/>
    <s v="70-80%"/>
    <n v="4.7897697630873308"/>
    <n v="11538.555359277379"/>
    <n v="17650.301576976814"/>
    <n v="17650.301576976814"/>
    <n v="14848.286265570725"/>
    <n v="6111.7462176994341"/>
    <n v="6111.7462176994341"/>
    <n v="3309.7309062933455"/>
    <s v="Overforecast"/>
    <s v="Overforecast"/>
    <x v="0"/>
    <s v="50-80"/>
  </r>
  <r>
    <s v="Total"/>
    <x v="3"/>
    <s v="ABC-20"/>
    <s v="XYZ-6"/>
    <x v="16"/>
    <s v="Description_027"/>
    <d v="2022-02-01T00:00:00"/>
    <n v="10261"/>
    <s v="Demand"/>
    <n v="3766"/>
    <n v="3219"/>
    <n v="3219"/>
    <n v="2800"/>
    <n v="547"/>
    <n v="547"/>
    <n v="966"/>
    <n v="0.85475305363781207"/>
    <n v="0.85475305363781207"/>
    <n v="0.74349442379182151"/>
    <s v="80-90%"/>
    <s v="80-90%"/>
    <s v="70-80%"/>
    <n v="0.50381989774633007"/>
    <n v="1897.385734912679"/>
    <n v="1621.7962508454366"/>
    <n v="1621.7962508454366"/>
    <n v="1410.6957136897242"/>
    <n v="275.58948406724244"/>
    <n v="275.58948406724244"/>
    <n v="486.69002122295478"/>
    <s v="Underforecast"/>
    <s v="Underforecast"/>
    <x v="3"/>
    <s v="120-150"/>
  </r>
  <r>
    <s v="Total"/>
    <x v="3"/>
    <s v="ABC-20"/>
    <s v="XYZ-6"/>
    <x v="17"/>
    <s v="Description_028"/>
    <d v="2022-02-01T00:00:00"/>
    <n v="32185"/>
    <s v="Demand"/>
    <n v="2600"/>
    <n v="1730"/>
    <n v="1730"/>
    <n v="2500"/>
    <n v="870"/>
    <n v="870"/>
    <n v="100"/>
    <n v="0.66538461538461546"/>
    <n v="0.66538461538461546"/>
    <n v="0.96153846153846156"/>
    <s v="60-70%"/>
    <s v="60-70%"/>
    <s v="90-100%"/>
    <n v="0.79924088771883717"/>
    <n v="2078.0263080689765"/>
    <n v="1382.6867357535882"/>
    <n v="1382.6867357535882"/>
    <n v="1998.1022192970929"/>
    <n v="695.3395723153883"/>
    <n v="695.3395723153883"/>
    <n v="79.924088771883589"/>
    <s v="Underforecast"/>
    <s v="Underforecast"/>
    <x v="2"/>
    <s v="80-120"/>
  </r>
  <r>
    <s v="Total"/>
    <x v="3"/>
    <s v="ABC-20"/>
    <s v="XYZ-6"/>
    <x v="18"/>
    <s v="Description_029"/>
    <d v="2022-02-01T00:00:00"/>
    <n v="22693"/>
    <s v="Demand"/>
    <n v="960"/>
    <n v="656"/>
    <n v="656"/>
    <n v="800"/>
    <n v="304"/>
    <n v="304"/>
    <n v="160"/>
    <n v="0.68333333333333335"/>
    <n v="0.68333333333333335"/>
    <n v="0.83333333333333337"/>
    <s v="60-70%"/>
    <s v="60-70%"/>
    <s v="80-90%"/>
    <n v="1.0155887994164983"/>
    <n v="974.96524743983832"/>
    <n v="666.2262524172229"/>
    <n v="666.2262524172229"/>
    <n v="812.47103953319856"/>
    <n v="308.73899502261543"/>
    <n v="308.73899502261543"/>
    <n v="162.49420790663976"/>
    <s v="Underforecast"/>
    <s v="Underforecast"/>
    <x v="3"/>
    <s v="120-150"/>
  </r>
  <r>
    <s v="Total"/>
    <x v="0"/>
    <s v="ABC-4"/>
    <s v="XYZ-7"/>
    <x v="19"/>
    <s v="Description_034"/>
    <d v="2022-02-01T00:00:00"/>
    <n v="13366"/>
    <s v="Demand"/>
    <n v="1630"/>
    <n v="3117"/>
    <n v="3117"/>
    <n v="2500"/>
    <n v="1487"/>
    <n v="1487"/>
    <n v="870"/>
    <n v="8.77300613496933E-2"/>
    <n v="8.77300613496933E-2"/>
    <n v="0.46625766871165641"/>
    <s v="0-10%"/>
    <s v="0-10%"/>
    <s v="40-50%"/>
    <n v="1.2346432540503276"/>
    <n v="2012.4685041020339"/>
    <n v="3848.3830228748711"/>
    <n v="3848.3830228748711"/>
    <n v="3086.608135125819"/>
    <n v="1835.9145187728373"/>
    <n v="1835.9145187728373"/>
    <n v="1074.1396310237851"/>
    <s v="Overforecast"/>
    <s v="Overforecast"/>
    <x v="0"/>
    <s v="50-80"/>
  </r>
  <r>
    <s v="Total"/>
    <x v="0"/>
    <s v="ABC-4"/>
    <s v="XYZ-7"/>
    <x v="20"/>
    <s v="Description_035"/>
    <d v="2022-02-01T00:00:00"/>
    <n v="0"/>
    <s v="Supply"/>
    <n v="0"/>
    <n v="99"/>
    <n v="99"/>
    <n v="0"/>
    <n v="99"/>
    <n v="99"/>
    <n v="0"/>
    <n v="1"/>
    <n v="1"/>
    <n v="1"/>
    <s v="90-100%"/>
    <s v="90-100%"/>
    <s v="Others"/>
    <n v="2.4518958333333334"/>
    <n v="0"/>
    <n v="242.73768749999999"/>
    <n v="242.73768749999999"/>
    <n v="0"/>
    <n v="242.73768749999999"/>
    <n v="242.73768749999999"/>
    <n v="0"/>
    <s v="Forecasted But Not Sold"/>
    <s v="Forecasted But Not Sold"/>
    <x v="4"/>
    <s v="0"/>
  </r>
  <r>
    <s v="Total"/>
    <x v="0"/>
    <s v="ABC-4"/>
    <s v="XYZ-7"/>
    <x v="21"/>
    <s v="Description_036"/>
    <d v="2022-02-01T00:00:00"/>
    <n v="23148"/>
    <s v="Demand"/>
    <n v="594"/>
    <n v="1488"/>
    <n v="1488"/>
    <n v="1500"/>
    <n v="894"/>
    <n v="894"/>
    <n v="906"/>
    <n v="0"/>
    <n v="0"/>
    <n v="0"/>
    <s v="0-10%"/>
    <s v="0-10%"/>
    <s v="0-10%"/>
    <n v="0.59300794724382822"/>
    <n v="352.24672066283398"/>
    <n v="882.39582549881641"/>
    <n v="882.39582549881641"/>
    <n v="889.51192086574235"/>
    <n v="530.14910483598237"/>
    <n v="530.14910483598237"/>
    <n v="537.26520020290832"/>
    <s v="Overforecast"/>
    <s v="Overforecast"/>
    <x v="0"/>
    <s v="25-50"/>
  </r>
  <r>
    <s v="Total"/>
    <x v="3"/>
    <s v="ABC-12"/>
    <s v="XYZ-8"/>
    <x v="22"/>
    <s v="Description_037"/>
    <d v="2022-02-01T00:00:00"/>
    <n v="238"/>
    <s v="Demand"/>
    <n v="23"/>
    <n v="3128"/>
    <n v="3128"/>
    <n v="3500"/>
    <n v="3105"/>
    <n v="3105"/>
    <n v="3477"/>
    <n v="0"/>
    <n v="0"/>
    <n v="0"/>
    <s v="0-10%"/>
    <s v="0-10%"/>
    <s v="0-10%"/>
    <n v="3.9341003896553848"/>
    <n v="90.484308962073854"/>
    <n v="12305.866018842044"/>
    <n v="12305.866018842044"/>
    <n v="13769.351363793847"/>
    <n v="12215.38170987997"/>
    <n v="12215.38170987997"/>
    <n v="13678.867054831773"/>
    <s v="Overforecast"/>
    <s v="Overforecast"/>
    <x v="0"/>
    <s v="0-25"/>
  </r>
  <r>
    <s v="Total"/>
    <x v="0"/>
    <s v="ABC-12"/>
    <s v="XYZ-9"/>
    <x v="23"/>
    <s v="Description_038"/>
    <d v="2022-02-01T00:00:00"/>
    <n v="45127"/>
    <s v="Demand"/>
    <n v="965"/>
    <n v="1390"/>
    <n v="1390"/>
    <n v="1500"/>
    <n v="425"/>
    <n v="425"/>
    <n v="535"/>
    <n v="0.55958549222797926"/>
    <n v="0.55958549222797926"/>
    <n v="0.44559585492227982"/>
    <s v="50-60%"/>
    <s v="50-60%"/>
    <s v="40-50%"/>
    <n v="2.0289342342342342"/>
    <n v="1957.9215360360361"/>
    <n v="2820.2185855855855"/>
    <n v="2820.2185855855855"/>
    <n v="3043.4013513513514"/>
    <n v="862.29704954954946"/>
    <n v="862.29704954954946"/>
    <n v="1085.4798153153154"/>
    <s v="Overforecast"/>
    <s v="Overforecast"/>
    <x v="0"/>
    <s v="50-80"/>
  </r>
  <r>
    <s v="Total"/>
    <x v="0"/>
    <s v="ABC-12"/>
    <s v="XYZ-9"/>
    <x v="24"/>
    <s v="Description_039"/>
    <d v="2022-02-01T00:00:00"/>
    <n v="28082"/>
    <s v="Demand"/>
    <n v="1870"/>
    <n v="2684"/>
    <n v="2684"/>
    <n v="2500"/>
    <n v="814"/>
    <n v="814"/>
    <n v="630"/>
    <n v="0.56470588235294117"/>
    <n v="0.56470588235294117"/>
    <n v="0.66310160427807485"/>
    <s v="50-60%"/>
    <s v="50-60%"/>
    <s v="60-70%"/>
    <n v="2.3701338014559039"/>
    <n v="4432.1502087225399"/>
    <n v="6361.4391231076461"/>
    <n v="6361.4391231076461"/>
    <n v="5925.3345036397595"/>
    <n v="1929.2889143851062"/>
    <n v="1929.2889143851062"/>
    <n v="1493.1842949172196"/>
    <s v="Overforecast"/>
    <s v="Overforecast"/>
    <x v="0"/>
    <s v="50-80"/>
  </r>
  <r>
    <s v="Total"/>
    <x v="3"/>
    <s v="ABC-12"/>
    <s v="XYZ-9"/>
    <x v="25"/>
    <s v="Description_040"/>
    <d v="2022-02-01T00:00:00"/>
    <n v="11958"/>
    <s v="Demand"/>
    <n v="1009"/>
    <n v="991"/>
    <n v="991"/>
    <n v="900"/>
    <n v="18"/>
    <n v="18"/>
    <n v="109"/>
    <n v="0.98216055500495536"/>
    <n v="0.98216055500495536"/>
    <n v="0.89197224975222988"/>
    <s v="90-100%"/>
    <s v="90-100%"/>
    <s v="80-90%"/>
    <n v="1.9830120415477326"/>
    <n v="2000.8591499216623"/>
    <n v="1965.1649331738031"/>
    <n v="1965.1649331738031"/>
    <n v="1784.7108373929593"/>
    <n v="35.694216747859173"/>
    <n v="35.694216747859173"/>
    <n v="216.14831252870295"/>
    <s v="Normal"/>
    <s v="Normal"/>
    <x v="3"/>
    <s v="80-120"/>
  </r>
  <r>
    <s v="Total"/>
    <x v="3"/>
    <s v="ABC-12"/>
    <s v="XYZ-9"/>
    <x v="26"/>
    <s v="Description_041"/>
    <d v="2022-02-01T00:00:00"/>
    <n v="1835"/>
    <s v="Demand"/>
    <n v="389"/>
    <n v="235"/>
    <n v="235"/>
    <n v="240"/>
    <n v="154"/>
    <n v="154"/>
    <n v="149"/>
    <n v="0.60411311053984573"/>
    <n v="0.60411311053984573"/>
    <n v="0.61696658097686374"/>
    <s v="50-60%"/>
    <s v="50-60%"/>
    <s v="60-70%"/>
    <n v="5.6454264617534058"/>
    <n v="2196.0708936220749"/>
    <n v="1326.6752185120504"/>
    <n v="1326.6752185120504"/>
    <n v="1354.9023508208174"/>
    <n v="869.39567511002451"/>
    <n v="869.39567511002451"/>
    <n v="841.16854280125744"/>
    <s v="Underforecast"/>
    <s v="Underforecast"/>
    <x v="3"/>
    <s v="150-200"/>
  </r>
  <r>
    <s v="Total"/>
    <x v="3"/>
    <s v="ABC-12"/>
    <s v="XYZ-9"/>
    <x v="27"/>
    <s v="Description_042"/>
    <d v="2022-02-01T00:00:00"/>
    <n v="21735"/>
    <s v="Demand"/>
    <n v="1869"/>
    <n v="1180"/>
    <n v="1180"/>
    <n v="1500"/>
    <n v="689"/>
    <n v="689"/>
    <n v="369"/>
    <n v="0.63135366506153023"/>
    <n v="0.63135366506153023"/>
    <n v="0.8025682182985554"/>
    <s v="60-70%"/>
    <s v="60-70%"/>
    <s v="70-80%"/>
    <n v="1.9813379492512477"/>
    <n v="3703.1206271505821"/>
    <n v="2337.9787801164725"/>
    <n v="2337.9787801164725"/>
    <n v="2972.0069238768715"/>
    <n v="1365.1418470341096"/>
    <n v="1365.1418470341096"/>
    <n v="731.1137032737106"/>
    <s v="Underforecast"/>
    <s v="Underforecast"/>
    <x v="3"/>
    <s v="120-150"/>
  </r>
  <r>
    <s v="Total"/>
    <x v="3"/>
    <s v="ABC-12"/>
    <s v="XYZ-9"/>
    <x v="28"/>
    <s v="Description_043"/>
    <d v="2022-02-01T00:00:00"/>
    <n v="4937"/>
    <s v="Demand"/>
    <n v="600"/>
    <n v="456"/>
    <n v="456"/>
    <n v="500"/>
    <n v="144"/>
    <n v="144"/>
    <n v="100"/>
    <n v="0.76"/>
    <n v="0.76"/>
    <n v="0.83333333333333337"/>
    <s v="70-80%"/>
    <s v="70-80%"/>
    <s v="80-90%"/>
    <n v="5.6646085942659994"/>
    <n v="3398.7651565595997"/>
    <n v="2583.0615189852956"/>
    <n v="2583.0615189852956"/>
    <n v="2832.3042971329996"/>
    <n v="815.70363757430414"/>
    <n v="815.70363757430414"/>
    <n v="566.46085942660011"/>
    <s v="Underforecast"/>
    <s v="Underforecast"/>
    <x v="3"/>
    <s v="120-150"/>
  </r>
  <r>
    <s v="Total"/>
    <x v="3"/>
    <s v="ABC-5"/>
    <s v="XYZ-10"/>
    <x v="29"/>
    <s v="Description_044"/>
    <d v="2022-02-01T00:00:00"/>
    <n v="13487"/>
    <s v="Demand"/>
    <n v="2959"/>
    <n v="1893"/>
    <n v="1893"/>
    <n v="3200"/>
    <n v="1066"/>
    <n v="1066"/>
    <n v="241"/>
    <n v="0.63974315647178104"/>
    <n v="0.63974315647178104"/>
    <n v="0.91855356539371413"/>
    <s v="60-70%"/>
    <s v="60-70%"/>
    <s v="90-100%"/>
    <n v="3.2341344927033533"/>
    <n v="9569.8039639092221"/>
    <n v="6122.2165946874475"/>
    <n v="6122.2165946874475"/>
    <n v="10349.23037665073"/>
    <n v="3447.5873692217747"/>
    <n v="3447.5873692217747"/>
    <n v="779.4264127415081"/>
    <s v="Underforecast"/>
    <s v="Underforecast"/>
    <x v="2"/>
    <s v="80-120"/>
  </r>
  <r>
    <s v="Total"/>
    <x v="3"/>
    <s v="ABC-5"/>
    <s v="XYZ-10"/>
    <x v="30"/>
    <s v="Description_045"/>
    <d v="2022-02-01T00:00:00"/>
    <n v="15742"/>
    <s v="Demand"/>
    <n v="2065"/>
    <n v="1549"/>
    <n v="1549"/>
    <n v="2321"/>
    <n v="516"/>
    <n v="516"/>
    <n v="256"/>
    <n v="0.75012106537530265"/>
    <n v="0.75012106537530265"/>
    <n v="0.87602905569007261"/>
    <s v="70-80%"/>
    <s v="70-80%"/>
    <s v="80-90%"/>
    <n v="2.5747085609706595"/>
    <n v="5316.7731784044117"/>
    <n v="3988.2235609435515"/>
    <n v="3988.2235609435515"/>
    <n v="5975.8985700129006"/>
    <n v="1328.5496174608602"/>
    <n v="1328.5496174608602"/>
    <n v="659.12539160848883"/>
    <s v="Underforecast"/>
    <s v="Underforecast"/>
    <x v="0"/>
    <s v="80-120"/>
  </r>
  <r>
    <s v="Total"/>
    <x v="3"/>
    <s v="ABC-5"/>
    <s v="XYZ-10"/>
    <x v="31"/>
    <s v="Description_046"/>
    <d v="2022-02-01T00:00:00"/>
    <n v="1218"/>
    <s v="Demand"/>
    <n v="629"/>
    <n v="771"/>
    <n v="771"/>
    <n v="1100"/>
    <n v="142"/>
    <n v="142"/>
    <n v="471"/>
    <n v="0.77424483306836245"/>
    <n v="0.77424483306836245"/>
    <n v="0.25119236883942764"/>
    <s v="70-80%"/>
    <s v="70-80%"/>
    <s v="20-30%"/>
    <n v="2.392554527516578"/>
    <n v="1504.9167978079277"/>
    <n v="1844.6595407152818"/>
    <n v="1844.6595407152818"/>
    <n v="2631.8099802682359"/>
    <n v="339.74274290735411"/>
    <n v="339.74274290735411"/>
    <n v="1126.8931824603083"/>
    <s v="Overforecast"/>
    <s v="Overforecast"/>
    <x v="0"/>
    <s v="50-80"/>
  </r>
  <r>
    <s v="Total"/>
    <x v="3"/>
    <s v="ABC-5"/>
    <s v="XYZ-10"/>
    <x v="32"/>
    <s v="Description_047"/>
    <d v="2022-02-01T00:00:00"/>
    <n v="5437"/>
    <s v="Demand"/>
    <n v="3213"/>
    <n v="2833"/>
    <n v="2833"/>
    <n v="2300"/>
    <n v="380"/>
    <n v="380"/>
    <n v="913"/>
    <n v="0.8817304699657641"/>
    <n v="0.8817304699657641"/>
    <n v="0.71584189231248052"/>
    <s v="80-90%"/>
    <s v="80-90%"/>
    <s v="70-80%"/>
    <n v="2.5762562497219528"/>
    <n v="8277.5113303566341"/>
    <n v="7298.5339554622924"/>
    <n v="7298.5339554622924"/>
    <n v="5925.3893743604913"/>
    <n v="978.97737489434166"/>
    <n v="978.97737489434166"/>
    <n v="2352.1219559961428"/>
    <s v="Underforecast"/>
    <s v="Underforecast"/>
    <x v="3"/>
    <s v="120-150"/>
  </r>
  <r>
    <s v="Total"/>
    <x v="3"/>
    <s v="ABC-5"/>
    <s v="XYZ-10"/>
    <x v="33"/>
    <s v="Description_048"/>
    <d v="2022-02-01T00:00:00"/>
    <n v="4395"/>
    <s v="Demand"/>
    <n v="3797"/>
    <n v="3674"/>
    <n v="3674"/>
    <n v="4000"/>
    <n v="123"/>
    <n v="123"/>
    <n v="203"/>
    <n v="0.96760600474058467"/>
    <n v="0.96760600474058467"/>
    <n v="0.94653673953120887"/>
    <s v="90-100%"/>
    <s v="90-100%"/>
    <s v="90-100%"/>
    <n v="3.2349960670610316"/>
    <n v="12283.280066630738"/>
    <n v="11885.37555038223"/>
    <n v="11885.37555038223"/>
    <n v="12939.984268244127"/>
    <n v="397.90451624850721"/>
    <n v="397.90451624850721"/>
    <n v="656.70420161338916"/>
    <s v="Normal"/>
    <s v="Normal"/>
    <x v="2"/>
    <s v="80-120"/>
  </r>
  <r>
    <s v="Total"/>
    <x v="0"/>
    <s v="ABC-5"/>
    <s v="XYZ-11"/>
    <x v="34"/>
    <s v="Description_051"/>
    <d v="2022-02-01T00:00:00"/>
    <n v="7466"/>
    <s v="Demand"/>
    <n v="1045"/>
    <n v="2872"/>
    <n v="2872"/>
    <n v="3000"/>
    <n v="1827"/>
    <n v="1827"/>
    <n v="1955"/>
    <n v="0"/>
    <n v="0"/>
    <n v="0"/>
    <s v="0-10%"/>
    <s v="0-10%"/>
    <s v="0-10%"/>
    <n v="1.9982908566433566"/>
    <n v="2088.2139451923076"/>
    <n v="5739.0913402797205"/>
    <n v="5739.0913402797205"/>
    <n v="5994.8725699300694"/>
    <n v="3650.8773950874129"/>
    <n v="3650.8773950874129"/>
    <n v="3906.6586247377618"/>
    <s v="Overforecast"/>
    <s v="Overforecast"/>
    <x v="0"/>
    <s v="25-50"/>
  </r>
  <r>
    <s v="Total"/>
    <x v="3"/>
    <s v="ABC-5"/>
    <s v="XYZ-11"/>
    <x v="35"/>
    <s v="Description_052"/>
    <d v="2022-02-01T00:00:00"/>
    <n v="203181"/>
    <s v="Demand"/>
    <n v="8612"/>
    <n v="7849"/>
    <n v="7849"/>
    <n v="12000"/>
    <n v="763"/>
    <n v="763"/>
    <n v="3388"/>
    <n v="0.9114026939154668"/>
    <n v="0.9114026939154668"/>
    <n v="0.60659544821179745"/>
    <s v="90-100%"/>
    <s v="90-100%"/>
    <s v="50-60%"/>
    <n v="0.71300593634976106"/>
    <n v="6140.407123844142"/>
    <n v="5596.3835944092743"/>
    <n v="5596.3835944092743"/>
    <n v="8556.0712361971327"/>
    <n v="544.02352943486767"/>
    <n v="544.02352943486767"/>
    <n v="2415.6641123529907"/>
    <s v="Normal"/>
    <s v="Normal"/>
    <x v="0"/>
    <s v="50-80"/>
  </r>
  <r>
    <s v="Total"/>
    <x v="3"/>
    <s v="ABC-5"/>
    <s v="XYZ-11"/>
    <x v="36"/>
    <s v="Description_053"/>
    <d v="2022-02-01T00:00:00"/>
    <n v="483"/>
    <s v="Demand"/>
    <n v="0"/>
    <n v="8284"/>
    <n v="8284"/>
    <n v="3500"/>
    <n v="8284"/>
    <n v="8284"/>
    <n v="3500"/>
    <n v="1"/>
    <n v="1"/>
    <n v="1"/>
    <s v="90-100%"/>
    <s v="90-100%"/>
    <s v="90-100%"/>
    <n v="2.2283585094807519"/>
    <n v="0"/>
    <n v="18459.72189253855"/>
    <n v="18459.72189253855"/>
    <n v="7799.2547831826314"/>
    <n v="18459.72189253855"/>
    <n v="18459.72189253855"/>
    <n v="7799.2547831826314"/>
    <s v="Forecasted But Not Sold"/>
    <s v="Forecasted But Not Sold"/>
    <x v="5"/>
    <s v="0"/>
  </r>
  <r>
    <s v="Total"/>
    <x v="3"/>
    <s v="ABC-5"/>
    <s v="XYZ-11"/>
    <x v="37"/>
    <s v="Description_054"/>
    <d v="2022-02-01T00:00:00"/>
    <n v="142887"/>
    <s v="Demand"/>
    <n v="17101"/>
    <n v="22250"/>
    <n v="22250"/>
    <n v="25000"/>
    <n v="5149"/>
    <n v="5149"/>
    <n v="7899"/>
    <n v="0.69890649669609961"/>
    <n v="0.69890649669609961"/>
    <n v="0.53809718729898837"/>
    <s v="60-70%"/>
    <s v="60-70%"/>
    <s v="50-60%"/>
    <n v="0.98192477109575793"/>
    <n v="16791.895510508555"/>
    <n v="21847.826156880616"/>
    <n v="21847.826156880616"/>
    <n v="24548.119277393947"/>
    <n v="5055.9306463720604"/>
    <n v="5055.9306463720604"/>
    <n v="7756.2237668853923"/>
    <s v="Overforecast"/>
    <s v="Overforecast"/>
    <x v="0"/>
    <s v="50-80"/>
  </r>
  <r>
    <s v="Total"/>
    <x v="1"/>
    <s v="ABC-5"/>
    <s v="XYZ-10"/>
    <x v="38"/>
    <s v="Description_055"/>
    <d v="2022-02-01T00:00:00"/>
    <n v="4312"/>
    <s v="Demand"/>
    <n v="296"/>
    <n v="504"/>
    <n v="504"/>
    <n v="430"/>
    <n v="208"/>
    <n v="208"/>
    <n v="134"/>
    <n v="0.29729729729729726"/>
    <n v="0.29729729729729726"/>
    <n v="0.54729729729729737"/>
    <s v="20-30%"/>
    <s v="20-30%"/>
    <s v="50-60%"/>
    <n v="6.093819557291666"/>
    <n v="1803.7705889583331"/>
    <n v="3071.2850568749996"/>
    <n v="3071.2850568749996"/>
    <n v="2620.3424096354165"/>
    <n v="1267.5144679166665"/>
    <n v="1267.5144679166665"/>
    <n v="816.57182067708345"/>
    <s v="Overforecast"/>
    <s v="Overforecast"/>
    <x v="0"/>
    <s v="50-80"/>
  </r>
  <r>
    <s v="Total"/>
    <x v="1"/>
    <s v="ABC-5"/>
    <s v="XYZ-10"/>
    <x v="39"/>
    <s v="Description_056"/>
    <d v="2022-02-01T00:00:00"/>
    <n v="5354"/>
    <s v="Demand"/>
    <n v="462"/>
    <n v="781"/>
    <n v="781"/>
    <n v="850"/>
    <n v="319"/>
    <n v="319"/>
    <n v="388"/>
    <n v="0.30952380952380953"/>
    <n v="0.30952380952380953"/>
    <n v="0.16017316017316019"/>
    <s v="20-30%"/>
    <s v="20-30%"/>
    <s v="10-20%"/>
    <n v="11.946142464396695"/>
    <n v="5519.1178185512736"/>
    <n v="9329.9372646938191"/>
    <n v="9329.9372646938191"/>
    <n v="10154.221094737191"/>
    <n v="3810.8194461425455"/>
    <n v="3810.8194461425455"/>
    <n v="4635.1032761859178"/>
    <s v="Overforecast"/>
    <s v="Overforecast"/>
    <x v="0"/>
    <s v="50-80"/>
  </r>
  <r>
    <s v="Total"/>
    <x v="1"/>
    <s v="ABC-5"/>
    <s v="XYZ-10"/>
    <x v="40"/>
    <s v="Description_057"/>
    <d v="2022-02-01T00:00:00"/>
    <n v="452"/>
    <s v="Demand"/>
    <n v="51"/>
    <n v="68"/>
    <n v="68"/>
    <n v="80"/>
    <n v="17"/>
    <n v="17"/>
    <n v="29"/>
    <n v="0.66666666666666674"/>
    <n v="0.66666666666666674"/>
    <n v="0.43137254901960786"/>
    <s v="60-70%"/>
    <s v="60-70%"/>
    <s v="40-50%"/>
    <n v="11.88412489361702"/>
    <n v="606.09036957446801"/>
    <n v="808.12049276595735"/>
    <n v="808.12049276595735"/>
    <n v="950.72999148936162"/>
    <n v="202.03012319148934"/>
    <n v="202.03012319148934"/>
    <n v="344.63962191489361"/>
    <s v="Overforecast"/>
    <s v="Overforecast"/>
    <x v="0"/>
    <s v="50-80"/>
  </r>
  <r>
    <s v="Total"/>
    <x v="1"/>
    <s v="ABC-5"/>
    <s v="XYZ-10"/>
    <x v="41"/>
    <s v="Description_058"/>
    <d v="2022-02-01T00:00:00"/>
    <n v="16179"/>
    <s v="Demand"/>
    <n v="6751"/>
    <n v="5290"/>
    <n v="11000"/>
    <n v="14000"/>
    <n v="1461"/>
    <n v="4249"/>
    <n v="7249"/>
    <n v="0.78358761664938525"/>
    <n v="0.37061176122055994"/>
    <n v="0"/>
    <s v="70-80%"/>
    <s v="30-40%"/>
    <s v="0-10%"/>
    <n v="4.9269912825729705"/>
    <n v="33262.118148650123"/>
    <n v="26063.783884811015"/>
    <n v="54196.904108302675"/>
    <n v="68977.877956021592"/>
    <n v="7198.3342638391077"/>
    <n v="20934.785959652552"/>
    <n v="35715.759807371469"/>
    <s v="Underforecast"/>
    <s v="Overforecast"/>
    <x v="0"/>
    <s v="25-50"/>
  </r>
  <r>
    <s v="Total"/>
    <x v="1"/>
    <s v="ABC-5"/>
    <s v="XYZ-10"/>
    <x v="42"/>
    <s v="Description_059"/>
    <d v="2022-02-01T00:00:00"/>
    <n v="9344"/>
    <s v="Supply"/>
    <n v="8629"/>
    <n v="15407"/>
    <n v="15407"/>
    <n v="13000"/>
    <n v="6778"/>
    <n v="6778"/>
    <n v="4371"/>
    <n v="0.21450921311855375"/>
    <n v="0.21450921311855375"/>
    <n v="0.49345231197125972"/>
    <s v="20-30%"/>
    <s v="20-30%"/>
    <s v="40-50%"/>
    <n v="8.7186296567583668"/>
    <n v="75233.055308167954"/>
    <n v="134327.92712167616"/>
    <n v="134327.92712167616"/>
    <n v="113342.18553785876"/>
    <n v="59094.871813508202"/>
    <n v="59094.871813508202"/>
    <n v="38109.130229690811"/>
    <s v="Overforecast"/>
    <s v="Overforecast"/>
    <x v="0"/>
    <s v="50-80"/>
  </r>
  <r>
    <s v="Total"/>
    <x v="1"/>
    <s v="ABC-5"/>
    <s v="XYZ-10"/>
    <x v="43"/>
    <s v="Description_060"/>
    <d v="2022-02-01T00:00:00"/>
    <n v="0"/>
    <s v="Supply"/>
    <n v="0"/>
    <n v="0"/>
    <n v="0"/>
    <n v="0"/>
    <n v="0"/>
    <n v="0"/>
    <n v="0"/>
    <n v="1"/>
    <n v="1"/>
    <n v="1"/>
    <s v="Others"/>
    <s v="Others"/>
    <s v="Others"/>
    <n v="15"/>
    <n v="0"/>
    <n v="0"/>
    <n v="0"/>
    <n v="0"/>
    <n v="0"/>
    <n v="0"/>
    <n v="0"/>
    <s v="Others"/>
    <s v="Others"/>
    <x v="4"/>
    <s v="0"/>
  </r>
  <r>
    <s v="Total"/>
    <x v="0"/>
    <s v="ABC-5"/>
    <s v="XYZ-10"/>
    <x v="44"/>
    <s v="Description_062"/>
    <d v="2022-02-01T00:00:00"/>
    <n v="0"/>
    <s v="Supply"/>
    <n v="1807"/>
    <n v="7233"/>
    <n v="7233"/>
    <n v="6000"/>
    <n v="5426"/>
    <n v="5426"/>
    <n v="4193"/>
    <n v="0"/>
    <n v="0"/>
    <n v="0"/>
    <s v="0-10%"/>
    <s v="0-10%"/>
    <s v="0-10%"/>
    <n v="4.414320365702662"/>
    <n v="7976.6769008247102"/>
    <n v="31928.779205127354"/>
    <n v="31928.779205127354"/>
    <n v="26485.922194215971"/>
    <n v="23952.102304302643"/>
    <n v="23952.102304302643"/>
    <n v="18509.245293391261"/>
    <s v="Overforecast"/>
    <s v="Overforecast"/>
    <x v="0"/>
    <s v="25-50"/>
  </r>
  <r>
    <s v="Total"/>
    <x v="1"/>
    <s v="ABC-19"/>
    <s v="XYZ-12"/>
    <x v="45"/>
    <s v="Description_064"/>
    <d v="2022-02-01T00:00:00"/>
    <n v="13545"/>
    <s v="Demand"/>
    <n v="1013"/>
    <n v="2000"/>
    <n v="2000"/>
    <n v="2060"/>
    <n v="987"/>
    <n v="987"/>
    <n v="1047"/>
    <n v="2.56663376110563E-2"/>
    <n v="2.56663376110563E-2"/>
    <n v="0"/>
    <s v="0-10%"/>
    <s v="0-10%"/>
    <s v="0-10%"/>
    <n v="3.01"/>
    <n v="3049.1299999999997"/>
    <n v="6020"/>
    <n v="6020"/>
    <n v="6200.5999999999995"/>
    <n v="2970.8700000000003"/>
    <n v="2970.8700000000003"/>
    <n v="3151.47"/>
    <s v="Overforecast"/>
    <s v="Overforecast"/>
    <x v="0"/>
    <s v="25-50"/>
  </r>
  <r>
    <s v="Total"/>
    <x v="1"/>
    <s v="ABC-19"/>
    <s v="XYZ-12"/>
    <x v="46"/>
    <s v="Description_065"/>
    <d v="2022-02-01T00:00:00"/>
    <n v="1655"/>
    <s v="Demand"/>
    <n v="4"/>
    <n v="100"/>
    <n v="100"/>
    <n v="104"/>
    <n v="96"/>
    <n v="96"/>
    <n v="100"/>
    <n v="0"/>
    <n v="0"/>
    <n v="0"/>
    <s v="0-10%"/>
    <s v="0-10%"/>
    <s v="0-10%"/>
    <n v="1.85"/>
    <n v="7.4"/>
    <n v="185"/>
    <n v="185"/>
    <n v="192.4"/>
    <n v="177.6"/>
    <n v="177.6"/>
    <n v="185"/>
    <s v="Overforecast"/>
    <s v="Overforecast"/>
    <x v="0"/>
    <s v="0-25"/>
  </r>
  <r>
    <s v="Total"/>
    <x v="1"/>
    <s v="ABC-19"/>
    <s v="XYZ-12"/>
    <x v="47"/>
    <s v="Description_066"/>
    <d v="2022-02-01T00:00:00"/>
    <n v="655"/>
    <s v="Demand"/>
    <n v="16"/>
    <n v="30"/>
    <n v="30"/>
    <n v="42"/>
    <n v="14"/>
    <n v="14"/>
    <n v="26"/>
    <n v="0.125"/>
    <n v="0.125"/>
    <n v="0"/>
    <s v="10-20%"/>
    <s v="10-20%"/>
    <s v="0-10%"/>
    <n v="5.1190476190476186"/>
    <n v="81.904761904761898"/>
    <n v="153.57142857142856"/>
    <n v="153.57142857142856"/>
    <n v="214.99999999999997"/>
    <n v="71.666666666666657"/>
    <n v="71.666666666666657"/>
    <n v="133.09523809523807"/>
    <s v="Overforecast"/>
    <s v="Overforecast"/>
    <x v="0"/>
    <s v="25-50"/>
  </r>
  <r>
    <s v="Total"/>
    <x v="3"/>
    <s v="ABC-19"/>
    <s v="XYZ-12"/>
    <x v="48"/>
    <s v="Description_068"/>
    <d v="2022-02-01T00:00:00"/>
    <n v="916"/>
    <s v="Demand"/>
    <n v="102"/>
    <n v="96"/>
    <n v="96"/>
    <n v="104"/>
    <n v="6"/>
    <n v="6"/>
    <n v="2"/>
    <n v="0.94117647058823528"/>
    <n v="0.94117647058823528"/>
    <n v="0.98039215686274506"/>
    <s v="90-100%"/>
    <s v="90-100%"/>
    <s v="90-100%"/>
    <n v="16.996078159185618"/>
    <n v="1733.5999722369331"/>
    <n v="1631.6235032818195"/>
    <n v="1631.6235032818195"/>
    <n v="1767.5921285553043"/>
    <n v="101.97646895511366"/>
    <n v="101.97646895511366"/>
    <n v="33.992156318371144"/>
    <s v="Normal"/>
    <s v="Normal"/>
    <x v="2"/>
    <s v="80-120"/>
  </r>
  <r>
    <s v="Total"/>
    <x v="3"/>
    <s v="ABC-19"/>
    <s v="XYZ-12"/>
    <x v="49"/>
    <s v="Description_069"/>
    <d v="2022-02-01T00:00:00"/>
    <n v="907"/>
    <s v="Demand"/>
    <n v="89"/>
    <n v="47"/>
    <n v="47"/>
    <n v="67"/>
    <n v="42"/>
    <n v="42"/>
    <n v="22"/>
    <n v="0.5280898876404494"/>
    <n v="0.5280898876404494"/>
    <n v="0.75280898876404501"/>
    <s v="50-60%"/>
    <s v="50-60%"/>
    <s v="70-80%"/>
    <n v="48.43739398245382"/>
    <n v="4310.9280644383898"/>
    <n v="2276.5575171753294"/>
    <n v="2276.5575171753294"/>
    <n v="3245.3053968244058"/>
    <n v="2034.3705472630604"/>
    <n v="2034.3705472630604"/>
    <n v="1065.622667613984"/>
    <s v="Underforecast"/>
    <s v="Underforecast"/>
    <x v="3"/>
    <s v="120-150"/>
  </r>
  <r>
    <s v="Total"/>
    <x v="0"/>
    <s v="ABC-19"/>
    <s v="XYZ-12"/>
    <x v="50"/>
    <s v="Description_070"/>
    <d v="2022-02-01T00:00:00"/>
    <n v="72367"/>
    <s v="Demand"/>
    <n v="8680"/>
    <n v="8025"/>
    <n v="8025"/>
    <n v="9000"/>
    <n v="655"/>
    <n v="655"/>
    <n v="320"/>
    <n v="0.92453917050691248"/>
    <n v="0.92453917050691248"/>
    <n v="0.96313364055299544"/>
    <s v="90-100%"/>
    <s v="90-100%"/>
    <s v="90-100%"/>
    <n v="1.4446483530470275"/>
    <n v="12539.5477044482"/>
    <n v="11593.303033202395"/>
    <n v="11593.303033202395"/>
    <n v="13001.835177423249"/>
    <n v="946.24467124580406"/>
    <n v="946.24467124580406"/>
    <n v="462.28747297504924"/>
    <s v="Normal"/>
    <s v="Normal"/>
    <x v="2"/>
    <s v="80-120"/>
  </r>
  <r>
    <s v="Total"/>
    <x v="3"/>
    <s v="ABC-12"/>
    <s v="XYZ-13"/>
    <x v="51"/>
    <s v="Description_071"/>
    <d v="2022-02-01T00:00:00"/>
    <n v="0"/>
    <s v="Demand"/>
    <n v="73"/>
    <n v="242"/>
    <n v="242"/>
    <n v="0"/>
    <n v="169"/>
    <n v="169"/>
    <n v="73"/>
    <n v="0"/>
    <n v="0"/>
    <n v="0"/>
    <s v="0-10%"/>
    <s v="0-10%"/>
    <s v="0-10%"/>
    <n v="2.377285837818591"/>
    <n v="173.54186616075714"/>
    <n v="575.30317275209904"/>
    <n v="575.30317275209904"/>
    <n v="0"/>
    <n v="401.76130659134191"/>
    <n v="401.76130659134191"/>
    <n v="173.54186616075714"/>
    <s v="Overforecast"/>
    <s v="Overforecast"/>
    <x v="1"/>
    <s v="Sales Agst No FC"/>
  </r>
  <r>
    <s v="Total"/>
    <x v="3"/>
    <s v="ABC-12"/>
    <s v="XYZ-13"/>
    <x v="52"/>
    <s v="Description_072"/>
    <d v="2022-02-01T00:00:00"/>
    <n v="12440"/>
    <s v="Demand"/>
    <n v="1225"/>
    <n v="932"/>
    <n v="932"/>
    <n v="1000"/>
    <n v="293"/>
    <n v="293"/>
    <n v="225"/>
    <n v="0.76081632653061226"/>
    <n v="0.76081632653061226"/>
    <n v="0.81632653061224492"/>
    <s v="70-80%"/>
    <s v="70-80%"/>
    <s v="80-90%"/>
    <n v="1.3564876603597473"/>
    <n v="1661.6973839406905"/>
    <n v="1264.2464994552845"/>
    <n v="1264.2464994552845"/>
    <n v="1356.4876603597472"/>
    <n v="397.45088448540605"/>
    <n v="397.45088448540605"/>
    <n v="305.20972358094332"/>
    <s v="Underforecast"/>
    <s v="Underforecast"/>
    <x v="3"/>
    <s v="120-150"/>
  </r>
  <r>
    <s v="Total"/>
    <x v="4"/>
    <s v="ABC-12"/>
    <s v="XYZ-14"/>
    <x v="53"/>
    <s v="Description_073"/>
    <d v="2022-02-01T00:00:00"/>
    <n v="25007"/>
    <s v="Demand"/>
    <n v="9576"/>
    <n v="11267"/>
    <n v="11267"/>
    <n v="11800"/>
    <n v="1691"/>
    <n v="1691"/>
    <n v="2224"/>
    <n v="0.82341269841269837"/>
    <n v="0.82341269841269837"/>
    <n v="0.76775271512113619"/>
    <s v="80-90%"/>
    <s v="80-90%"/>
    <s v="70-80%"/>
    <n v="1.0698667055381823"/>
    <n v="10245.043572233633"/>
    <n v="12054.1881712987"/>
    <n v="12054.1881712987"/>
    <n v="12624.42712535055"/>
    <n v="1809.1445990650664"/>
    <n v="1809.1445990650664"/>
    <n v="2379.383553116917"/>
    <s v="Overforecast"/>
    <s v="Overforecast"/>
    <x v="0"/>
    <s v="80-120"/>
  </r>
  <r>
    <s v="Total"/>
    <x v="4"/>
    <s v="ABC-12"/>
    <s v="XYZ-14"/>
    <x v="54"/>
    <s v="Description_074"/>
    <d v="2022-02-01T00:00:00"/>
    <n v="36643"/>
    <s v="Demand"/>
    <n v="13776"/>
    <n v="18000"/>
    <n v="18000"/>
    <n v="16500"/>
    <n v="4224"/>
    <n v="4224"/>
    <n v="2724"/>
    <n v="0.69337979094076663"/>
    <n v="0.69337979094076663"/>
    <n v="0.80226480836236935"/>
    <s v="60-70%"/>
    <s v="60-70%"/>
    <s v="70-80%"/>
    <n v="1.4770690707964602"/>
    <n v="20348.103519292035"/>
    <n v="26587.243274336284"/>
    <n v="26587.243274336284"/>
    <n v="24371.639668141594"/>
    <n v="6239.1397550442489"/>
    <n v="6239.1397550442489"/>
    <n v="4023.5361488495582"/>
    <s v="Overforecast"/>
    <s v="Overforecast"/>
    <x v="0"/>
    <s v="80-120"/>
  </r>
  <r>
    <s v="Total"/>
    <x v="4"/>
    <s v="ABC-12"/>
    <s v="XYZ-14"/>
    <x v="55"/>
    <s v="Description_075"/>
    <d v="2022-02-01T00:00:00"/>
    <n v="7671"/>
    <s v="Demand"/>
    <n v="100"/>
    <n v="7"/>
    <n v="7"/>
    <n v="0"/>
    <n v="93"/>
    <n v="93"/>
    <n v="100"/>
    <n v="6.9999999999999951E-2"/>
    <n v="6.9999999999999951E-2"/>
    <n v="0"/>
    <s v="0-10%"/>
    <s v="0-10%"/>
    <s v="0-10%"/>
    <n v="2.8203000000000089"/>
    <n v="282.03000000000088"/>
    <n v="19.742100000000061"/>
    <n v="19.742100000000061"/>
    <n v="0"/>
    <n v="262.28790000000083"/>
    <n v="262.28790000000083"/>
    <n v="282.03000000000088"/>
    <s v="Underforecast"/>
    <s v="Underforecast"/>
    <x v="1"/>
    <s v="Sales Agst No FC"/>
  </r>
  <r>
    <s v="Total"/>
    <x v="1"/>
    <s v="ABC-12"/>
    <s v="XYZ-14"/>
    <x v="56"/>
    <s v="Description_076"/>
    <d v="2022-02-01T00:00:00"/>
    <n v="1003"/>
    <s v="Demand"/>
    <n v="24"/>
    <n v="30"/>
    <n v="30"/>
    <n v="50"/>
    <n v="6"/>
    <n v="6"/>
    <n v="26"/>
    <n v="0.75"/>
    <n v="0.75"/>
    <n v="0"/>
    <s v="70-80%"/>
    <s v="70-80%"/>
    <s v="0-10%"/>
    <n v="2.3842147895574786"/>
    <n v="57.221154949379482"/>
    <n v="71.526443686724363"/>
    <n v="71.526443686724363"/>
    <n v="119.21073947787393"/>
    <n v="14.305288737344881"/>
    <n v="14.305288737344881"/>
    <n v="61.989584528494447"/>
    <s v="Overforecast"/>
    <s v="Overforecast"/>
    <x v="0"/>
    <s v="25-50"/>
  </r>
  <r>
    <s v="Total"/>
    <x v="1"/>
    <s v="ABC-12"/>
    <s v="XYZ-14"/>
    <x v="57"/>
    <s v="Description_077"/>
    <d v="2022-02-01T00:00:00"/>
    <n v="52800"/>
    <s v="Demand"/>
    <n v="3946"/>
    <n v="5413"/>
    <n v="5413"/>
    <n v="5200"/>
    <n v="1467"/>
    <n v="1467"/>
    <n v="1254"/>
    <n v="0.62823112012164217"/>
    <n v="0.62823112012164217"/>
    <n v="0.68220983274201719"/>
    <s v="60-70%"/>
    <s v="60-70%"/>
    <s v="60-70%"/>
    <n v="4.6161970879854612"/>
    <n v="18215.513709190629"/>
    <n v="24987.474837265301"/>
    <n v="24987.474837265301"/>
    <n v="24004.224857524398"/>
    <n v="6771.9611280746722"/>
    <n v="6771.9611280746722"/>
    <n v="5788.7111483337685"/>
    <s v="Overforecast"/>
    <s v="Overforecast"/>
    <x v="0"/>
    <s v="50-80"/>
  </r>
  <r>
    <s v="Total"/>
    <x v="1"/>
    <s v="ABC-12"/>
    <s v="XYZ-14"/>
    <x v="58"/>
    <s v="Description_078"/>
    <d v="2022-02-01T00:00:00"/>
    <n v="838"/>
    <s v="Demand"/>
    <n v="37"/>
    <n v="50"/>
    <n v="50"/>
    <n v="60"/>
    <n v="13"/>
    <n v="13"/>
    <n v="23"/>
    <n v="0.64864864864864868"/>
    <n v="0.64864864864864868"/>
    <n v="0.3783783783783784"/>
    <s v="60-70%"/>
    <s v="60-70%"/>
    <s v="30-40%"/>
    <n v="4.008490858788142"/>
    <n v="148.31416177516127"/>
    <n v="200.4245429394071"/>
    <n v="200.4245429394071"/>
    <n v="240.50945152728852"/>
    <n v="52.110381164245837"/>
    <n v="52.110381164245837"/>
    <n v="92.195289752127252"/>
    <s v="Overforecast"/>
    <s v="Overforecast"/>
    <x v="0"/>
    <s v="50-80"/>
  </r>
  <r>
    <s v="Total"/>
    <x v="1"/>
    <s v="ABC-12"/>
    <s v="XYZ-14"/>
    <x v="59"/>
    <s v="Description_079"/>
    <d v="2022-02-01T00:00:00"/>
    <n v="4926"/>
    <s v="Demand"/>
    <n v="3809"/>
    <n v="3973"/>
    <n v="3973"/>
    <n v="6000"/>
    <n v="164"/>
    <n v="164"/>
    <n v="2191"/>
    <n v="0.95694407981097396"/>
    <n v="0.95694407981097396"/>
    <n v="0.42478340771856127"/>
    <s v="90-100%"/>
    <s v="90-100%"/>
    <s v="40-50%"/>
    <n v="9.026333670516161"/>
    <n v="34381.304950996055"/>
    <n v="35861.623672960704"/>
    <n v="35861.623672960704"/>
    <n v="54158.002023096968"/>
    <n v="1480.3187219646497"/>
    <n v="1480.3187219646497"/>
    <n v="19776.697072100913"/>
    <s v="Normal"/>
    <s v="Normal"/>
    <x v="0"/>
    <s v="50-80"/>
  </r>
  <r>
    <s v="Total"/>
    <x v="1"/>
    <s v="ABC-12"/>
    <s v="XYZ-14"/>
    <x v="60"/>
    <s v="Description_080"/>
    <d v="2022-02-01T00:00:00"/>
    <n v="1477"/>
    <s v="Demand"/>
    <n v="11"/>
    <n v="26"/>
    <n v="26"/>
    <n v="20"/>
    <n v="15"/>
    <n v="15"/>
    <n v="9"/>
    <n v="0"/>
    <n v="0"/>
    <n v="0.18181818181818177"/>
    <s v="0-10%"/>
    <s v="0-10%"/>
    <s v="10-20%"/>
    <n v="1.6225454203935601"/>
    <n v="17.847999624329162"/>
    <n v="42.18618093023256"/>
    <n v="42.18618093023256"/>
    <n v="32.450908407871204"/>
    <n v="24.338181305903397"/>
    <n v="24.338181305903397"/>
    <n v="14.602908783542041"/>
    <s v="Overforecast"/>
    <s v="Overforecast"/>
    <x v="0"/>
    <s v="50-80"/>
  </r>
  <r>
    <s v="Total"/>
    <x v="1"/>
    <s v="ABC-12"/>
    <s v="XYZ-14"/>
    <x v="61"/>
    <s v="Description_081"/>
    <d v="2022-02-01T00:00:00"/>
    <n v="1084"/>
    <s v="Demand"/>
    <n v="9"/>
    <n v="19"/>
    <n v="19"/>
    <n v="35"/>
    <n v="10"/>
    <n v="10"/>
    <n v="26"/>
    <n v="0"/>
    <n v="0"/>
    <n v="0"/>
    <s v="0-10%"/>
    <s v="0-10%"/>
    <s v="0-10%"/>
    <n v="2.200091160818713"/>
    <n v="19.800820447368416"/>
    <n v="41.801732055555547"/>
    <n v="41.801732055555547"/>
    <n v="77.003190628654963"/>
    <n v="22.000911608187131"/>
    <n v="22.000911608187131"/>
    <n v="57.202370181286547"/>
    <s v="Overforecast"/>
    <s v="Overforecast"/>
    <x v="0"/>
    <s v="25-50"/>
  </r>
  <r>
    <s v="Total"/>
    <x v="1"/>
    <s v="ABC-12"/>
    <s v="XYZ-14"/>
    <x v="62"/>
    <s v="Description_082"/>
    <d v="2022-02-01T00:00:00"/>
    <n v="16681"/>
    <s v="Demand"/>
    <n v="14794"/>
    <n v="16846"/>
    <n v="16846"/>
    <n v="19000"/>
    <n v="2052"/>
    <n v="2052"/>
    <n v="4206"/>
    <n v="0.86129511964309857"/>
    <n v="0.86129511964309857"/>
    <n v="0.71569555225091253"/>
    <s v="80-90%"/>
    <s v="80-90%"/>
    <s v="70-80%"/>
    <n v="1.0442221140127681"/>
    <n v="15448.221954704892"/>
    <n v="17590.965732659093"/>
    <n v="17590.965732659093"/>
    <n v="19840.220166242594"/>
    <n v="2142.7437779542015"/>
    <n v="2142.7437779542015"/>
    <n v="4391.9982115377024"/>
    <s v="Overforecast"/>
    <s v="Overforecast"/>
    <x v="0"/>
    <s v="50-80"/>
  </r>
  <r>
    <s v="Total"/>
    <x v="1"/>
    <s v="ABC-12"/>
    <s v="XYZ-14"/>
    <x v="63"/>
    <s v="Description_083"/>
    <d v="2022-02-01T00:00:00"/>
    <n v="4206"/>
    <s v="Demand"/>
    <n v="564"/>
    <n v="542"/>
    <n v="542"/>
    <n v="500"/>
    <n v="22"/>
    <n v="22"/>
    <n v="64"/>
    <n v="0.96099290780141844"/>
    <n v="0.96099290780141844"/>
    <n v="0.88652482269503552"/>
    <s v="90-100%"/>
    <s v="90-100%"/>
    <s v="80-90%"/>
    <n v="0.59341683425573266"/>
    <n v="334.68709452023325"/>
    <n v="321.63192416660712"/>
    <n v="321.63192416660712"/>
    <n v="296.70841712786631"/>
    <n v="13.055170353626124"/>
    <n v="13.055170353626124"/>
    <n v="37.978677392366933"/>
    <s v="Normal"/>
    <s v="Normal"/>
    <x v="3"/>
    <s v="80-120"/>
  </r>
  <r>
    <s v="Total"/>
    <x v="1"/>
    <s v="ABC-12"/>
    <s v="XYZ-14"/>
    <x v="64"/>
    <s v="Description_084"/>
    <d v="2022-02-01T00:00:00"/>
    <n v="24266"/>
    <s v="Demand"/>
    <n v="360"/>
    <n v="350"/>
    <n v="350"/>
    <n v="580"/>
    <n v="10"/>
    <n v="10"/>
    <n v="220"/>
    <n v="0.97222222222222221"/>
    <n v="0.97222222222222221"/>
    <n v="0.38888888888888884"/>
    <s v="90-100%"/>
    <s v="90-100%"/>
    <s v="30-40%"/>
    <n v="0.79783470273581136"/>
    <n v="287.22049298489208"/>
    <n v="279.24214595753398"/>
    <n v="279.24214595753398"/>
    <n v="462.74412758677062"/>
    <n v="7.9783470273580974"/>
    <n v="7.9783470273580974"/>
    <n v="175.52363460187854"/>
    <s v="Normal"/>
    <s v="Normal"/>
    <x v="0"/>
    <s v="50-80"/>
  </r>
  <r>
    <s v="Total"/>
    <x v="1"/>
    <s v="ABC-12"/>
    <s v="XYZ-14"/>
    <x v="65"/>
    <s v="Description_085"/>
    <d v="2022-02-01T00:00:00"/>
    <n v="90"/>
    <s v="Supply"/>
    <n v="28944"/>
    <n v="43431"/>
    <n v="43431"/>
    <n v="46000"/>
    <n v="14487"/>
    <n v="14487"/>
    <n v="17056"/>
    <n v="0.49948175787728022"/>
    <n v="0.49948175787728022"/>
    <n v="0.41072415699281373"/>
    <s v="40-50%"/>
    <s v="40-50%"/>
    <s v="40-50%"/>
    <n v="1.9975266217086416"/>
    <n v="57816.410538734919"/>
    <n v="86754.578707428009"/>
    <n v="86754.578707428009"/>
    <n v="91886.224598597517"/>
    <n v="28938.16816869309"/>
    <n v="28938.16816869309"/>
    <n v="34069.814059862598"/>
    <s v="Overforecast"/>
    <s v="Overforecast"/>
    <x v="0"/>
    <s v="50-80"/>
  </r>
  <r>
    <s v="Total"/>
    <x v="1"/>
    <s v="ABC-12"/>
    <s v="XYZ-14"/>
    <x v="66"/>
    <s v="Description_086"/>
    <d v="2022-02-01T00:00:00"/>
    <n v="4829"/>
    <s v="Demand"/>
    <n v="204"/>
    <n v="304"/>
    <n v="304"/>
    <n v="350"/>
    <n v="100"/>
    <n v="100"/>
    <n v="146"/>
    <n v="0.50980392156862742"/>
    <n v="0.50980392156862742"/>
    <n v="0.28431372549019607"/>
    <s v="40-50%"/>
    <s v="40-50%"/>
    <s v="20-30%"/>
    <n v="0.81328709730625182"/>
    <n v="165.91056785047536"/>
    <n v="247.23927758110057"/>
    <n v="247.23927758110057"/>
    <n v="284.65048405718812"/>
    <n v="81.328709730625206"/>
    <n v="81.328709730625206"/>
    <n v="118.73991620671276"/>
    <s v="Overforecast"/>
    <s v="Overforecast"/>
    <x v="0"/>
    <s v="50-80"/>
  </r>
  <r>
    <s v="Total"/>
    <x v="1"/>
    <s v="ABC-12"/>
    <s v="XYZ-14"/>
    <x v="67"/>
    <s v="Description_087"/>
    <d v="2022-02-01T00:00:00"/>
    <n v="11754"/>
    <s v="Demand"/>
    <n v="954"/>
    <n v="737"/>
    <n v="737"/>
    <n v="860"/>
    <n v="217"/>
    <n v="217"/>
    <n v="94"/>
    <n v="0.77253668763102723"/>
    <n v="0.77253668763102723"/>
    <n v="0.90146750524109009"/>
    <s v="70-80%"/>
    <s v="70-80%"/>
    <s v="80-90%"/>
    <n v="1.1322981188078722"/>
    <n v="1080.2124053427101"/>
    <n v="834.50371356140181"/>
    <n v="834.50371356140181"/>
    <n v="973.77638217477011"/>
    <n v="245.70869178130829"/>
    <n v="245.70869178130829"/>
    <n v="106.43602316793999"/>
    <s v="Underforecast"/>
    <s v="Underforecast"/>
    <x v="2"/>
    <s v="80-120"/>
  </r>
  <r>
    <s v="Total"/>
    <x v="1"/>
    <s v="ABC-12"/>
    <s v="XYZ-14"/>
    <x v="68"/>
    <s v="Description_088"/>
    <d v="2022-02-01T00:00:00"/>
    <n v="27923"/>
    <s v="Supply"/>
    <n v="26996"/>
    <n v="27830"/>
    <n v="27830"/>
    <n v="32000"/>
    <n v="834"/>
    <n v="834"/>
    <n v="5004"/>
    <n v="0.96910653430137794"/>
    <n v="0.96910653430137794"/>
    <n v="0.81463920580826787"/>
    <s v="90-100%"/>
    <s v="90-100%"/>
    <s v="80-90%"/>
    <n v="3.1864453895660541"/>
    <n v="86021.279736725191"/>
    <n v="88678.775191623281"/>
    <n v="88678.775191623281"/>
    <n v="101966.25246611373"/>
    <n v="2657.4954548980895"/>
    <n v="2657.4954548980895"/>
    <n v="15944.972729388537"/>
    <s v="Normal"/>
    <s v="Normal"/>
    <x v="0"/>
    <s v="80-120"/>
  </r>
  <r>
    <s v="Total"/>
    <x v="1"/>
    <s v="ABC-12"/>
    <s v="XYZ-14"/>
    <x v="69"/>
    <s v="Description_089"/>
    <d v="2022-02-01T00:00:00"/>
    <n v="5324"/>
    <s v="Demand"/>
    <n v="2125"/>
    <n v="648"/>
    <n v="648"/>
    <n v="550"/>
    <n v="1477"/>
    <n v="1477"/>
    <n v="1575"/>
    <n v="0.30494117647058827"/>
    <n v="0.30494117647058827"/>
    <n v="0.25882352941176467"/>
    <s v="20-30%"/>
    <s v="20-30%"/>
    <s v="20-30%"/>
    <n v="1.4307505185450209"/>
    <n v="3040.3448519081694"/>
    <n v="927.12633601717357"/>
    <n v="927.12633601717357"/>
    <n v="786.91278519976152"/>
    <n v="2113.2185158909961"/>
    <n v="2113.2185158909961"/>
    <n v="2253.432066708408"/>
    <s v="Underforecast"/>
    <s v="Underforecast"/>
    <x v="3"/>
    <s v="&gt;200&quot;"/>
  </r>
  <r>
    <s v="Total"/>
    <x v="1"/>
    <s v="ABC-12"/>
    <s v="XYZ-14"/>
    <x v="70"/>
    <s v="Description_090"/>
    <d v="2022-02-01T00:00:00"/>
    <n v="4989"/>
    <s v="Demand"/>
    <n v="149"/>
    <n v="302"/>
    <n v="302"/>
    <n v="330"/>
    <n v="153"/>
    <n v="153"/>
    <n v="181"/>
    <n v="0"/>
    <n v="0"/>
    <n v="0"/>
    <s v="0-10%"/>
    <s v="0-10%"/>
    <s v="0-10%"/>
    <n v="2.1026105272133968"/>
    <n v="313.2889685547961"/>
    <n v="634.98837921844586"/>
    <n v="634.98837921844586"/>
    <n v="693.8614739804209"/>
    <n v="321.69941066364976"/>
    <n v="321.69941066364976"/>
    <n v="380.5725054256248"/>
    <s v="Overforecast"/>
    <s v="Overforecast"/>
    <x v="0"/>
    <s v="25-50"/>
  </r>
  <r>
    <s v="Total"/>
    <x v="1"/>
    <s v="ABC-12"/>
    <s v="XYZ-14"/>
    <x v="71"/>
    <s v="Description_091"/>
    <d v="2022-02-01T00:00:00"/>
    <n v="4"/>
    <s v="Supply"/>
    <n v="0"/>
    <n v="2364"/>
    <n v="2364"/>
    <n v="2300"/>
    <n v="2364"/>
    <n v="2364"/>
    <n v="2300"/>
    <n v="1"/>
    <n v="1"/>
    <n v="1"/>
    <s v="90-100%"/>
    <s v="90-100%"/>
    <s v="90-100%"/>
    <n v="7.4278288111608504"/>
    <n v="0"/>
    <n v="17559.38730958425"/>
    <n v="17559.38730958425"/>
    <n v="17084.006265669956"/>
    <n v="17559.38730958425"/>
    <n v="17559.38730958425"/>
    <n v="17084.006265669956"/>
    <s v="Forecasted But Not Sold"/>
    <s v="Forecasted But Not Sold"/>
    <x v="5"/>
    <s v="0"/>
  </r>
  <r>
    <s v="Total"/>
    <x v="1"/>
    <s v="ABC-12"/>
    <s v="XYZ-14"/>
    <x v="72"/>
    <s v="Description_092"/>
    <d v="2022-02-01T00:00:00"/>
    <n v="579"/>
    <s v="Demand"/>
    <n v="23"/>
    <n v="50"/>
    <n v="50"/>
    <n v="45"/>
    <n v="27"/>
    <n v="27"/>
    <n v="22"/>
    <n v="0"/>
    <n v="0"/>
    <n v="4.3478260869565188E-2"/>
    <s v="0-10%"/>
    <s v="0-10%"/>
    <s v="0-10%"/>
    <n v="2.0857666666666668"/>
    <n v="47.972633333333334"/>
    <n v="104.28833333333334"/>
    <n v="104.28833333333334"/>
    <n v="93.859500000000011"/>
    <n v="56.315700000000007"/>
    <n v="56.315700000000007"/>
    <n v="45.886866666666677"/>
    <s v="Overforecast"/>
    <s v="Overforecast"/>
    <x v="0"/>
    <s v="50-80"/>
  </r>
  <r>
    <s v="Total"/>
    <x v="1"/>
    <s v="ABC-12"/>
    <s v="XYZ-14"/>
    <x v="73"/>
    <s v="Description_093"/>
    <d v="2022-02-01T00:00:00"/>
    <n v="2891"/>
    <s v="Demand"/>
    <n v="30"/>
    <n v="21"/>
    <n v="21"/>
    <n v="25"/>
    <n v="9"/>
    <n v="9"/>
    <n v="5"/>
    <n v="0.7"/>
    <n v="0.7"/>
    <n v="0.83333333333333337"/>
    <s v="60-70%"/>
    <s v="60-70%"/>
    <s v="80-90%"/>
    <n v="3.3440008036155642"/>
    <n v="100.32002410846692"/>
    <n v="70.22401687592685"/>
    <n v="70.22401687592685"/>
    <n v="83.600020090389108"/>
    <n v="30.096007232540074"/>
    <n v="30.096007232540074"/>
    <n v="16.720004018077816"/>
    <s v="Underforecast"/>
    <s v="Underforecast"/>
    <x v="3"/>
    <s v="120-150"/>
  </r>
  <r>
    <s v="Total"/>
    <x v="4"/>
    <s v="ABC-12"/>
    <s v="XYZ-14"/>
    <x v="74"/>
    <s v="Description_097"/>
    <d v="2022-02-01T00:00:00"/>
    <n v="12800"/>
    <s v="Demand"/>
    <n v="1860"/>
    <n v="2080"/>
    <n v="2080"/>
    <n v="2400"/>
    <n v="220"/>
    <n v="220"/>
    <n v="540"/>
    <n v="0.88172043010752688"/>
    <n v="0.88172043010752688"/>
    <n v="0.70967741935483875"/>
    <s v="80-90%"/>
    <s v="80-90%"/>
    <s v="60-70%"/>
    <n v="5.7772621555444053"/>
    <n v="10745.707609312594"/>
    <n v="12016.705283532363"/>
    <n v="12016.705283532363"/>
    <n v="13865.429173306573"/>
    <n v="1270.9976742197687"/>
    <n v="1270.9976742197687"/>
    <n v="3119.7215639939786"/>
    <s v="Overforecast"/>
    <s v="Overforecast"/>
    <x v="0"/>
    <s v="50-80"/>
  </r>
  <r>
    <s v="Total"/>
    <x v="0"/>
    <s v="ABC-12"/>
    <s v="XYZ-14"/>
    <x v="75"/>
    <s v="Description_103"/>
    <d v="2022-02-01T00:00:00"/>
    <n v="26904"/>
    <s v="Demand"/>
    <n v="4622"/>
    <n v="0"/>
    <n v="0"/>
    <n v="6500"/>
    <n v="4622"/>
    <n v="4622"/>
    <n v="1878"/>
    <n v="0"/>
    <n v="0"/>
    <n v="0.59368238857637379"/>
    <s v="0-10%"/>
    <s v="0-10%"/>
    <s v="50-60%"/>
    <n v="2.6119820776255711"/>
    <n v="12072.581162785389"/>
    <n v="0"/>
    <n v="0"/>
    <n v="16977.883504566213"/>
    <n v="12072.581162785389"/>
    <n v="12072.581162785389"/>
    <n v="4905.3023417808236"/>
    <s v="Not Forecasted But Sold"/>
    <s v="Not Forecasted But Sold"/>
    <x v="0"/>
    <s v="50-80"/>
  </r>
  <r>
    <s v="Total"/>
    <x v="0"/>
    <s v="ABC-12"/>
    <s v="XYZ-14"/>
    <x v="76"/>
    <s v="Description_104"/>
    <d v="2022-02-01T00:00:00"/>
    <n v="13346"/>
    <s v="Demand"/>
    <n v="4935"/>
    <n v="0"/>
    <n v="0"/>
    <n v="8000"/>
    <n v="4935"/>
    <n v="4935"/>
    <n v="3065"/>
    <n v="0"/>
    <n v="0"/>
    <n v="0.37892603850050655"/>
    <s v="0-10%"/>
    <s v="0-10%"/>
    <s v="30-40%"/>
    <n v="4.6471553316180678"/>
    <n v="22933.711561535165"/>
    <n v="0"/>
    <n v="0"/>
    <n v="37177.242652944544"/>
    <n v="22933.711561535165"/>
    <n v="22933.711561535165"/>
    <n v="14243.531091409379"/>
    <s v="Not Forecasted But Sold"/>
    <s v="Not Forecasted But Sold"/>
    <x v="0"/>
    <s v="50-80"/>
  </r>
  <r>
    <s v="Total"/>
    <x v="0"/>
    <s v="ABC-12"/>
    <s v="XYZ-14"/>
    <x v="77"/>
    <s v="Description_105"/>
    <d v="2022-02-01T00:00:00"/>
    <n v="15544"/>
    <s v="Demand"/>
    <n v="2513"/>
    <n v="0"/>
    <n v="0"/>
    <n v="4000"/>
    <n v="2513"/>
    <n v="2513"/>
    <n v="1487"/>
    <n v="0"/>
    <n v="0"/>
    <n v="0.40827695980899326"/>
    <s v="0-10%"/>
    <s v="0-10%"/>
    <s v="30-40%"/>
    <n v="5.4571330709357859"/>
    <n v="13713.77540726163"/>
    <n v="0"/>
    <n v="0"/>
    <n v="21828.532283743145"/>
    <n v="13713.77540726163"/>
    <n v="13713.77540726163"/>
    <n v="8114.7568764815151"/>
    <s v="Not Forecasted But Sold"/>
    <s v="Not Forecasted But Sold"/>
    <x v="0"/>
    <s v="50-80"/>
  </r>
  <r>
    <s v="Total"/>
    <x v="0"/>
    <s v="ABC-12"/>
    <s v="XYZ-14"/>
    <x v="78"/>
    <s v="Description_106"/>
    <d v="2022-02-01T00:00:00"/>
    <n v="7097"/>
    <s v="Demand"/>
    <n v="482"/>
    <n v="0"/>
    <n v="0"/>
    <n v="600"/>
    <n v="482"/>
    <n v="482"/>
    <n v="118"/>
    <n v="0"/>
    <n v="0"/>
    <n v="0.75518672199170123"/>
    <s v="0-10%"/>
    <s v="0-10%"/>
    <s v="70-80%"/>
    <n v="7.3105150802434986"/>
    <n v="3523.6682686773665"/>
    <n v="0"/>
    <n v="0"/>
    <n v="4386.3090481460995"/>
    <n v="3523.6682686773665"/>
    <n v="3523.6682686773665"/>
    <n v="862.64077946873294"/>
    <s v="Not Forecasted But Sold"/>
    <s v="Not Forecasted But Sold"/>
    <x v="0"/>
    <s v="80-120"/>
  </r>
  <r>
    <s v="Total"/>
    <x v="3"/>
    <s v="ABC-12"/>
    <s v="XYZ-14"/>
    <x v="79"/>
    <s v="Description_111"/>
    <d v="2022-02-01T00:00:00"/>
    <n v="2837"/>
    <s v="Demand"/>
    <n v="2526"/>
    <n v="2856"/>
    <n v="2856"/>
    <n v="2700"/>
    <n v="330"/>
    <n v="330"/>
    <n v="174"/>
    <n v="0.86935866983372923"/>
    <n v="0.86935866983372923"/>
    <n v="0.93111638954869358"/>
    <s v="80-90%"/>
    <s v="80-90%"/>
    <s v="90-100%"/>
    <n v="2.4302683078115268"/>
    <n v="6138.8577455319164"/>
    <n v="6940.8462871097208"/>
    <n v="6940.8462871097208"/>
    <n v="6561.7244310911228"/>
    <n v="801.98854157780443"/>
    <n v="801.98854157780443"/>
    <n v="422.86668555920642"/>
    <s v="Overforecast"/>
    <s v="Overforecast"/>
    <x v="2"/>
    <s v="80-120"/>
  </r>
  <r>
    <s v="Total"/>
    <x v="3"/>
    <s v="ABC-12"/>
    <s v="XYZ-14"/>
    <x v="80"/>
    <s v="Description_112"/>
    <d v="2022-02-01T00:00:00"/>
    <n v="3442"/>
    <s v="Demand"/>
    <n v="2062"/>
    <n v="1138"/>
    <n v="1138"/>
    <n v="1348"/>
    <n v="924"/>
    <n v="924"/>
    <n v="714"/>
    <n v="0.55189136760426771"/>
    <n v="0.55189136760426771"/>
    <n v="0.65373423860329782"/>
    <s v="50-60%"/>
    <s v="50-60%"/>
    <s v="60-70%"/>
    <n v="7.064335318126659"/>
    <n v="14566.659425977172"/>
    <n v="8039.213592028138"/>
    <n v="8039.213592028138"/>
    <n v="9522.7240088347371"/>
    <n v="6527.4458339490338"/>
    <n v="6527.4458339490338"/>
    <n v="5043.9354171424347"/>
    <s v="Underforecast"/>
    <s v="Underforecast"/>
    <x v="3"/>
    <s v="150-200"/>
  </r>
  <r>
    <s v="Total"/>
    <x v="3"/>
    <s v="ABC-12"/>
    <s v="XYZ-14"/>
    <x v="81"/>
    <s v="Description_113"/>
    <d v="2022-02-01T00:00:00"/>
    <n v="7053"/>
    <s v="Demand"/>
    <n v="2372"/>
    <n v="1674"/>
    <n v="1674"/>
    <n v="1500"/>
    <n v="698"/>
    <n v="698"/>
    <n v="872"/>
    <n v="0.70573355817875205"/>
    <n v="0.70573355817875205"/>
    <n v="0.63237774030354132"/>
    <s v="60-70%"/>
    <s v="60-70%"/>
    <s v="60-70%"/>
    <n v="2.3550778513017163"/>
    <n v="5586.2446632876708"/>
    <n v="3942.4003230790731"/>
    <n v="3942.4003230790731"/>
    <n v="3532.6167769525746"/>
    <n v="1643.8443402085977"/>
    <n v="1643.8443402085977"/>
    <n v="2053.6278863350963"/>
    <s v="Underforecast"/>
    <s v="Underforecast"/>
    <x v="3"/>
    <s v="150-200"/>
  </r>
  <r>
    <s v="Total"/>
    <x v="3"/>
    <s v="ABC-12"/>
    <s v="XYZ-14"/>
    <x v="82"/>
    <s v="Description_114"/>
    <d v="2022-02-01T00:00:00"/>
    <n v="1399"/>
    <s v="Demand"/>
    <n v="865"/>
    <n v="435"/>
    <n v="435"/>
    <n v="530"/>
    <n v="430"/>
    <n v="430"/>
    <n v="335"/>
    <n v="0.50289017341040465"/>
    <n v="0.50289017341040465"/>
    <n v="0.61271676300578037"/>
    <s v="40-50%"/>
    <s v="40-50%"/>
    <s v="60-70%"/>
    <n v="7.0314870286681348"/>
    <n v="6082.2362797979367"/>
    <n v="3058.6968574706389"/>
    <n v="3058.6968574706389"/>
    <n v="3726.6881251941113"/>
    <n v="3023.5394223272979"/>
    <n v="3023.5394223272979"/>
    <n v="2355.5481546038254"/>
    <s v="Underforecast"/>
    <s v="Underforecast"/>
    <x v="3"/>
    <s v="150-200"/>
  </r>
  <r>
    <s v="Total"/>
    <x v="3"/>
    <s v="ABC-12"/>
    <s v="XYZ-14"/>
    <x v="83"/>
    <s v="Description_115"/>
    <d v="2022-02-01T00:00:00"/>
    <n v="3355"/>
    <s v="Demand"/>
    <n v="2725"/>
    <n v="1500"/>
    <n v="1500"/>
    <n v="1800"/>
    <n v="1225"/>
    <n v="1225"/>
    <n v="925"/>
    <n v="0.55045871559633031"/>
    <n v="0.55045871559633031"/>
    <n v="0.66055045871559637"/>
    <s v="50-60%"/>
    <s v="50-60%"/>
    <s v="60-70%"/>
    <n v="2.3564230520513139"/>
    <n v="6421.2528168398303"/>
    <n v="3534.6345780769707"/>
    <n v="3534.6345780769707"/>
    <n v="4241.5614936923648"/>
    <n v="2886.6182387628596"/>
    <n v="2886.6182387628596"/>
    <n v="2179.6913231474655"/>
    <s v="Underforecast"/>
    <s v="Underforecast"/>
    <x v="3"/>
    <s v="150-200"/>
  </r>
  <r>
    <s v="Total"/>
    <x v="3"/>
    <s v="ABC-12"/>
    <s v="XYZ-14"/>
    <x v="84"/>
    <s v="Description_116"/>
    <d v="2022-02-01T00:00:00"/>
    <n v="1060"/>
    <s v="Demand"/>
    <n v="851"/>
    <n v="570"/>
    <n v="570"/>
    <n v="664"/>
    <n v="281"/>
    <n v="281"/>
    <n v="187"/>
    <n v="0.66980023501762631"/>
    <n v="0.66980023501762631"/>
    <n v="0.78025851938895419"/>
    <s v="60-70%"/>
    <s v="60-70%"/>
    <s v="70-80%"/>
    <n v="7.0809809222496467"/>
    <n v="6025.9147648344497"/>
    <n v="4036.1591256822985"/>
    <n v="4036.1591256822985"/>
    <n v="4701.7713323737653"/>
    <n v="1989.7556391521512"/>
    <n v="1989.7556391521512"/>
    <n v="1324.1434324606844"/>
    <s v="Underforecast"/>
    <s v="Underforecast"/>
    <x v="3"/>
    <s v="120-150"/>
  </r>
  <r>
    <s v="Total"/>
    <x v="3"/>
    <s v="ABC-12"/>
    <s v="XYZ-14"/>
    <x v="85"/>
    <s v="Description_117"/>
    <d v="2022-02-01T00:00:00"/>
    <n v="0"/>
    <s v="Supply"/>
    <n v="0"/>
    <n v="408"/>
    <n v="408"/>
    <n v="0"/>
    <n v="408"/>
    <n v="408"/>
    <n v="0"/>
    <n v="1"/>
    <n v="1"/>
    <n v="1"/>
    <s v="90-100%"/>
    <s v="90-100%"/>
    <s v="Others"/>
    <n v="2.3454098075456158"/>
    <n v="0"/>
    <n v="956.92720147861121"/>
    <n v="956.92720147861121"/>
    <n v="0"/>
    <n v="956.92720147861121"/>
    <n v="956.92720147861121"/>
    <n v="0"/>
    <s v="Forecasted But Not Sold"/>
    <s v="Forecasted But Not Sold"/>
    <x v="4"/>
    <s v="0"/>
  </r>
  <r>
    <s v="Total"/>
    <x v="0"/>
    <s v="ABC-16"/>
    <s v="XYZ-15"/>
    <x v="86"/>
    <s v="Description_118"/>
    <d v="2022-02-01T00:00:00"/>
    <n v="27"/>
    <s v="Supply"/>
    <n v="102"/>
    <n v="1000"/>
    <n v="1000"/>
    <n v="1800"/>
    <n v="898"/>
    <n v="898"/>
    <n v="1698"/>
    <n v="0"/>
    <n v="0"/>
    <n v="0"/>
    <s v="0-10%"/>
    <s v="0-10%"/>
    <s v="0-10%"/>
    <n v="27.534316544547092"/>
    <n v="2808.5002875438036"/>
    <n v="27534.316544547091"/>
    <n v="27534.316544547091"/>
    <n v="49561.769780184768"/>
    <n v="24725.816257003287"/>
    <n v="24725.816257003287"/>
    <n v="46753.269492640968"/>
    <s v="Overforecast"/>
    <s v="Overforecast"/>
    <x v="0"/>
    <s v="0-25"/>
  </r>
  <r>
    <s v="Total"/>
    <x v="1"/>
    <s v="ABC-16"/>
    <s v="XYZ-15"/>
    <x v="87"/>
    <s v="Description_119"/>
    <d v="2022-02-01T00:00:00"/>
    <n v="1599"/>
    <s v="Demand"/>
    <n v="330"/>
    <n v="453"/>
    <n v="453"/>
    <n v="500"/>
    <n v="123"/>
    <n v="123"/>
    <n v="170"/>
    <n v="0.6272727272727272"/>
    <n v="0.6272727272727272"/>
    <n v="0.48484848484848486"/>
    <s v="60-70%"/>
    <s v="60-70%"/>
    <s v="40-50%"/>
    <n v="22.909359219330852"/>
    <n v="7560.0885423791815"/>
    <n v="10377.939726356875"/>
    <n v="10377.939726356875"/>
    <n v="11454.679609665427"/>
    <n v="2817.8511839776938"/>
    <n v="2817.8511839776938"/>
    <n v="3894.5910672862456"/>
    <s v="Overforecast"/>
    <s v="Overforecast"/>
    <x v="0"/>
    <s v="50-80"/>
  </r>
  <r>
    <s v="Total"/>
    <x v="3"/>
    <s v="ABC-16"/>
    <s v="XYZ-15"/>
    <x v="88"/>
    <s v="Description_120"/>
    <d v="2022-02-01T00:00:00"/>
    <n v="369"/>
    <s v="Demand"/>
    <n v="202"/>
    <n v="355"/>
    <n v="355"/>
    <n v="355"/>
    <n v="153"/>
    <n v="153"/>
    <n v="153"/>
    <n v="0.24257425742574257"/>
    <n v="0.24257425742574257"/>
    <n v="0.24257425742574257"/>
    <s v="20-30%"/>
    <s v="20-30%"/>
    <s v="20-30%"/>
    <n v="13.582437410071941"/>
    <n v="2743.6523568345324"/>
    <n v="4821.7652805755388"/>
    <n v="4821.7652805755388"/>
    <n v="4821.7652805755388"/>
    <n v="2078.1129237410064"/>
    <n v="2078.1129237410064"/>
    <n v="2078.1129237410064"/>
    <s v="Overforecast"/>
    <s v="Overforecast"/>
    <x v="0"/>
    <s v="50-80"/>
  </r>
  <r>
    <s v="Total"/>
    <x v="0"/>
    <s v="ABC-16"/>
    <s v="XYZ-15"/>
    <x v="89"/>
    <s v="Description_123"/>
    <d v="2022-02-01T00:00:00"/>
    <n v="470"/>
    <s v="Demand"/>
    <n v="110"/>
    <n v="248"/>
    <n v="248"/>
    <n v="400"/>
    <n v="138"/>
    <n v="138"/>
    <n v="290"/>
    <n v="0"/>
    <n v="0"/>
    <n v="0"/>
    <s v="0-10%"/>
    <s v="0-10%"/>
    <s v="0-10%"/>
    <n v="6.5049222310126584"/>
    <n v="715.54144541139237"/>
    <n v="1613.2207132911392"/>
    <n v="1613.2207132911392"/>
    <n v="2601.9688924050633"/>
    <n v="897.67926787974682"/>
    <n v="897.67926787974682"/>
    <n v="1886.4274469936709"/>
    <s v="Overforecast"/>
    <s v="Overforecast"/>
    <x v="0"/>
    <s v="25-50"/>
  </r>
  <r>
    <s v="Total"/>
    <x v="1"/>
    <s v="ABC-16"/>
    <s v="XYZ-15"/>
    <x v="90"/>
    <s v="Description_124"/>
    <d v="2022-02-01T00:00:00"/>
    <n v="331"/>
    <s v="Demand"/>
    <n v="60"/>
    <n v="57"/>
    <n v="57"/>
    <n v="60"/>
    <n v="3"/>
    <n v="3"/>
    <n v="0"/>
    <n v="0.95"/>
    <n v="0.95"/>
    <n v="1"/>
    <s v="90-100%"/>
    <s v="90-100%"/>
    <s v="90-100%"/>
    <n v="6.4036784848484851"/>
    <n v="384.22070909090911"/>
    <n v="365.00967363636363"/>
    <n v="365.00967363636363"/>
    <n v="384.22070909090911"/>
    <n v="19.211035454545481"/>
    <n v="19.211035454545481"/>
    <n v="0"/>
    <s v="Normal"/>
    <s v="Normal"/>
    <x v="2"/>
    <s v="80-120"/>
  </r>
  <r>
    <s v="Total"/>
    <x v="3"/>
    <s v="ABC-16"/>
    <s v="XYZ-15"/>
    <x v="91"/>
    <s v="Description_125"/>
    <d v="2022-02-01T00:00:00"/>
    <n v="85"/>
    <s v="Demand"/>
    <n v="47"/>
    <n v="39"/>
    <n v="39"/>
    <n v="85"/>
    <n v="8"/>
    <n v="8"/>
    <n v="38"/>
    <n v="0.82978723404255317"/>
    <n v="0.82978723404255317"/>
    <n v="0.19148936170212771"/>
    <s v="80-90%"/>
    <s v="80-90%"/>
    <s v="10-20%"/>
    <n v="4.2475714285714279"/>
    <n v="199.63585714285711"/>
    <n v="165.6552857142857"/>
    <n v="165.6552857142857"/>
    <n v="361.0435714285714"/>
    <n v="33.980571428571409"/>
    <n v="33.980571428571409"/>
    <n v="161.40771428571429"/>
    <s v="Underforecast"/>
    <s v="Underforecast"/>
    <x v="0"/>
    <s v="50-80"/>
  </r>
  <r>
    <s v="Total"/>
    <x v="3"/>
    <s v="ABC-5"/>
    <s v="XYZ-17"/>
    <x v="92"/>
    <s v="Description_129"/>
    <d v="2022-02-01T00:00:00"/>
    <n v="28666"/>
    <s v="Demand"/>
    <n v="0"/>
    <n v="2717"/>
    <n v="2717"/>
    <n v="3500"/>
    <n v="2717"/>
    <n v="2717"/>
    <n v="3500"/>
    <n v="1"/>
    <n v="1"/>
    <n v="1"/>
    <s v="90-100%"/>
    <s v="90-100%"/>
    <s v="90-100%"/>
    <n v="4.0976159063999527"/>
    <n v="0"/>
    <n v="11133.222417688672"/>
    <n v="11133.222417688672"/>
    <n v="14341.655672399835"/>
    <n v="11133.222417688672"/>
    <n v="11133.222417688672"/>
    <n v="14341.655672399835"/>
    <s v="Forecasted But Not Sold"/>
    <s v="Forecasted But Not Sold"/>
    <x v="5"/>
    <s v="0"/>
  </r>
  <r>
    <s v="Total"/>
    <x v="0"/>
    <s v="ABC-5"/>
    <s v="XYZ-17"/>
    <x v="93"/>
    <s v="Description_131"/>
    <d v="2022-02-01T00:00:00"/>
    <n v="21"/>
    <s v="Supply"/>
    <n v="0"/>
    <n v="2281"/>
    <n v="2281"/>
    <n v="3200"/>
    <n v="2281"/>
    <n v="2281"/>
    <n v="3200"/>
    <n v="1"/>
    <n v="1"/>
    <n v="1"/>
    <s v="90-100%"/>
    <s v="90-100%"/>
    <s v="90-100%"/>
    <n v="3.9335965706844163"/>
    <n v="0"/>
    <n v="8972.5337777311543"/>
    <n v="8972.5337777311543"/>
    <n v="12587.509026190131"/>
    <n v="8972.5337777311543"/>
    <n v="8972.5337777311543"/>
    <n v="12587.509026190131"/>
    <s v="Forecasted But Not Sold"/>
    <s v="Forecasted But Not Sold"/>
    <x v="5"/>
    <s v="0"/>
  </r>
  <r>
    <s v="Total"/>
    <x v="1"/>
    <s v="ABC-9"/>
    <s v="XYZ-18"/>
    <x v="94"/>
    <s v="Description_132"/>
    <d v="2022-02-01T00:00:00"/>
    <n v="0"/>
    <s v="Supply"/>
    <n v="0"/>
    <n v="0"/>
    <n v="0"/>
    <n v="0"/>
    <n v="0"/>
    <n v="0"/>
    <n v="0"/>
    <n v="1"/>
    <n v="1"/>
    <n v="1"/>
    <s v="Others"/>
    <s v="Others"/>
    <s v="Others"/>
    <n v="0"/>
    <n v="0"/>
    <n v="0"/>
    <n v="0"/>
    <n v="0"/>
    <n v="0"/>
    <n v="0"/>
    <n v="0"/>
    <s v="Others"/>
    <s v="Others"/>
    <x v="4"/>
    <s v="0"/>
  </r>
  <r>
    <s v="Total"/>
    <x v="1"/>
    <s v="ABC-9"/>
    <s v="XYZ-18"/>
    <x v="95"/>
    <s v="Description_133"/>
    <d v="2022-02-01T00:00:00"/>
    <n v="0"/>
    <s v="Supply"/>
    <n v="0"/>
    <n v="0"/>
    <n v="0"/>
    <n v="0"/>
    <n v="0"/>
    <n v="0"/>
    <n v="0"/>
    <n v="1"/>
    <n v="1"/>
    <n v="1"/>
    <s v="Others"/>
    <s v="Others"/>
    <s v="Others"/>
    <n v="0"/>
    <n v="0"/>
    <n v="0"/>
    <n v="0"/>
    <n v="0"/>
    <n v="0"/>
    <n v="0"/>
    <n v="0"/>
    <s v="Others"/>
    <s v="Others"/>
    <x v="4"/>
    <s v="0"/>
  </r>
  <r>
    <s v="Total"/>
    <x v="1"/>
    <s v="ABC-9"/>
    <s v="XYZ-18"/>
    <x v="96"/>
    <s v="Description_134"/>
    <d v="2022-02-01T00:00:00"/>
    <n v="0"/>
    <s v="Supply"/>
    <n v="0"/>
    <n v="0"/>
    <n v="0"/>
    <n v="0"/>
    <n v="0"/>
    <n v="0"/>
    <n v="0"/>
    <n v="1"/>
    <n v="1"/>
    <n v="1"/>
    <s v="Others"/>
    <s v="Others"/>
    <s v="Others"/>
    <n v="0"/>
    <n v="0"/>
    <n v="0"/>
    <n v="0"/>
    <n v="0"/>
    <n v="0"/>
    <n v="0"/>
    <n v="0"/>
    <s v="Others"/>
    <s v="Others"/>
    <x v="4"/>
    <s v="0"/>
  </r>
  <r>
    <s v="Total"/>
    <x v="1"/>
    <s v="ABC-9"/>
    <s v="XYZ-18"/>
    <x v="97"/>
    <s v="Description_135"/>
    <d v="2022-02-01T00:00:00"/>
    <n v="0"/>
    <s v="Supply"/>
    <n v="0"/>
    <n v="0"/>
    <n v="0"/>
    <n v="0"/>
    <n v="0"/>
    <n v="0"/>
    <n v="0"/>
    <n v="1"/>
    <n v="1"/>
    <n v="1"/>
    <s v="Others"/>
    <s v="Others"/>
    <s v="Others"/>
    <n v="0"/>
    <n v="0"/>
    <n v="0"/>
    <n v="0"/>
    <n v="0"/>
    <n v="0"/>
    <n v="0"/>
    <n v="0"/>
    <s v="Others"/>
    <s v="Others"/>
    <x v="4"/>
    <s v="0"/>
  </r>
  <r>
    <s v="Total"/>
    <x v="3"/>
    <s v="ABC-13"/>
    <s v="XYZ-72"/>
    <x v="98"/>
    <s v="Description_136"/>
    <d v="2022-02-01T00:00:00"/>
    <n v="1485"/>
    <s v="Demand"/>
    <n v="0"/>
    <n v="0"/>
    <n v="0"/>
    <n v="0"/>
    <n v="0"/>
    <n v="0"/>
    <n v="0"/>
    <n v="1"/>
    <n v="1"/>
    <n v="1"/>
    <s v="Others"/>
    <s v="Others"/>
    <s v="Others"/>
    <n v="37.35"/>
    <n v="0"/>
    <n v="0"/>
    <n v="0"/>
    <n v="0"/>
    <n v="0"/>
    <n v="0"/>
    <n v="0"/>
    <s v="Others"/>
    <s v="Others"/>
    <x v="4"/>
    <s v="0"/>
  </r>
  <r>
    <s v="Total"/>
    <x v="0"/>
    <s v="ABC-19"/>
    <s v="XYZ-19"/>
    <x v="99"/>
    <s v="Description_138"/>
    <d v="2022-02-01T00:00:00"/>
    <n v="10408"/>
    <s v="Demand"/>
    <n v="4906"/>
    <n v="6715"/>
    <n v="6715"/>
    <n v="4500"/>
    <n v="1809"/>
    <n v="1809"/>
    <n v="406"/>
    <n v="0.63126783530370978"/>
    <n v="0.63126783530370978"/>
    <n v="0.91724419078679165"/>
    <s v="60-70%"/>
    <s v="60-70%"/>
    <s v="90-100%"/>
    <n v="4.1126501412361769"/>
    <n v="20176.661592904682"/>
    <n v="27616.445698400927"/>
    <n v="27616.445698400927"/>
    <n v="18506.925635562795"/>
    <n v="7439.7841054962446"/>
    <n v="7439.7841054962446"/>
    <n v="1669.7359573418871"/>
    <s v="Overforecast"/>
    <s v="Overforecast"/>
    <x v="2"/>
    <s v="80-120"/>
  </r>
  <r>
    <s v="Total"/>
    <x v="0"/>
    <s v="ABC-19"/>
    <s v="XYZ-19"/>
    <x v="100"/>
    <s v="Description_140"/>
    <d v="2022-02-01T00:00:00"/>
    <n v="3609"/>
    <s v="Supply"/>
    <n v="5334"/>
    <n v="9000"/>
    <n v="9000"/>
    <n v="10000"/>
    <n v="3666"/>
    <n v="3666"/>
    <n v="4666"/>
    <n v="0.31271091113610794"/>
    <n v="0.31271091113610794"/>
    <n v="0.1252343457067866"/>
    <s v="30-40%"/>
    <s v="30-40%"/>
    <s v="10-20%"/>
    <n v="1.7290307355215673"/>
    <n v="9222.6499432720393"/>
    <n v="15561.276619694105"/>
    <n v="15561.276619694105"/>
    <n v="17290.307355215671"/>
    <n v="6338.6266764220654"/>
    <n v="6338.6266764220654"/>
    <n v="8067.6574119436318"/>
    <s v="Overforecast"/>
    <s v="Overforecast"/>
    <x v="0"/>
    <s v="50-80"/>
  </r>
  <r>
    <s v="Total"/>
    <x v="3"/>
    <s v="ABC-12"/>
    <s v="XYZ-20"/>
    <x v="101"/>
    <s v="Description_142"/>
    <d v="2022-02-01T00:00:00"/>
    <n v="11552"/>
    <s v="Demand"/>
    <n v="3778"/>
    <n v="1922"/>
    <n v="1922"/>
    <n v="2182"/>
    <n v="1856"/>
    <n v="1856"/>
    <n v="1596"/>
    <n v="0.50873478030704078"/>
    <n v="0.50873478030704078"/>
    <n v="0.57755426151402856"/>
    <s v="40-50%"/>
    <s v="40-50%"/>
    <s v="50-60%"/>
    <n v="2.4611441528615803"/>
    <n v="9298.2026095110505"/>
    <n v="4730.3190617999571"/>
    <n v="4730.3190617999571"/>
    <n v="5370.2165415439686"/>
    <n v="4567.8835477110933"/>
    <n v="4567.8835477110933"/>
    <n v="3927.9860679670819"/>
    <s v="Underforecast"/>
    <s v="Underforecast"/>
    <x v="3"/>
    <s v="150-200"/>
  </r>
  <r>
    <s v="Total"/>
    <x v="3"/>
    <s v="ABC-12"/>
    <s v="XYZ-20"/>
    <x v="102"/>
    <s v="Description_143"/>
    <d v="2022-02-01T00:00:00"/>
    <n v="739"/>
    <s v="Demand"/>
    <n v="311"/>
    <n v="284"/>
    <n v="284"/>
    <n v="360"/>
    <n v="27"/>
    <n v="27"/>
    <n v="49"/>
    <n v="0.91318327974276525"/>
    <n v="0.91318327974276525"/>
    <n v="0.842443729903537"/>
    <s v="90-100%"/>
    <s v="90-100%"/>
    <s v="80-90%"/>
    <n v="2.2694097279253391"/>
    <n v="705.7864253847805"/>
    <n v="644.51236273079633"/>
    <n v="644.51236273079633"/>
    <n v="816.98750205312206"/>
    <n v="61.274062653984174"/>
    <n v="61.274062653984174"/>
    <n v="111.20107666834156"/>
    <s v="Normal"/>
    <s v="Normal"/>
    <x v="0"/>
    <s v="80-120"/>
  </r>
  <r>
    <s v="Total"/>
    <x v="3"/>
    <s v="ABC-12"/>
    <s v="XYZ-20"/>
    <x v="103"/>
    <s v="Description_144"/>
    <d v="2022-02-01T00:00:00"/>
    <n v="176"/>
    <s v="Demand"/>
    <n v="118"/>
    <n v="93"/>
    <n v="93"/>
    <n v="80"/>
    <n v="25"/>
    <n v="25"/>
    <n v="38"/>
    <n v="0.78813559322033899"/>
    <n v="0.78813559322033899"/>
    <n v="0.67796610169491522"/>
    <s v="70-80%"/>
    <s v="70-80%"/>
    <s v="60-70%"/>
    <n v="6.4208011218933017"/>
    <n v="757.65453238340956"/>
    <n v="597.13450433607704"/>
    <n v="597.13450433607704"/>
    <n v="513.66408975146419"/>
    <n v="160.52002804733252"/>
    <n v="160.52002804733252"/>
    <n v="243.99044263194537"/>
    <s v="Underforecast"/>
    <s v="Underforecast"/>
    <x v="3"/>
    <s v="120-150"/>
  </r>
  <r>
    <s v="Total"/>
    <x v="3"/>
    <s v="ABC-12"/>
    <s v="XYZ-20"/>
    <x v="104"/>
    <s v="Description_145"/>
    <d v="2022-02-01T00:00:00"/>
    <n v="4572"/>
    <s v="Demand"/>
    <n v="3177"/>
    <n v="2261"/>
    <n v="2261"/>
    <n v="2559"/>
    <n v="916"/>
    <n v="916"/>
    <n v="618"/>
    <n v="0.71167768334907144"/>
    <n v="0.71167768334907144"/>
    <n v="0.80547686496694992"/>
    <s v="70-80%"/>
    <s v="70-80%"/>
    <s v="70-80%"/>
    <n v="2.2543137649855653"/>
    <n v="7161.9548313591413"/>
    <n v="5097.0034226323633"/>
    <n v="5097.0034226323633"/>
    <n v="5768.7889245980614"/>
    <n v="2064.951408726778"/>
    <n v="2064.951408726778"/>
    <n v="1393.1659067610799"/>
    <s v="Underforecast"/>
    <s v="Underforecast"/>
    <x v="3"/>
    <s v="120-150"/>
  </r>
  <r>
    <s v="Total"/>
    <x v="3"/>
    <s v="ABC-12"/>
    <s v="XYZ-20"/>
    <x v="105"/>
    <s v="Description_146"/>
    <d v="2022-02-01T00:00:00"/>
    <n v="1315"/>
    <s v="Demand"/>
    <n v="890"/>
    <n v="719"/>
    <n v="719"/>
    <n v="751"/>
    <n v="171"/>
    <n v="171"/>
    <n v="139"/>
    <n v="0.80786516853932588"/>
    <n v="0.80786516853932588"/>
    <n v="0.84382022471910112"/>
    <s v="70-80%"/>
    <s v="70-80%"/>
    <s v="80-90%"/>
    <n v="1.1276600408728021"/>
    <n v="1003.6174363767939"/>
    <n v="810.78756938754475"/>
    <n v="810.78756938754475"/>
    <n v="846.87269069547438"/>
    <n v="192.82986698924913"/>
    <n v="192.82986698924913"/>
    <n v="156.7447456813195"/>
    <s v="Underforecast"/>
    <s v="Underforecast"/>
    <x v="3"/>
    <s v="80-120"/>
  </r>
  <r>
    <s v="Total"/>
    <x v="0"/>
    <s v="ABC-19"/>
    <s v="XYZ-21"/>
    <x v="106"/>
    <s v="Description_148"/>
    <d v="2022-02-01T00:00:00"/>
    <n v="1219"/>
    <s v="Demand"/>
    <n v="34"/>
    <n v="500"/>
    <n v="500"/>
    <n v="500"/>
    <n v="466"/>
    <n v="466"/>
    <n v="466"/>
    <n v="0"/>
    <n v="0"/>
    <n v="0"/>
    <s v="0-10%"/>
    <s v="0-10%"/>
    <s v="0-10%"/>
    <n v="33.359434017595312"/>
    <n v="1134.2207565982405"/>
    <n v="16679.717008797656"/>
    <n v="16679.717008797656"/>
    <n v="16679.717008797656"/>
    <n v="15545.496252199415"/>
    <n v="15545.496252199415"/>
    <n v="15545.496252199415"/>
    <s v="Overforecast"/>
    <s v="Overforecast"/>
    <x v="0"/>
    <s v="0-25"/>
  </r>
  <r>
    <s v="Total"/>
    <x v="3"/>
    <s v="ABC-19"/>
    <s v="XYZ-21"/>
    <x v="107"/>
    <s v="Description_150"/>
    <d v="2022-02-01T00:00:00"/>
    <n v="235"/>
    <s v="Demand"/>
    <n v="0"/>
    <n v="0"/>
    <n v="0"/>
    <n v="0"/>
    <n v="0"/>
    <n v="0"/>
    <n v="0"/>
    <n v="1"/>
    <n v="1"/>
    <n v="1"/>
    <s v="Others"/>
    <s v="Others"/>
    <s v="Others"/>
    <n v="30"/>
    <n v="0"/>
    <n v="0"/>
    <n v="0"/>
    <n v="0"/>
    <n v="0"/>
    <n v="0"/>
    <n v="0"/>
    <s v="Others"/>
    <s v="Others"/>
    <x v="4"/>
    <s v="0"/>
  </r>
  <r>
    <s v="Total"/>
    <x v="1"/>
    <s v="ABC-19"/>
    <s v="XYZ-21"/>
    <x v="108"/>
    <s v="Description_151"/>
    <d v="2022-02-01T00:00:00"/>
    <n v="946"/>
    <s v="Demand"/>
    <n v="0"/>
    <n v="465"/>
    <n v="465"/>
    <n v="0"/>
    <n v="465"/>
    <n v="465"/>
    <n v="0"/>
    <n v="1"/>
    <n v="1"/>
    <n v="1"/>
    <s v="90-100%"/>
    <s v="90-100%"/>
    <s v="Others"/>
    <n v="24.03"/>
    <n v="0"/>
    <n v="11173.95"/>
    <n v="11173.95"/>
    <n v="0"/>
    <n v="11173.95"/>
    <n v="11173.95"/>
    <n v="0"/>
    <s v="Forecasted But Not Sold"/>
    <s v="Forecasted But Not Sold"/>
    <x v="4"/>
    <s v="0"/>
  </r>
  <r>
    <s v="Total"/>
    <x v="4"/>
    <s v="ABC-19"/>
    <s v="XYZ-21"/>
    <x v="109"/>
    <s v="Description_152"/>
    <d v="2022-02-01T00:00:00"/>
    <n v="0"/>
    <s v="Supply"/>
    <n v="0"/>
    <n v="0"/>
    <n v="0"/>
    <n v="0"/>
    <n v="0"/>
    <n v="0"/>
    <n v="0"/>
    <n v="1"/>
    <n v="1"/>
    <n v="1"/>
    <s v="Others"/>
    <s v="Others"/>
    <s v="Others"/>
    <n v="50.5"/>
    <n v="0"/>
    <n v="0"/>
    <n v="0"/>
    <n v="0"/>
    <n v="0"/>
    <n v="0"/>
    <n v="0"/>
    <s v="Others"/>
    <s v="Others"/>
    <x v="4"/>
    <s v="0"/>
  </r>
  <r>
    <s v="Total"/>
    <x v="1"/>
    <s v="ABC-12"/>
    <s v="XYZ-22"/>
    <x v="110"/>
    <s v="Description_154"/>
    <d v="2022-02-01T00:00:00"/>
    <n v="57"/>
    <s v="Demand"/>
    <n v="0"/>
    <n v="0"/>
    <n v="0"/>
    <n v="1"/>
    <n v="0"/>
    <n v="0"/>
    <n v="1"/>
    <n v="1"/>
    <n v="1"/>
    <n v="1"/>
    <s v="Others"/>
    <s v="Others"/>
    <s v="90-100%"/>
    <n v="513.2721307016202"/>
    <n v="0"/>
    <n v="0"/>
    <n v="0"/>
    <n v="513.2721307016202"/>
    <n v="0"/>
    <n v="0"/>
    <n v="513.2721307016202"/>
    <s v="Others"/>
    <s v="Others"/>
    <x v="5"/>
    <s v="0"/>
  </r>
  <r>
    <s v="Total"/>
    <x v="1"/>
    <s v="ABC-12"/>
    <s v="XYZ-22"/>
    <x v="111"/>
    <s v="Description_155"/>
    <d v="2022-02-01T00:00:00"/>
    <n v="124"/>
    <s v="Demand"/>
    <n v="0"/>
    <n v="0"/>
    <n v="0"/>
    <n v="1"/>
    <n v="0"/>
    <n v="0"/>
    <n v="1"/>
    <n v="1"/>
    <n v="1"/>
    <n v="1"/>
    <s v="Others"/>
    <s v="Others"/>
    <s v="90-100%"/>
    <n v="230.97102775419356"/>
    <n v="0"/>
    <n v="0"/>
    <n v="0"/>
    <n v="230.97102775419356"/>
    <n v="0"/>
    <n v="0"/>
    <n v="230.97102775419356"/>
    <s v="Others"/>
    <s v="Others"/>
    <x v="5"/>
    <s v="0"/>
  </r>
  <r>
    <s v="Total"/>
    <x v="1"/>
    <s v="ABC-12"/>
    <s v="XYZ-22"/>
    <x v="112"/>
    <s v="Description_156"/>
    <d v="2022-02-01T00:00:00"/>
    <n v="295"/>
    <s v="Demand"/>
    <n v="0"/>
    <n v="0"/>
    <n v="0"/>
    <n v="1"/>
    <n v="0"/>
    <n v="0"/>
    <n v="1"/>
    <n v="1"/>
    <n v="1"/>
    <n v="1"/>
    <s v="Others"/>
    <s v="Others"/>
    <s v="90-100%"/>
    <n v="230.97102775419356"/>
    <n v="0"/>
    <n v="0"/>
    <n v="0"/>
    <n v="230.97102775419356"/>
    <n v="0"/>
    <n v="0"/>
    <n v="230.97102775419356"/>
    <s v="Others"/>
    <s v="Others"/>
    <x v="5"/>
    <s v="0"/>
  </r>
  <r>
    <s v="Total"/>
    <x v="2"/>
    <s v="ABC-12"/>
    <s v="XYZ-22"/>
    <x v="113"/>
    <s v="Description_157"/>
    <d v="2022-02-01T00:00:00"/>
    <n v="1023"/>
    <s v="Demand"/>
    <n v="40"/>
    <n v="73"/>
    <n v="73"/>
    <n v="10"/>
    <n v="33"/>
    <n v="33"/>
    <n v="30"/>
    <n v="0.17500000000000004"/>
    <n v="0.17500000000000004"/>
    <n v="0.25"/>
    <s v="10-20%"/>
    <s v="10-20%"/>
    <s v="20-30%"/>
    <n v="90.449999999999989"/>
    <n v="3617.9999999999995"/>
    <n v="6602.8499999999995"/>
    <n v="6602.8499999999995"/>
    <n v="904.49999999999989"/>
    <n v="2984.85"/>
    <n v="2984.85"/>
    <n v="2713.4999999999995"/>
    <s v="Overforecast"/>
    <s v="Overforecast"/>
    <x v="3"/>
    <s v="&gt;200&quot;"/>
  </r>
  <r>
    <s v="Total"/>
    <x v="2"/>
    <s v="ABC-12"/>
    <s v="XYZ-22"/>
    <x v="114"/>
    <s v="Description_158"/>
    <d v="2022-02-01T00:00:00"/>
    <n v="154"/>
    <s v="Demand"/>
    <n v="1"/>
    <n v="3"/>
    <n v="3"/>
    <n v="3"/>
    <n v="2"/>
    <n v="2"/>
    <n v="2"/>
    <n v="0"/>
    <n v="0"/>
    <n v="0"/>
    <s v="0-10%"/>
    <s v="0-10%"/>
    <s v="0-10%"/>
    <n v="73.016054054054038"/>
    <n v="73.016054054054038"/>
    <n v="219.0481621621621"/>
    <n v="219.0481621621621"/>
    <n v="219.0481621621621"/>
    <n v="146.03210810810805"/>
    <n v="146.03210810810805"/>
    <n v="146.03210810810805"/>
    <s v="Overforecast"/>
    <s v="Overforecast"/>
    <x v="0"/>
    <s v="25-50"/>
  </r>
  <r>
    <s v="Total"/>
    <x v="0"/>
    <s v="ABC-12"/>
    <s v="XYZ-22"/>
    <x v="115"/>
    <s v="Description_159"/>
    <d v="2022-02-01T00:00:00"/>
    <n v="2302"/>
    <s v="Demand"/>
    <n v="836"/>
    <n v="372"/>
    <n v="372"/>
    <n v="700"/>
    <n v="464"/>
    <n v="464"/>
    <n v="136"/>
    <n v="0.44497607655502391"/>
    <n v="0.44497607655502391"/>
    <n v="0.83732057416267947"/>
    <s v="40-50%"/>
    <s v="40-50%"/>
    <s v="80-90%"/>
    <n v="22.056725277562609"/>
    <n v="18439.422332042341"/>
    <n v="8205.1018032532902"/>
    <n v="8205.1018032532902"/>
    <n v="15439.707694293827"/>
    <n v="10234.320528789051"/>
    <n v="10234.320528789051"/>
    <n v="2999.7146377485133"/>
    <s v="Underforecast"/>
    <s v="Underforecast"/>
    <x v="3"/>
    <s v="80-120"/>
  </r>
  <r>
    <s v="Total"/>
    <x v="0"/>
    <s v="ABC-12"/>
    <s v="XYZ-22"/>
    <x v="116"/>
    <s v="Description_161"/>
    <d v="2022-02-01T00:00:00"/>
    <n v="297"/>
    <s v="Demand"/>
    <n v="220"/>
    <n v="134"/>
    <n v="134"/>
    <n v="200"/>
    <n v="86"/>
    <n v="86"/>
    <n v="20"/>
    <n v="0.60909090909090913"/>
    <n v="0.60909090909090913"/>
    <n v="0.90909090909090906"/>
    <s v="50-60%"/>
    <s v="50-60%"/>
    <s v="80-90%"/>
    <n v="23.101487155963301"/>
    <n v="5082.3271743119267"/>
    <n v="3095.5992788990825"/>
    <n v="3095.5992788990825"/>
    <n v="4620.29743119266"/>
    <n v="1986.7278954128442"/>
    <n v="1986.7278954128442"/>
    <n v="462.02974311926664"/>
    <s v="Underforecast"/>
    <s v="Underforecast"/>
    <x v="2"/>
    <s v="80-120"/>
  </r>
  <r>
    <s v="Total"/>
    <x v="0"/>
    <s v="ABC-4"/>
    <s v="XYZ-23"/>
    <x v="117"/>
    <s v="Description_163"/>
    <d v="2022-02-01T00:00:00"/>
    <n v="14362"/>
    <s v="Demand"/>
    <n v="1646"/>
    <n v="3316"/>
    <n v="3316"/>
    <n v="2000"/>
    <n v="1670"/>
    <n v="1670"/>
    <n v="354"/>
    <n v="0"/>
    <n v="0"/>
    <n v="0.78493317132442286"/>
    <s v="0-10%"/>
    <s v="0-10%"/>
    <s v="70-80%"/>
    <n v="0.79012176838058634"/>
    <n v="1300.5404307544452"/>
    <n v="2620.0437839500241"/>
    <n v="2620.0437839500241"/>
    <n v="1580.2435367611727"/>
    <n v="1319.5033531955789"/>
    <n v="1319.5033531955789"/>
    <n v="279.70310600672747"/>
    <s v="Overforecast"/>
    <s v="Overforecast"/>
    <x v="0"/>
    <s v="80-120"/>
  </r>
  <r>
    <s v="Total"/>
    <x v="4"/>
    <s v="ABC-17"/>
    <s v="XYZ-24"/>
    <x v="118"/>
    <s v="Description_166"/>
    <d v="2022-02-01T00:00:00"/>
    <n v="0"/>
    <s v="Supply"/>
    <n v="501"/>
    <n v="400"/>
    <n v="400"/>
    <n v="560"/>
    <n v="101"/>
    <n v="101"/>
    <n v="59"/>
    <n v="0.79840319361277445"/>
    <n v="0.79840319361277445"/>
    <n v="0.88223552894211577"/>
    <s v="70-80%"/>
    <s v="70-80%"/>
    <s v="80-90%"/>
    <n v="15.198784210353912"/>
    <n v="7614.5908893873102"/>
    <n v="6079.5136841415651"/>
    <n v="6079.5136841415651"/>
    <n v="8511.3191577981906"/>
    <n v="1535.0772052457451"/>
    <n v="1535.0772052457451"/>
    <n v="896.72826841088045"/>
    <s v="Underforecast"/>
    <s v="Underforecast"/>
    <x v="0"/>
    <s v="80-120"/>
  </r>
  <r>
    <s v="Total"/>
    <x v="0"/>
    <s v="ABC-17"/>
    <s v="XYZ-25"/>
    <x v="119"/>
    <s v="Description_167"/>
    <d v="2022-02-01T00:00:00"/>
    <n v="7135"/>
    <s v="Supply"/>
    <n v="7712"/>
    <n v="6781"/>
    <n v="6781"/>
    <n v="8500"/>
    <n v="931"/>
    <n v="931"/>
    <n v="788"/>
    <n v="0.87927904564315351"/>
    <n v="0.87927904564315351"/>
    <n v="0.89782157676348551"/>
    <s v="80-90%"/>
    <s v="80-90%"/>
    <s v="80-90%"/>
    <n v="0.83839680710436226"/>
    <n v="6465.7161763888416"/>
    <n v="5685.1687489746801"/>
    <n v="5685.1687489746801"/>
    <n v="7126.3728603870795"/>
    <n v="780.54742741416158"/>
    <n v="780.54742741416158"/>
    <n v="660.6566839982379"/>
    <s v="Underforecast"/>
    <s v="Underforecast"/>
    <x v="0"/>
    <s v="80-120"/>
  </r>
  <r>
    <s v="Total"/>
    <x v="0"/>
    <s v="ABC-17"/>
    <s v="XYZ-25"/>
    <x v="120"/>
    <s v="Description_168"/>
    <d v="2022-02-01T00:00:00"/>
    <n v="4618"/>
    <s v="Supply"/>
    <n v="4248"/>
    <n v="4170"/>
    <n v="4170"/>
    <n v="5000"/>
    <n v="78"/>
    <n v="78"/>
    <n v="752"/>
    <n v="0.98163841807909602"/>
    <n v="0.98163841807909602"/>
    <n v="0.82297551789077217"/>
    <s v="90-100%"/>
    <s v="90-100%"/>
    <s v="80-90%"/>
    <n v="2.3443744156642974"/>
    <n v="9958.9025177419353"/>
    <n v="9776.04131332012"/>
    <n v="9776.04131332012"/>
    <n v="11721.872078321487"/>
    <n v="182.86120442181527"/>
    <n v="182.86120442181527"/>
    <n v="1762.9695605795514"/>
    <s v="Normal"/>
    <s v="Normal"/>
    <x v="0"/>
    <s v="80-120"/>
  </r>
  <r>
    <s v="Total"/>
    <x v="4"/>
    <s v="ABC-17"/>
    <s v="XYZ-24"/>
    <x v="121"/>
    <s v="Description_169"/>
    <d v="2022-02-01T00:00:00"/>
    <n v="2518"/>
    <s v="Demand"/>
    <n v="505"/>
    <n v="650"/>
    <n v="650"/>
    <n v="900"/>
    <n v="145"/>
    <n v="145"/>
    <n v="395"/>
    <n v="0.71287128712871284"/>
    <n v="0.71287128712871284"/>
    <n v="0.21782178217821779"/>
    <s v="70-80%"/>
    <s v="70-80%"/>
    <s v="20-30%"/>
    <n v="10.701115845246559"/>
    <n v="5404.0635018495122"/>
    <n v="6955.7252994102628"/>
    <n v="6955.7252994102628"/>
    <n v="9631.004260721902"/>
    <n v="1551.6617975607505"/>
    <n v="1551.6617975607505"/>
    <n v="4226.9407588723898"/>
    <s v="Overforecast"/>
    <s v="Overforecast"/>
    <x v="0"/>
    <s v="50-80"/>
  </r>
  <r>
    <s v="Total"/>
    <x v="4"/>
    <s v="ABC-17"/>
    <s v="XYZ-24"/>
    <x v="122"/>
    <s v="Description_170"/>
    <d v="2022-02-01T00:00:00"/>
    <n v="73"/>
    <s v="Supply"/>
    <n v="290"/>
    <n v="400"/>
    <n v="400"/>
    <n v="380"/>
    <n v="110"/>
    <n v="110"/>
    <n v="90"/>
    <n v="0.62068965517241381"/>
    <n v="0.62068965517241381"/>
    <n v="0.68965517241379315"/>
    <s v="60-70%"/>
    <s v="60-70%"/>
    <s v="60-70%"/>
    <n v="20.387011247957396"/>
    <n v="5912.2332619076451"/>
    <n v="8154.8044991829584"/>
    <n v="8154.8044991829584"/>
    <n v="7747.0642742238106"/>
    <n v="2242.5712372753133"/>
    <n v="2242.5712372753133"/>
    <n v="1834.8310123161655"/>
    <s v="Overforecast"/>
    <s v="Overforecast"/>
    <x v="0"/>
    <s v="50-80"/>
  </r>
  <r>
    <s v="Total"/>
    <x v="1"/>
    <s v="ABC-12"/>
    <s v="XYZ-26"/>
    <x v="123"/>
    <s v="Description_171"/>
    <d v="2022-02-01T00:00:00"/>
    <n v="4157"/>
    <s v="Demand"/>
    <n v="659"/>
    <n v="1591"/>
    <n v="1591"/>
    <n v="1150"/>
    <n v="932"/>
    <n v="932"/>
    <n v="491"/>
    <n v="0"/>
    <n v="0"/>
    <n v="0.25493171471927167"/>
    <s v="0-10%"/>
    <s v="0-10%"/>
    <s v="20-30%"/>
    <n v="1.9813322223578909"/>
    <n v="1305.69793453385"/>
    <n v="3152.2995657714046"/>
    <n v="3152.2995657714046"/>
    <n v="2278.5320557115747"/>
    <n v="1846.6016312375546"/>
    <n v="1846.6016312375546"/>
    <n v="972.83412117772468"/>
    <s v="Overforecast"/>
    <s v="Overforecast"/>
    <x v="0"/>
    <s v="50-80"/>
  </r>
  <r>
    <s v="Total"/>
    <x v="1"/>
    <s v="ABC-12"/>
    <s v="XYZ-26"/>
    <x v="124"/>
    <s v="Description_172"/>
    <d v="2022-02-01T00:00:00"/>
    <n v="6226"/>
    <s v="Demand"/>
    <n v="1492"/>
    <n v="1172"/>
    <n v="1172"/>
    <n v="1300"/>
    <n v="320"/>
    <n v="320"/>
    <n v="192"/>
    <n v="0.78552278820375332"/>
    <n v="0.78552278820375332"/>
    <n v="0.87131367292225204"/>
    <s v="70-80%"/>
    <s v="70-80%"/>
    <s v="80-90%"/>
    <n v="2.1578215527125981"/>
    <n v="3219.4697566471964"/>
    <n v="2528.9668597791651"/>
    <n v="2528.9668597791651"/>
    <n v="2805.1680185263776"/>
    <n v="690.50289686803126"/>
    <n v="690.50289686803126"/>
    <n v="414.30173812081875"/>
    <s v="Underforecast"/>
    <s v="Underforecast"/>
    <x v="3"/>
    <s v="80-120"/>
  </r>
  <r>
    <s v="Total"/>
    <x v="1"/>
    <s v="ABC-12"/>
    <s v="XYZ-26"/>
    <x v="125"/>
    <s v="Description_173"/>
    <d v="2022-02-01T00:00:00"/>
    <n v="29123"/>
    <s v="Supply"/>
    <n v="28746"/>
    <n v="70000"/>
    <n v="70000"/>
    <n v="73000"/>
    <n v="41254"/>
    <n v="41254"/>
    <n v="44254"/>
    <n v="0"/>
    <n v="0"/>
    <n v="0"/>
    <s v="0-10%"/>
    <s v="0-10%"/>
    <s v="0-10%"/>
    <n v="2.283814392979183"/>
    <n v="65650.528540579588"/>
    <n v="159867.0075085428"/>
    <n v="159867.0075085428"/>
    <n v="166718.45068748036"/>
    <n v="94216.478967963209"/>
    <n v="94216.478967963209"/>
    <n v="101067.92214690078"/>
    <s v="Overforecast"/>
    <s v="Overforecast"/>
    <x v="0"/>
    <s v="25-50"/>
  </r>
  <r>
    <s v="Total"/>
    <x v="1"/>
    <s v="ABC-12"/>
    <s v="XYZ-26"/>
    <x v="126"/>
    <s v="Description_174"/>
    <d v="2022-02-01T00:00:00"/>
    <n v="6045"/>
    <s v="Demand"/>
    <n v="28"/>
    <n v="95"/>
    <n v="95"/>
    <n v="100"/>
    <n v="67"/>
    <n v="67"/>
    <n v="72"/>
    <n v="0"/>
    <n v="0"/>
    <n v="0"/>
    <s v="0-10%"/>
    <s v="0-10%"/>
    <s v="0-10%"/>
    <n v="2.232655613860262"/>
    <n v="62.514357188087338"/>
    <n v="212.10228331672488"/>
    <n v="212.10228331672488"/>
    <n v="223.26556138602621"/>
    <n v="149.58792612863755"/>
    <n v="149.58792612863755"/>
    <n v="160.75120419793888"/>
    <s v="Overforecast"/>
    <s v="Overforecast"/>
    <x v="0"/>
    <s v="25-50"/>
  </r>
  <r>
    <s v="Total"/>
    <x v="1"/>
    <s v="ABC-12"/>
    <s v="XYZ-26"/>
    <x v="127"/>
    <s v="Description_175"/>
    <d v="2022-02-01T00:00:00"/>
    <n v="8238"/>
    <s v="Demand"/>
    <n v="44"/>
    <n v="179"/>
    <n v="179"/>
    <n v="120"/>
    <n v="135"/>
    <n v="135"/>
    <n v="76"/>
    <n v="0"/>
    <n v="0"/>
    <n v="0"/>
    <s v="0-10%"/>
    <s v="0-10%"/>
    <s v="0-10%"/>
    <n v="2.8510517903464931"/>
    <n v="125.4462787752457"/>
    <n v="510.33827047202226"/>
    <n v="510.33827047202226"/>
    <n v="342.12621484157916"/>
    <n v="384.89199169677659"/>
    <n v="384.89199169677659"/>
    <n v="216.67993606633345"/>
    <s v="Overforecast"/>
    <s v="Overforecast"/>
    <x v="0"/>
    <s v="25-50"/>
  </r>
  <r>
    <s v="Total"/>
    <x v="1"/>
    <s v="ABC-12"/>
    <s v="XYZ-26"/>
    <x v="128"/>
    <s v="Description_176"/>
    <d v="2022-02-01T00:00:00"/>
    <n v="48960"/>
    <s v="Demand"/>
    <n v="9880"/>
    <n v="9451"/>
    <n v="9451"/>
    <n v="11000"/>
    <n v="429"/>
    <n v="429"/>
    <n v="1120"/>
    <n v="0.95657894736842108"/>
    <n v="0.95657894736842108"/>
    <n v="0.88663967611336036"/>
    <s v="90-100%"/>
    <s v="90-100%"/>
    <s v="80-90%"/>
    <n v="3.4703026685400635"/>
    <n v="34286.590365175827"/>
    <n v="32797.830520372139"/>
    <n v="32797.830520372139"/>
    <n v="38173.329353940702"/>
    <n v="1488.7598448036879"/>
    <n v="1488.7598448036879"/>
    <n v="3886.7389887648751"/>
    <s v="Normal"/>
    <s v="Normal"/>
    <x v="0"/>
    <s v="80-120"/>
  </r>
  <r>
    <s v="Total"/>
    <x v="1"/>
    <s v="ABC-12"/>
    <s v="XYZ-26"/>
    <x v="129"/>
    <s v="Description_177"/>
    <d v="2022-02-01T00:00:00"/>
    <n v="0"/>
    <s v="Supply"/>
    <n v="0"/>
    <n v="1"/>
    <n v="1"/>
    <n v="120"/>
    <n v="1"/>
    <n v="1"/>
    <n v="120"/>
    <n v="1"/>
    <n v="1"/>
    <n v="1"/>
    <s v="90-100%"/>
    <s v="90-100%"/>
    <s v="90-100%"/>
    <n v="1.7136"/>
    <n v="0"/>
    <n v="1.7136"/>
    <n v="1.7136"/>
    <n v="205.63200000000001"/>
    <n v="1.7136"/>
    <n v="1.7136"/>
    <n v="205.63200000000001"/>
    <s v="Forecasted But Not Sold"/>
    <s v="Forecasted But Not Sold"/>
    <x v="5"/>
    <s v="0"/>
  </r>
  <r>
    <s v="Total"/>
    <x v="1"/>
    <s v="ABC-12"/>
    <s v="XYZ-26"/>
    <x v="130"/>
    <s v="Description_178"/>
    <d v="2022-02-01T00:00:00"/>
    <n v="0"/>
    <s v="Supply"/>
    <n v="0"/>
    <n v="0"/>
    <n v="0"/>
    <n v="240"/>
    <n v="0"/>
    <n v="0"/>
    <n v="240"/>
    <n v="1"/>
    <n v="1"/>
    <n v="1"/>
    <s v="Others"/>
    <s v="Others"/>
    <s v="90-100%"/>
    <n v="2.707131"/>
    <n v="0"/>
    <n v="0"/>
    <n v="0"/>
    <n v="649.71144000000004"/>
    <n v="0"/>
    <n v="0"/>
    <n v="649.71144000000004"/>
    <s v="Others"/>
    <s v="Others"/>
    <x v="5"/>
    <s v="0"/>
  </r>
  <r>
    <s v="Total"/>
    <x v="1"/>
    <s v="ABC-12"/>
    <s v="XYZ-26"/>
    <x v="131"/>
    <s v="Description_179"/>
    <d v="2022-02-01T00:00:00"/>
    <n v="0"/>
    <s v="Supply"/>
    <n v="0"/>
    <n v="1600"/>
    <n v="1600"/>
    <n v="1600"/>
    <n v="1600"/>
    <n v="1600"/>
    <n v="1600"/>
    <n v="1"/>
    <n v="1"/>
    <n v="1"/>
    <s v="90-100%"/>
    <s v="90-100%"/>
    <s v="90-100%"/>
    <n v="2.8730530870155873"/>
    <n v="0"/>
    <n v="4596.8849392249394"/>
    <n v="4596.8849392249394"/>
    <n v="4596.8849392249394"/>
    <n v="4596.8849392249394"/>
    <n v="4596.8849392249394"/>
    <n v="4596.8849392249394"/>
    <s v="Forecasted But Not Sold"/>
    <s v="Forecasted But Not Sold"/>
    <x v="5"/>
    <s v="0"/>
  </r>
  <r>
    <s v="Total"/>
    <x v="1"/>
    <s v="ABC-12"/>
    <s v="XYZ-26"/>
    <x v="132"/>
    <s v="Description_180"/>
    <d v="2022-02-01T00:00:00"/>
    <n v="3617"/>
    <s v="Demand"/>
    <n v="656"/>
    <n v="708"/>
    <n v="708"/>
    <n v="750"/>
    <n v="52"/>
    <n v="52"/>
    <n v="94"/>
    <n v="0.92073170731707321"/>
    <n v="0.92073170731707321"/>
    <n v="0.85670731707317072"/>
    <s v="90-100%"/>
    <s v="90-100%"/>
    <s v="80-90%"/>
    <n v="1.1759386532497307"/>
    <n v="771.41575653182338"/>
    <n v="832.56456650080929"/>
    <n v="832.56456650080929"/>
    <n v="881.95398993729805"/>
    <n v="61.148809968985915"/>
    <n v="61.148809968985915"/>
    <n v="110.53823340547467"/>
    <s v="Normal"/>
    <s v="Normal"/>
    <x v="0"/>
    <s v="80-120"/>
  </r>
  <r>
    <s v="Total"/>
    <x v="1"/>
    <s v="ABC-12"/>
    <s v="XYZ-26"/>
    <x v="133"/>
    <s v="Description_181"/>
    <d v="2022-02-01T00:00:00"/>
    <n v="13816"/>
    <s v="Demand"/>
    <n v="1369"/>
    <n v="1200"/>
    <n v="1200"/>
    <n v="1250"/>
    <n v="169"/>
    <n v="169"/>
    <n v="119"/>
    <n v="0.87655222790357923"/>
    <n v="0.87655222790357923"/>
    <n v="0.91307523739956176"/>
    <s v="80-90%"/>
    <s v="80-90%"/>
    <s v="90-100%"/>
    <n v="1.4403858896106334"/>
    <n v="1971.8882828769572"/>
    <n v="1728.4630675327601"/>
    <n v="1728.4630675327601"/>
    <n v="1800.4823620132918"/>
    <n v="243.42521534419711"/>
    <n v="243.42521534419711"/>
    <n v="171.40592086366541"/>
    <s v="Underforecast"/>
    <s v="Underforecast"/>
    <x v="2"/>
    <s v="80-120"/>
  </r>
  <r>
    <s v="Total"/>
    <x v="1"/>
    <s v="ABC-12"/>
    <s v="XYZ-26"/>
    <x v="134"/>
    <s v="Description_182"/>
    <d v="2022-02-01T00:00:00"/>
    <n v="24139"/>
    <s v="Demand"/>
    <n v="21013"/>
    <n v="28571"/>
    <n v="28571"/>
    <n v="31000"/>
    <n v="7558"/>
    <n v="7558"/>
    <n v="9987"/>
    <n v="0.64031789844382048"/>
    <n v="0.64031789844382048"/>
    <n v="0.5247227906534051"/>
    <s v="60-70%"/>
    <s v="60-70%"/>
    <s v="50-60%"/>
    <n v="1.650777113702061"/>
    <n v="34687.779490221408"/>
    <n v="47164.352915581585"/>
    <n v="47164.352915581585"/>
    <n v="51174.090524763895"/>
    <n v="12476.573425360177"/>
    <n v="12476.573425360177"/>
    <n v="16486.311034542487"/>
    <s v="Overforecast"/>
    <s v="Overforecast"/>
    <x v="0"/>
    <s v="50-80"/>
  </r>
  <r>
    <s v="Total"/>
    <x v="3"/>
    <s v="ABC-12"/>
    <s v="XYZ-26"/>
    <x v="135"/>
    <s v="Description_184"/>
    <d v="2022-02-01T00:00:00"/>
    <n v="2318"/>
    <s v="Demand"/>
    <n v="314"/>
    <n v="99"/>
    <n v="99"/>
    <n v="247"/>
    <n v="215"/>
    <n v="215"/>
    <n v="67"/>
    <n v="0.3152866242038217"/>
    <n v="0.3152866242038217"/>
    <n v="0.78662420382165599"/>
    <s v="30-40%"/>
    <s v="30-40%"/>
    <s v="70-80%"/>
    <n v="1.9548595643941713"/>
    <n v="613.82590321976977"/>
    <n v="193.53109687502297"/>
    <n v="193.53109687502297"/>
    <n v="482.85031240536028"/>
    <n v="420.2948063447468"/>
    <n v="420.2948063447468"/>
    <n v="130.97559081440949"/>
    <s v="Underforecast"/>
    <s v="Underforecast"/>
    <x v="3"/>
    <s v="120-150"/>
  </r>
  <r>
    <s v="Total"/>
    <x v="3"/>
    <s v="ABC-12"/>
    <s v="XYZ-26"/>
    <x v="136"/>
    <s v="Description_185"/>
    <d v="2022-02-01T00:00:00"/>
    <n v="1250"/>
    <s v="Demand"/>
    <n v="129"/>
    <n v="122"/>
    <n v="122"/>
    <n v="150"/>
    <n v="7"/>
    <n v="7"/>
    <n v="21"/>
    <n v="0.94573643410852715"/>
    <n v="0.94573643410852715"/>
    <n v="0.83720930232558133"/>
    <s v="90-100%"/>
    <s v="90-100%"/>
    <s v="80-90%"/>
    <n v="5.8684555105044893"/>
    <n v="757.03076085507917"/>
    <n v="715.95157228154767"/>
    <n v="715.95157228154767"/>
    <n v="880.26832657567343"/>
    <n v="41.079188573531496"/>
    <n v="41.079188573531496"/>
    <n v="123.23756572059426"/>
    <s v="Normal"/>
    <s v="Normal"/>
    <x v="0"/>
    <s v="80-120"/>
  </r>
  <r>
    <s v="Total"/>
    <x v="3"/>
    <s v="ABC-12"/>
    <s v="XYZ-26"/>
    <x v="137"/>
    <s v="Description_188"/>
    <d v="2022-02-01T00:00:00"/>
    <n v="1255"/>
    <s v="Demand"/>
    <n v="808"/>
    <n v="504"/>
    <n v="504"/>
    <n v="450"/>
    <n v="304"/>
    <n v="304"/>
    <n v="358"/>
    <n v="0.62376237623762376"/>
    <n v="0.62376237623762376"/>
    <n v="0.55693069306930698"/>
    <s v="60-70%"/>
    <s v="60-70%"/>
    <s v="50-60%"/>
    <n v="1.9651122132670544"/>
    <n v="1587.81066831978"/>
    <n v="990.41655548659548"/>
    <n v="990.41655548659548"/>
    <n v="884.30049597017444"/>
    <n v="597.39411283318452"/>
    <n v="597.39411283318452"/>
    <n v="703.51017234960557"/>
    <s v="Underforecast"/>
    <s v="Underforecast"/>
    <x v="3"/>
    <s v="150-200"/>
  </r>
  <r>
    <s v="Total"/>
    <x v="3"/>
    <s v="ABC-12"/>
    <s v="XYZ-26"/>
    <x v="138"/>
    <s v="Description_189"/>
    <d v="2022-02-01T00:00:00"/>
    <n v="1328"/>
    <s v="Demand"/>
    <n v="430"/>
    <n v="257"/>
    <n v="257"/>
    <n v="391"/>
    <n v="173"/>
    <n v="173"/>
    <n v="39"/>
    <n v="0.5976744186046512"/>
    <n v="0.5976744186046512"/>
    <n v="0.90930232558139534"/>
    <s v="50-60%"/>
    <s v="50-60%"/>
    <s v="80-90%"/>
    <n v="5.9421760231923155"/>
    <n v="2555.1356899726957"/>
    <n v="1527.1392379604251"/>
    <n v="1527.1392379604251"/>
    <n v="2323.3908250681952"/>
    <n v="1027.9964520122705"/>
    <n v="1027.9964520122705"/>
    <n v="231.74486490450045"/>
    <s v="Underforecast"/>
    <s v="Underforecast"/>
    <x v="2"/>
    <s v="80-120"/>
  </r>
  <r>
    <s v="Total"/>
    <x v="0"/>
    <s v="ABC-12"/>
    <s v="XYZ-27"/>
    <x v="139"/>
    <s v="Description_190"/>
    <d v="2022-02-01T00:00:00"/>
    <n v="12509"/>
    <s v="Demand"/>
    <n v="222"/>
    <n v="427"/>
    <n v="427"/>
    <n v="500"/>
    <n v="205"/>
    <n v="205"/>
    <n v="278"/>
    <n v="7.6576576576576572E-2"/>
    <n v="7.6576576576576572E-2"/>
    <n v="0"/>
    <s v="0-10%"/>
    <s v="0-10%"/>
    <s v="0-10%"/>
    <n v="3.3993334532374102"/>
    <n v="754.65202661870512"/>
    <n v="1451.5153845323741"/>
    <n v="1451.5153845323741"/>
    <n v="1699.6667266187051"/>
    <n v="696.86335791366901"/>
    <n v="696.86335791366901"/>
    <n v="945.01469999999995"/>
    <s v="Overforecast"/>
    <s v="Overforecast"/>
    <x v="0"/>
    <s v="25-50"/>
  </r>
  <r>
    <s v="Total"/>
    <x v="0"/>
    <s v="ABC-12"/>
    <s v="XYZ-27"/>
    <x v="140"/>
    <s v="Description_191"/>
    <d v="2022-02-01T00:00:00"/>
    <n v="3219"/>
    <s v="Demand"/>
    <n v="178"/>
    <n v="449"/>
    <n v="449"/>
    <n v="800"/>
    <n v="271"/>
    <n v="271"/>
    <n v="622"/>
    <n v="0"/>
    <n v="0"/>
    <n v="0"/>
    <s v="0-10%"/>
    <s v="0-10%"/>
    <s v="0-10%"/>
    <n v="2.2470516393442623"/>
    <n v="399.97519180327868"/>
    <n v="1008.9261860655738"/>
    <n v="1008.9261860655738"/>
    <n v="1797.6413114754098"/>
    <n v="608.95099426229513"/>
    <n v="608.95099426229513"/>
    <n v="1397.6661196721311"/>
    <s v="Overforecast"/>
    <s v="Overforecast"/>
    <x v="0"/>
    <s v="0-25"/>
  </r>
  <r>
    <s v="Total"/>
    <x v="0"/>
    <s v="ABC-8"/>
    <s v="XYZ-28"/>
    <x v="141"/>
    <s v="Description_196"/>
    <d v="2022-02-01T00:00:00"/>
    <n v="29381"/>
    <s v="Demand"/>
    <n v="7846"/>
    <n v="4931"/>
    <n v="4931"/>
    <n v="5000"/>
    <n v="2915"/>
    <n v="2915"/>
    <n v="2846"/>
    <n v="0.62847310731582973"/>
    <n v="0.62847310731582973"/>
    <n v="0.63726739739994898"/>
    <s v="60-70%"/>
    <s v="60-70%"/>
    <s v="60-70%"/>
    <n v="35.540961029411768"/>
    <n v="278854.38023676473"/>
    <n v="175252.47883602942"/>
    <n v="175252.47883602942"/>
    <n v="177704.80514705885"/>
    <n v="103601.90140073531"/>
    <n v="103601.90140073531"/>
    <n v="101149.57508970588"/>
    <s v="Underforecast"/>
    <s v="Underforecast"/>
    <x v="3"/>
    <s v="150-200"/>
  </r>
  <r>
    <s v="Total"/>
    <x v="0"/>
    <s v="ABC-8"/>
    <s v="XYZ-28"/>
    <x v="142"/>
    <s v="Description_197"/>
    <d v="2022-02-01T00:00:00"/>
    <n v="11828"/>
    <s v="Demand"/>
    <n v="1232"/>
    <n v="695"/>
    <n v="695"/>
    <n v="800"/>
    <n v="537"/>
    <n v="537"/>
    <n v="432"/>
    <n v="0.56412337662337664"/>
    <n v="0.56412337662337664"/>
    <n v="0.64935064935064934"/>
    <s v="50-60%"/>
    <s v="50-60%"/>
    <s v="60-70%"/>
    <n v="44.077345440216163"/>
    <n v="54303.289582346311"/>
    <n v="30633.755080950232"/>
    <n v="30633.755080950232"/>
    <n v="35261.876352172927"/>
    <n v="23669.53450139608"/>
    <n v="23669.53450139608"/>
    <n v="19041.413230173384"/>
    <s v="Underforecast"/>
    <s v="Underforecast"/>
    <x v="3"/>
    <s v="150-200"/>
  </r>
  <r>
    <s v="Total"/>
    <x v="1"/>
    <s v="ABC-8"/>
    <s v="XYZ-28"/>
    <x v="143"/>
    <s v="Description_198"/>
    <d v="2022-02-01T00:00:00"/>
    <n v="2257"/>
    <s v="Demand"/>
    <n v="945"/>
    <n v="900"/>
    <n v="900"/>
    <n v="1000"/>
    <n v="45"/>
    <n v="45"/>
    <n v="55"/>
    <n v="0.95238095238095233"/>
    <n v="0.95238095238095233"/>
    <n v="0.94179894179894186"/>
    <s v="90-100%"/>
    <s v="90-100%"/>
    <s v="90-100%"/>
    <n v="31.06"/>
    <n v="29351.699999999997"/>
    <n v="27954"/>
    <n v="27954"/>
    <n v="31060"/>
    <n v="1397.6999999999971"/>
    <n v="1397.6999999999971"/>
    <n v="1708.3000000000029"/>
    <s v="Normal"/>
    <s v="Normal"/>
    <x v="2"/>
    <s v="80-120"/>
  </r>
  <r>
    <s v="Total"/>
    <x v="1"/>
    <s v="ABC-8"/>
    <s v="XYZ-28"/>
    <x v="144"/>
    <s v="Description_199"/>
    <d v="2022-02-01T00:00:00"/>
    <n v="903"/>
    <s v="Demand"/>
    <n v="260"/>
    <n v="700"/>
    <n v="700"/>
    <n v="670"/>
    <n v="440"/>
    <n v="440"/>
    <n v="410"/>
    <n v="0"/>
    <n v="0"/>
    <n v="0"/>
    <s v="0-10%"/>
    <s v="0-10%"/>
    <s v="0-10%"/>
    <n v="34.69"/>
    <n v="9019.4"/>
    <n v="24283"/>
    <n v="24283"/>
    <n v="23242.3"/>
    <n v="15263.6"/>
    <n v="15263.6"/>
    <n v="14222.9"/>
    <s v="Overforecast"/>
    <s v="Overforecast"/>
    <x v="0"/>
    <s v="25-50"/>
  </r>
  <r>
    <s v="Total"/>
    <x v="3"/>
    <s v="ABC-8"/>
    <s v="XYZ-28"/>
    <x v="145"/>
    <s v="Description_200"/>
    <d v="2022-02-01T00:00:00"/>
    <n v="348"/>
    <s v="Demand"/>
    <n v="208"/>
    <n v="183"/>
    <n v="183"/>
    <n v="225"/>
    <n v="25"/>
    <n v="25"/>
    <n v="17"/>
    <n v="0.87980769230769229"/>
    <n v="0.87980769230769229"/>
    <n v="0.91826923076923073"/>
    <s v="80-90%"/>
    <s v="80-90%"/>
    <s v="90-100%"/>
    <n v="38.263731743666156"/>
    <n v="7958.8562026825603"/>
    <n v="7002.2629090909068"/>
    <n v="7002.2629090909068"/>
    <n v="8609.3396423248851"/>
    <n v="956.59329359165349"/>
    <n v="956.59329359165349"/>
    <n v="650.48343964232481"/>
    <s v="Underforecast"/>
    <s v="Underforecast"/>
    <x v="2"/>
    <s v="80-120"/>
  </r>
  <r>
    <s v="Total"/>
    <x v="3"/>
    <s v="ABC-8"/>
    <s v="XYZ-28"/>
    <x v="146"/>
    <s v="Description_201"/>
    <d v="2022-02-01T00:00:00"/>
    <n v="1109"/>
    <s v="Demand"/>
    <n v="192"/>
    <n v="134"/>
    <n v="134"/>
    <n v="115"/>
    <n v="58"/>
    <n v="58"/>
    <n v="77"/>
    <n v="0.69791666666666674"/>
    <n v="0.69791666666666674"/>
    <n v="0.59895833333333326"/>
    <s v="60-70%"/>
    <s v="60-70%"/>
    <s v="50-60%"/>
    <n v="48.848501199040761"/>
    <n v="9378.9122302158266"/>
    <n v="6545.6991606714619"/>
    <n v="6545.6991606714619"/>
    <n v="5617.5776378896871"/>
    <n v="2833.2130695443648"/>
    <n v="2833.2130695443648"/>
    <n v="3761.3345923261395"/>
    <s v="Underforecast"/>
    <s v="Underforecast"/>
    <x v="3"/>
    <s v="150-200"/>
  </r>
  <r>
    <s v="Total"/>
    <x v="1"/>
    <s v="ABC-5"/>
    <s v="XYZ-29"/>
    <x v="147"/>
    <s v="Description_202"/>
    <d v="2022-02-01T00:00:00"/>
    <n v="20103"/>
    <s v="Demand"/>
    <n v="1106"/>
    <n v="2021"/>
    <n v="2021"/>
    <n v="1250"/>
    <n v="915"/>
    <n v="915"/>
    <n v="144"/>
    <n v="0.17269439421338151"/>
    <n v="0.17269439421338151"/>
    <n v="0.86980108499095843"/>
    <s v="10-20%"/>
    <s v="10-20%"/>
    <s v="80-90%"/>
    <n v="3.2268689426388355"/>
    <n v="3568.9170505585521"/>
    <n v="6521.502133073087"/>
    <n v="6521.502133073087"/>
    <n v="4033.5861782985444"/>
    <n v="2952.5850825145349"/>
    <n v="2952.5850825145349"/>
    <n v="464.66912773999229"/>
    <s v="Overforecast"/>
    <s v="Overforecast"/>
    <x v="0"/>
    <s v="80-120"/>
  </r>
  <r>
    <s v="Total"/>
    <x v="1"/>
    <s v="ABC-5"/>
    <s v="XYZ-29"/>
    <x v="148"/>
    <s v="Description_203"/>
    <d v="2022-02-01T00:00:00"/>
    <n v="19544"/>
    <s v="Demand"/>
    <n v="2775"/>
    <n v="2729"/>
    <n v="2729"/>
    <n v="4500"/>
    <n v="46"/>
    <n v="46"/>
    <n v="1725"/>
    <n v="0.98342342342342337"/>
    <n v="0.98342342342342337"/>
    <n v="0.3783783783783784"/>
    <s v="90-100%"/>
    <s v="90-100%"/>
    <s v="30-40%"/>
    <n v="5.1570180049793768"/>
    <n v="14310.724963817771"/>
    <n v="14073.502135588718"/>
    <n v="14073.502135588718"/>
    <n v="23206.581022407194"/>
    <n v="237.22282822905254"/>
    <n v="237.22282822905254"/>
    <n v="8895.8560585894229"/>
    <s v="Normal"/>
    <s v="Normal"/>
    <x v="0"/>
    <s v="50-80"/>
  </r>
  <r>
    <s v="Total"/>
    <x v="1"/>
    <s v="ABC-5"/>
    <s v="XYZ-29"/>
    <x v="149"/>
    <s v="Description_204"/>
    <d v="2022-02-01T00:00:00"/>
    <n v="4934"/>
    <s v="Demand"/>
    <n v="331"/>
    <n v="1246"/>
    <n v="1246"/>
    <n v="630"/>
    <n v="915"/>
    <n v="915"/>
    <n v="299"/>
    <n v="0"/>
    <n v="0"/>
    <n v="9.6676737160120818E-2"/>
    <s v="0-10%"/>
    <s v="0-10%"/>
    <s v="0-10%"/>
    <n v="7.7453957297358613"/>
    <n v="2563.7259865425699"/>
    <n v="9650.7630792508826"/>
    <n v="9650.7630792508826"/>
    <n v="4879.5993097335922"/>
    <n v="7087.0370927083131"/>
    <n v="7087.0370927083131"/>
    <n v="2315.8733231910223"/>
    <s v="Overforecast"/>
    <s v="Overforecast"/>
    <x v="0"/>
    <s v="50-80"/>
  </r>
  <r>
    <s v="Total"/>
    <x v="1"/>
    <s v="ABC-5"/>
    <s v="XYZ-29"/>
    <x v="150"/>
    <s v="Description_205"/>
    <d v="2022-02-01T00:00:00"/>
    <n v="837"/>
    <s v="Demand"/>
    <n v="145"/>
    <n v="333"/>
    <n v="333"/>
    <n v="330"/>
    <n v="188"/>
    <n v="188"/>
    <n v="185"/>
    <n v="0"/>
    <n v="0"/>
    <n v="0"/>
    <s v="0-10%"/>
    <s v="0-10%"/>
    <s v="0-10%"/>
    <n v="5.9735301127206801"/>
    <n v="866.16186634449866"/>
    <n v="1989.1855275359865"/>
    <n v="1989.1855275359865"/>
    <n v="1971.2649371978243"/>
    <n v="1123.0236611914879"/>
    <n v="1123.0236611914879"/>
    <n v="1105.1030708533258"/>
    <s v="Overforecast"/>
    <s v="Overforecast"/>
    <x v="0"/>
    <s v="25-50"/>
  </r>
  <r>
    <s v="Total"/>
    <x v="1"/>
    <s v="ABC-5"/>
    <s v="XYZ-29"/>
    <x v="151"/>
    <s v="Description_206"/>
    <d v="2022-02-01T00:00:00"/>
    <n v="1190"/>
    <s v="Demand"/>
    <n v="86"/>
    <n v="93"/>
    <n v="93"/>
    <n v="130"/>
    <n v="7"/>
    <n v="7"/>
    <n v="44"/>
    <n v="0.91860465116279066"/>
    <n v="0.91860465116279066"/>
    <n v="0.48837209302325579"/>
    <s v="90-100%"/>
    <s v="90-100%"/>
    <s v="40-50%"/>
    <n v="5.1317171689718544"/>
    <n v="441.32767653157947"/>
    <n v="477.24969671438248"/>
    <n v="477.24969671438248"/>
    <n v="667.12323196634111"/>
    <n v="35.92202018280301"/>
    <n v="35.92202018280301"/>
    <n v="225.79555543476164"/>
    <s v="Normal"/>
    <s v="Normal"/>
    <x v="0"/>
    <s v="50-80"/>
  </r>
  <r>
    <s v="Total"/>
    <x v="1"/>
    <s v="ABC-5"/>
    <s v="XYZ-29"/>
    <x v="152"/>
    <s v="Description_207"/>
    <d v="2022-02-01T00:00:00"/>
    <n v="12045"/>
    <s v="Demand"/>
    <n v="1306"/>
    <n v="3914"/>
    <n v="3914"/>
    <n v="3500"/>
    <n v="2608"/>
    <n v="2608"/>
    <n v="2194"/>
    <n v="0"/>
    <n v="0"/>
    <n v="0"/>
    <s v="0-10%"/>
    <s v="0-10%"/>
    <s v="0-10%"/>
    <n v="2.1340660081462608"/>
    <n v="2787.0902066390167"/>
    <n v="8352.7343558844641"/>
    <n v="8352.7343558844641"/>
    <n v="7469.2310285119129"/>
    <n v="5565.6441492454469"/>
    <n v="5565.6441492454469"/>
    <n v="4682.1408218728957"/>
    <s v="Overforecast"/>
    <s v="Overforecast"/>
    <x v="0"/>
    <s v="25-50"/>
  </r>
  <r>
    <s v="Total"/>
    <x v="1"/>
    <s v="ABC-5"/>
    <s v="XYZ-29"/>
    <x v="153"/>
    <s v="Description_208"/>
    <d v="2022-02-01T00:00:00"/>
    <n v="3463"/>
    <s v="Demand"/>
    <n v="156"/>
    <n v="802"/>
    <n v="802"/>
    <n v="350"/>
    <n v="646"/>
    <n v="646"/>
    <n v="194"/>
    <n v="0"/>
    <n v="0"/>
    <n v="0"/>
    <s v="0-10%"/>
    <s v="0-10%"/>
    <s v="0-10%"/>
    <n v="6.9564151649048709"/>
    <n v="1085.20076572516"/>
    <n v="5579.0449622537062"/>
    <n v="5579.0449622537062"/>
    <n v="2434.7453077167047"/>
    <n v="4493.8441965285465"/>
    <n v="4493.8441965285465"/>
    <n v="1349.5445419915447"/>
    <s v="Overforecast"/>
    <s v="Overforecast"/>
    <x v="0"/>
    <s v="25-50"/>
  </r>
  <r>
    <s v="Total"/>
    <x v="1"/>
    <s v="ABC-5"/>
    <s v="XYZ-29"/>
    <x v="154"/>
    <s v="Description_209"/>
    <d v="2022-02-01T00:00:00"/>
    <n v="17387"/>
    <s v="Demand"/>
    <n v="3799"/>
    <n v="7185"/>
    <n v="7185"/>
    <n v="6800"/>
    <n v="3386"/>
    <n v="3386"/>
    <n v="3001"/>
    <n v="0.10871281916293762"/>
    <n v="0.10871281916293762"/>
    <n v="0.21005527770465915"/>
    <s v="0-10%"/>
    <s v="0-10%"/>
    <s v="20-30%"/>
    <n v="3.4662258286913499"/>
    <n v="13168.191923198438"/>
    <n v="24904.832579147347"/>
    <n v="24904.832579147347"/>
    <n v="23570.335635101179"/>
    <n v="11736.64065594891"/>
    <n v="11736.64065594891"/>
    <n v="10402.143711902741"/>
    <s v="Overforecast"/>
    <s v="Overforecast"/>
    <x v="0"/>
    <s v="50-80"/>
  </r>
  <r>
    <s v="Total"/>
    <x v="1"/>
    <s v="ABC-5"/>
    <s v="XYZ-30"/>
    <x v="155"/>
    <s v="Description_210"/>
    <d v="2022-02-01T00:00:00"/>
    <n v="12846"/>
    <s v="Demand"/>
    <n v="2771"/>
    <n v="1172"/>
    <n v="1172"/>
    <n v="800"/>
    <n v="1599"/>
    <n v="1599"/>
    <n v="1971"/>
    <n v="0.42295200288704438"/>
    <n v="0.42295200288704438"/>
    <n v="0.28870443883074703"/>
    <s v="40-50%"/>
    <s v="40-50%"/>
    <s v="20-30%"/>
    <n v="5.6651475981896917"/>
    <n v="15698.123994583635"/>
    <n v="6639.5529850783187"/>
    <n v="6639.5529850783187"/>
    <n v="4532.1180785517536"/>
    <n v="9058.5710095053164"/>
    <n v="9058.5710095053164"/>
    <n v="11166.005916031881"/>
    <s v="Underforecast"/>
    <s v="Underforecast"/>
    <x v="3"/>
    <s v="&gt;200&quot;"/>
  </r>
  <r>
    <s v="Total"/>
    <x v="1"/>
    <s v="ABC-5"/>
    <s v="XYZ-30"/>
    <x v="156"/>
    <s v="Description_211"/>
    <d v="2022-02-01T00:00:00"/>
    <n v="6753"/>
    <s v="Demand"/>
    <n v="1295"/>
    <n v="138"/>
    <n v="138"/>
    <n v="320"/>
    <n v="1157"/>
    <n v="1157"/>
    <n v="975"/>
    <n v="0.10656370656370662"/>
    <n v="0.10656370656370662"/>
    <n v="0.24710424710424705"/>
    <s v="0-10%"/>
    <s v="0-10%"/>
    <s v="20-30%"/>
    <n v="9.5091199090387484"/>
    <n v="12314.310282205179"/>
    <n v="1312.2585474473474"/>
    <n v="1312.2585474473474"/>
    <n v="3042.9183708923993"/>
    <n v="11002.051734757832"/>
    <n v="11002.051734757832"/>
    <n v="9271.3919113127795"/>
    <s v="Underforecast"/>
    <s v="Underforecast"/>
    <x v="3"/>
    <s v="&gt;200&quot;"/>
  </r>
  <r>
    <s v="Total"/>
    <x v="1"/>
    <s v="ABC-5"/>
    <s v="XYZ-30"/>
    <x v="157"/>
    <s v="Description_212"/>
    <d v="2022-02-01T00:00:00"/>
    <n v="124"/>
    <s v="Demand"/>
    <n v="11"/>
    <n v="180"/>
    <n v="180"/>
    <n v="340"/>
    <n v="169"/>
    <n v="169"/>
    <n v="329"/>
    <n v="0"/>
    <n v="0"/>
    <n v="0"/>
    <s v="0-10%"/>
    <s v="0-10%"/>
    <s v="0-10%"/>
    <n v="11.5549"/>
    <n v="127.1039"/>
    <n v="2079.8820000000001"/>
    <n v="2079.8820000000001"/>
    <n v="3928.6660000000002"/>
    <n v="1952.7781"/>
    <n v="1952.7781"/>
    <n v="3801.5621000000001"/>
    <s v="Overforecast"/>
    <s v="Overforecast"/>
    <x v="0"/>
    <s v="0-25"/>
  </r>
  <r>
    <s v="Total"/>
    <x v="1"/>
    <s v="ABC-5"/>
    <s v="XYZ-30"/>
    <x v="158"/>
    <s v="Description_213"/>
    <d v="2022-02-01T00:00:00"/>
    <n v="17462"/>
    <s v="Demand"/>
    <n v="17362"/>
    <n v="376"/>
    <n v="376"/>
    <n v="800"/>
    <n v="16986"/>
    <n v="16986"/>
    <n v="16562"/>
    <n v="2.1656491187651228E-2"/>
    <n v="2.1656491187651228E-2"/>
    <n v="4.6077640824789823E-2"/>
    <s v="0-10%"/>
    <s v="0-10%"/>
    <s v="0-10%"/>
    <n v="14.212770365421495"/>
    <n v="246762.119084448"/>
    <n v="5344.0016573984822"/>
    <n v="5344.0016573984822"/>
    <n v="11370.216292337196"/>
    <n v="241418.11742704952"/>
    <n v="241418.11742704952"/>
    <n v="235391.90279211081"/>
    <s v="Underforecast"/>
    <s v="Underforecast"/>
    <x v="3"/>
    <s v="&gt;200&quot;"/>
  </r>
  <r>
    <s v="Total"/>
    <x v="1"/>
    <s v="ABC-5"/>
    <s v="XYZ-30"/>
    <x v="159"/>
    <s v="Description_214"/>
    <d v="2022-02-01T00:00:00"/>
    <n v="8277"/>
    <s v="Demand"/>
    <n v="8413"/>
    <n v="1200"/>
    <n v="1200"/>
    <n v="850"/>
    <n v="7213"/>
    <n v="7213"/>
    <n v="7563"/>
    <n v="0.14263639605372636"/>
    <n v="0.14263639605372636"/>
    <n v="0.1010341138713895"/>
    <s v="10-20%"/>
    <s v="10-20%"/>
    <s v="0-10%"/>
    <n v="18.17462091804094"/>
    <n v="152903.08578347843"/>
    <n v="21809.545101649128"/>
    <n v="21809.545101649128"/>
    <n v="15448.4277803348"/>
    <n v="131093.5406818293"/>
    <n v="131093.5406818293"/>
    <n v="137454.65800314362"/>
    <s v="Underforecast"/>
    <s v="Underforecast"/>
    <x v="3"/>
    <s v="&gt;200&quot;"/>
  </r>
  <r>
    <s v="Total"/>
    <x v="3"/>
    <s v="ABC-5"/>
    <s v="XYZ-30"/>
    <x v="160"/>
    <s v="Description_215"/>
    <d v="2022-02-01T00:00:00"/>
    <n v="0"/>
    <s v="Supply"/>
    <n v="0"/>
    <n v="1074"/>
    <n v="1074"/>
    <n v="0"/>
    <n v="1074"/>
    <n v="1074"/>
    <n v="0"/>
    <n v="1"/>
    <n v="1"/>
    <n v="1"/>
    <s v="90-100%"/>
    <s v="90-100%"/>
    <s v="Others"/>
    <n v="3.1"/>
    <n v="0"/>
    <n v="3329.4"/>
    <n v="3329.4"/>
    <n v="0"/>
    <n v="3329.4"/>
    <n v="3329.4"/>
    <n v="0"/>
    <s v="Forecasted But Not Sold"/>
    <s v="Forecasted But Not Sold"/>
    <x v="4"/>
    <s v="0"/>
  </r>
  <r>
    <s v="Total"/>
    <x v="0"/>
    <s v="ABC-5"/>
    <s v="XYZ-31"/>
    <x v="161"/>
    <s v="Description_216"/>
    <d v="2022-02-01T00:00:00"/>
    <n v="82014"/>
    <s v="Demand"/>
    <n v="498"/>
    <n v="18235"/>
    <n v="18235"/>
    <n v="2500"/>
    <n v="17737"/>
    <n v="17737"/>
    <n v="2002"/>
    <n v="0"/>
    <n v="0"/>
    <n v="0"/>
    <s v="0-10%"/>
    <s v="0-10%"/>
    <s v="0-10%"/>
    <n v="1.2803027876485724"/>
    <n v="637.59078824898904"/>
    <n v="23346.321332771717"/>
    <n v="23346.321332771717"/>
    <n v="3200.7569691214312"/>
    <n v="22708.730544522728"/>
    <n v="22708.730544522728"/>
    <n v="2563.1661808724421"/>
    <s v="Overforecast"/>
    <s v="Overforecast"/>
    <x v="0"/>
    <s v="0-25"/>
  </r>
  <r>
    <s v="Total"/>
    <x v="3"/>
    <s v="ABC-5"/>
    <s v="XYZ-31"/>
    <x v="162"/>
    <s v="Description_217"/>
    <d v="2022-02-01T00:00:00"/>
    <n v="39415"/>
    <s v="Demand"/>
    <n v="1930"/>
    <n v="1481"/>
    <n v="1481"/>
    <n v="1500"/>
    <n v="449"/>
    <n v="449"/>
    <n v="430"/>
    <n v="0.76735751295336785"/>
    <n v="0.76735751295336785"/>
    <n v="0.77720207253886009"/>
    <s v="70-80%"/>
    <s v="70-80%"/>
    <s v="70-80%"/>
    <n v="3.2806006882367988"/>
    <n v="6331.5593282970221"/>
    <n v="4858.5696192786991"/>
    <n v="4858.5696192786991"/>
    <n v="4920.9010323551984"/>
    <n v="1472.9897090183231"/>
    <n v="1472.9897090183231"/>
    <n v="1410.6582959418238"/>
    <s v="Underforecast"/>
    <s v="Underforecast"/>
    <x v="3"/>
    <s v="120-150"/>
  </r>
  <r>
    <s v="Total"/>
    <x v="1"/>
    <s v="ABC-5"/>
    <s v="XYZ-32"/>
    <x v="163"/>
    <s v="Description_218"/>
    <d v="2022-02-01T00:00:00"/>
    <n v="3859"/>
    <s v="Supply"/>
    <n v="3857"/>
    <n v="5329"/>
    <n v="5329"/>
    <n v="10000"/>
    <n v="1472"/>
    <n v="1472"/>
    <n v="6143"/>
    <n v="0.6183562354161265"/>
    <n v="0.6183562354161265"/>
    <n v="0"/>
    <s v="60-70%"/>
    <s v="60-70%"/>
    <s v="0-10%"/>
    <n v="4.2834149558185617"/>
    <n v="16521.131484592192"/>
    <n v="22826.318299557115"/>
    <n v="22826.318299557115"/>
    <n v="42834.149558185614"/>
    <n v="6305.1868149649235"/>
    <n v="6305.1868149649235"/>
    <n v="26313.018073593423"/>
    <s v="Overforecast"/>
    <s v="Overforecast"/>
    <x v="0"/>
    <s v="25-50"/>
  </r>
  <r>
    <s v="Total"/>
    <x v="1"/>
    <s v="ABC-5"/>
    <s v="XYZ-32"/>
    <x v="164"/>
    <s v="Description_219"/>
    <d v="2022-02-01T00:00:00"/>
    <n v="5223"/>
    <s v="Demand"/>
    <n v="2841"/>
    <n v="5271"/>
    <n v="5271"/>
    <n v="4400"/>
    <n v="2430"/>
    <n v="2430"/>
    <n v="1559"/>
    <n v="0.14466737064413937"/>
    <n v="0.14466737064413937"/>
    <n v="0.45124956001407956"/>
    <s v="10-20%"/>
    <s v="10-20%"/>
    <s v="40-50%"/>
    <n v="2.3071552625314395"/>
    <n v="6554.6281008518199"/>
    <n v="12161.015388803218"/>
    <n v="12161.015388803218"/>
    <n v="10151.483155138334"/>
    <n v="5606.3872879513983"/>
    <n v="5606.3872879513983"/>
    <n v="3596.8550542865141"/>
    <s v="Overforecast"/>
    <s v="Overforecast"/>
    <x v="0"/>
    <s v="50-80"/>
  </r>
  <r>
    <s v="Total"/>
    <x v="1"/>
    <s v="ABC-5"/>
    <s v="XYZ-32"/>
    <x v="165"/>
    <s v="Description_220"/>
    <d v="2022-02-01T00:00:00"/>
    <n v="2042"/>
    <s v="Demand"/>
    <n v="172"/>
    <n v="262"/>
    <n v="262"/>
    <n v="330"/>
    <n v="90"/>
    <n v="90"/>
    <n v="158"/>
    <n v="0.47674418604651159"/>
    <n v="0.47674418604651159"/>
    <n v="8.1395348837209336E-2"/>
    <s v="40-50%"/>
    <s v="40-50%"/>
    <s v="0-10%"/>
    <n v="2.6346188285623451"/>
    <n v="453.15443851272335"/>
    <n v="690.27013308333437"/>
    <n v="690.27013308333437"/>
    <n v="869.42421342557384"/>
    <n v="237.11569457061103"/>
    <n v="237.11569457061103"/>
    <n v="416.26977491285049"/>
    <s v="Overforecast"/>
    <s v="Overforecast"/>
    <x v="0"/>
    <s v="50-80"/>
  </r>
  <r>
    <s v="Total"/>
    <x v="1"/>
    <s v="ABC-5"/>
    <s v="XYZ-32"/>
    <x v="166"/>
    <s v="Description_221"/>
    <d v="2022-02-01T00:00:00"/>
    <n v="2130"/>
    <s v="Demand"/>
    <n v="763"/>
    <n v="1084"/>
    <n v="1084"/>
    <n v="1050"/>
    <n v="321"/>
    <n v="321"/>
    <n v="287"/>
    <n v="0.57929226736566186"/>
    <n v="0.57929226736566186"/>
    <n v="0.62385321100917435"/>
    <s v="50-60%"/>
    <s v="50-60%"/>
    <s v="60-70%"/>
    <n v="4.2498617259639593"/>
    <n v="3242.6444969105009"/>
    <n v="4606.8501109449317"/>
    <n v="4606.8501109449317"/>
    <n v="4462.3548122621569"/>
    <n v="1364.2056140344307"/>
    <n v="1364.2056140344307"/>
    <n v="1219.7103153516559"/>
    <s v="Overforecast"/>
    <s v="Overforecast"/>
    <x v="0"/>
    <s v="50-80"/>
  </r>
  <r>
    <s v="Total"/>
    <x v="1"/>
    <s v="ABC-5"/>
    <s v="XYZ-32"/>
    <x v="167"/>
    <s v="Description_222"/>
    <d v="2022-02-01T00:00:00"/>
    <n v="567"/>
    <s v="Demand"/>
    <n v="263"/>
    <n v="600"/>
    <n v="600"/>
    <n v="580"/>
    <n v="337"/>
    <n v="337"/>
    <n v="317"/>
    <n v="0"/>
    <n v="0"/>
    <n v="0"/>
    <s v="0-10%"/>
    <s v="0-10%"/>
    <s v="0-10%"/>
    <n v="4.2247352788684642"/>
    <n v="1111.1053783424061"/>
    <n v="2534.8411673210785"/>
    <n v="2534.8411673210785"/>
    <n v="2450.3464617437094"/>
    <n v="1423.7357889786724"/>
    <n v="1423.7357889786724"/>
    <n v="1339.2410834013033"/>
    <s v="Overforecast"/>
    <s v="Overforecast"/>
    <x v="0"/>
    <s v="25-50"/>
  </r>
  <r>
    <s v="Total"/>
    <x v="1"/>
    <s v="ABC-5"/>
    <s v="XYZ-32"/>
    <x v="168"/>
    <s v="Description_223"/>
    <d v="2022-02-01T00:00:00"/>
    <n v="811"/>
    <s v="Supply"/>
    <n v="12289"/>
    <n v="37615"/>
    <n v="37615"/>
    <n v="26000"/>
    <n v="25326"/>
    <n v="25326"/>
    <n v="13711"/>
    <n v="0"/>
    <n v="0"/>
    <n v="0"/>
    <s v="0-10%"/>
    <s v="0-10%"/>
    <s v="0-10%"/>
    <n v="3.8016614117427525"/>
    <n v="46718.617088906685"/>
    <n v="142999.49400270364"/>
    <n v="142999.49400270364"/>
    <n v="98843.196705311566"/>
    <n v="96280.87691379695"/>
    <n v="96280.87691379695"/>
    <n v="52124.579616404881"/>
    <s v="Overforecast"/>
    <s v="Overforecast"/>
    <x v="0"/>
    <s v="25-50"/>
  </r>
  <r>
    <s v="Total"/>
    <x v="1"/>
    <s v="ABC-5"/>
    <s v="XYZ-32"/>
    <x v="169"/>
    <s v="Description_224"/>
    <d v="2022-02-01T00:00:00"/>
    <n v="2236"/>
    <s v="Supply"/>
    <n v="2976"/>
    <n v="6000"/>
    <n v="6000"/>
    <n v="4500"/>
    <n v="3024"/>
    <n v="3024"/>
    <n v="1524"/>
    <n v="0"/>
    <n v="0"/>
    <n v="0.48790322580645162"/>
    <s v="0-10%"/>
    <s v="0-10%"/>
    <s v="40-50%"/>
    <n v="4.8204289065203669"/>
    <n v="14345.596425804611"/>
    <n v="28922.573439122203"/>
    <n v="28922.573439122203"/>
    <n v="21691.930079341651"/>
    <n v="14576.977013317592"/>
    <n v="14576.977013317592"/>
    <n v="7346.3336535370399"/>
    <s v="Overforecast"/>
    <s v="Overforecast"/>
    <x v="0"/>
    <s v="50-80"/>
  </r>
  <r>
    <s v="Total"/>
    <x v="1"/>
    <s v="ABC-5"/>
    <s v="XYZ-32"/>
    <x v="170"/>
    <s v="Description_225"/>
    <d v="2022-02-01T00:00:00"/>
    <n v="0"/>
    <s v="Demand"/>
    <n v="5287"/>
    <n v="5332"/>
    <n v="5332"/>
    <n v="4000"/>
    <n v="45"/>
    <n v="45"/>
    <n v="1287"/>
    <n v="0.99148855683752601"/>
    <n v="0.99148855683752601"/>
    <n v="0.75657272555324384"/>
    <s v="90-100%"/>
    <s v="90-100%"/>
    <s v="70-80%"/>
    <n v="8.0647196267524848"/>
    <n v="42638.172666640385"/>
    <n v="43001.085049844252"/>
    <n v="43001.085049844252"/>
    <n v="32258.87850700994"/>
    <n v="362.91238320386765"/>
    <n v="362.91238320386765"/>
    <n v="10379.294159630444"/>
    <s v="Normal"/>
    <s v="Normal"/>
    <x v="3"/>
    <s v="120-150"/>
  </r>
  <r>
    <s v="Total"/>
    <x v="1"/>
    <s v="ABC-5"/>
    <s v="XYZ-32"/>
    <x v="171"/>
    <s v="Description_226"/>
    <d v="2022-02-01T00:00:00"/>
    <n v="5174"/>
    <s v="Demand"/>
    <n v="2183"/>
    <n v="4998"/>
    <n v="4998"/>
    <n v="3150"/>
    <n v="2815"/>
    <n v="2815"/>
    <n v="967"/>
    <n v="0"/>
    <n v="0"/>
    <n v="0.55703160787906558"/>
    <s v="0-10%"/>
    <s v="0-10%"/>
    <s v="50-60%"/>
    <n v="8.5218775812980443"/>
    <n v="18603.258759973629"/>
    <n v="42592.344151327627"/>
    <n v="42592.344151327627"/>
    <n v="26843.914381088838"/>
    <n v="23989.085391353998"/>
    <n v="23989.085391353998"/>
    <n v="8240.6556211152092"/>
    <s v="Overforecast"/>
    <s v="Overforecast"/>
    <x v="0"/>
    <s v="50-80"/>
  </r>
  <r>
    <s v="Total"/>
    <x v="1"/>
    <s v="ABC-5"/>
    <s v="XYZ-32"/>
    <x v="172"/>
    <s v="Description_227"/>
    <d v="2022-02-01T00:00:00"/>
    <n v="0"/>
    <s v="Supply"/>
    <n v="177"/>
    <n v="800"/>
    <n v="800"/>
    <n v="500"/>
    <n v="623"/>
    <n v="623"/>
    <n v="323"/>
    <n v="0"/>
    <n v="0"/>
    <n v="0"/>
    <s v="0-10%"/>
    <s v="0-10%"/>
    <s v="0-10%"/>
    <n v="1.7221663315020792"/>
    <n v="304.82344067586803"/>
    <n v="1377.7330652016633"/>
    <n v="1377.7330652016633"/>
    <n v="861.08316575103959"/>
    <n v="1072.9096245257952"/>
    <n v="1072.9096245257952"/>
    <n v="556.25972507517156"/>
    <s v="Overforecast"/>
    <s v="Overforecast"/>
    <x v="0"/>
    <s v="25-50"/>
  </r>
  <r>
    <s v="Total"/>
    <x v="1"/>
    <s v="ABC-5"/>
    <s v="XYZ-32"/>
    <x v="173"/>
    <s v="Description_228"/>
    <d v="2022-02-01T00:00:00"/>
    <n v="1893"/>
    <s v="Demand"/>
    <n v="131"/>
    <n v="260"/>
    <n v="260"/>
    <n v="250"/>
    <n v="129"/>
    <n v="129"/>
    <n v="119"/>
    <n v="1.5267175572519109E-2"/>
    <n v="1.5267175572519109E-2"/>
    <n v="9.1603053435114545E-2"/>
    <s v="0-10%"/>
    <s v="0-10%"/>
    <s v="0-10%"/>
    <n v="3.1373681453156586"/>
    <n v="410.99522703635125"/>
    <n v="815.71571778207124"/>
    <n v="815.71571778207124"/>
    <n v="784.34203632891467"/>
    <n v="404.72049074571999"/>
    <n v="404.72049074571999"/>
    <n v="373.34680929256342"/>
    <s v="Overforecast"/>
    <s v="Overforecast"/>
    <x v="0"/>
    <s v="50-80"/>
  </r>
  <r>
    <s v="Total"/>
    <x v="1"/>
    <s v="ABC-5"/>
    <s v="XYZ-32"/>
    <x v="174"/>
    <s v="Description_229"/>
    <d v="2022-02-01T00:00:00"/>
    <n v="4476"/>
    <s v="Demand"/>
    <n v="45"/>
    <n v="291"/>
    <n v="291"/>
    <n v="250"/>
    <n v="246"/>
    <n v="246"/>
    <n v="205"/>
    <n v="0"/>
    <n v="0"/>
    <n v="0"/>
    <s v="0-10%"/>
    <s v="0-10%"/>
    <s v="0-10%"/>
    <n v="3.5680094104826532"/>
    <n v="160.56042347171939"/>
    <n v="1038.2907384504522"/>
    <n v="1038.2907384504522"/>
    <n v="892.00235262066326"/>
    <n v="877.73031497873285"/>
    <n v="877.73031497873285"/>
    <n v="731.44192914894393"/>
    <s v="Overforecast"/>
    <s v="Overforecast"/>
    <x v="0"/>
    <s v="0-25"/>
  </r>
  <r>
    <s v="Total"/>
    <x v="1"/>
    <s v="ABC-5"/>
    <s v="XYZ-32"/>
    <x v="175"/>
    <s v="Description_230"/>
    <d v="2022-02-01T00:00:00"/>
    <n v="15183"/>
    <s v="Demand"/>
    <n v="50"/>
    <n v="1200"/>
    <n v="1200"/>
    <n v="150"/>
    <n v="1150"/>
    <n v="1150"/>
    <n v="100"/>
    <n v="0"/>
    <n v="0"/>
    <n v="0"/>
    <s v="0-10%"/>
    <s v="0-10%"/>
    <s v="0-10%"/>
    <n v="2.162027963707954"/>
    <n v="108.1013981853977"/>
    <n v="2594.433556449545"/>
    <n v="2594.433556449545"/>
    <n v="324.30419455619312"/>
    <n v="2486.3321582641474"/>
    <n v="2486.3321582641474"/>
    <n v="216.20279637079543"/>
    <s v="Overforecast"/>
    <s v="Overforecast"/>
    <x v="0"/>
    <s v="25-50"/>
  </r>
  <r>
    <s v="Total"/>
    <x v="1"/>
    <s v="ABC-5"/>
    <s v="XYZ-32"/>
    <x v="176"/>
    <s v="Description_231"/>
    <d v="2022-02-01T00:00:00"/>
    <n v="5552"/>
    <s v="Demand"/>
    <n v="1706"/>
    <n v="3156"/>
    <n v="3156"/>
    <n v="2800"/>
    <n v="1450"/>
    <n v="1450"/>
    <n v="1094"/>
    <n v="0.15005861664712783"/>
    <n v="0.15005861664712783"/>
    <n v="0.35873388042203991"/>
    <s v="10-20%"/>
    <s v="10-20%"/>
    <s v="30-40%"/>
    <n v="2.9546539432724557"/>
    <n v="5040.6396272228094"/>
    <n v="9324.8878449678705"/>
    <n v="9324.8878449678705"/>
    <n v="8273.0310411628761"/>
    <n v="4284.2482177450611"/>
    <n v="4284.2482177450611"/>
    <n v="3232.3914139400667"/>
    <s v="Overforecast"/>
    <s v="Overforecast"/>
    <x v="0"/>
    <s v="50-80"/>
  </r>
  <r>
    <s v="Total"/>
    <x v="1"/>
    <s v="ABC-5"/>
    <s v="XYZ-32"/>
    <x v="177"/>
    <s v="Description_232"/>
    <d v="2022-02-01T00:00:00"/>
    <n v="4716"/>
    <s v="Demand"/>
    <n v="813"/>
    <n v="1000"/>
    <n v="1000"/>
    <n v="475"/>
    <n v="187"/>
    <n v="187"/>
    <n v="338"/>
    <n v="0.76998769987699878"/>
    <n v="0.76998769987699878"/>
    <n v="0.58425584255842566"/>
    <s v="70-80%"/>
    <s v="70-80%"/>
    <s v="50-60%"/>
    <n v="4.4110491463098231"/>
    <n v="3586.182955949886"/>
    <n v="4411.0491463098233"/>
    <n v="4411.0491463098233"/>
    <n v="2095.2483444971658"/>
    <n v="824.86619035993726"/>
    <n v="824.86619035993726"/>
    <n v="1490.9346114527202"/>
    <s v="Overforecast"/>
    <s v="Overforecast"/>
    <x v="3"/>
    <s v="150-200"/>
  </r>
  <r>
    <s v="Total"/>
    <x v="1"/>
    <s v="ABC-5"/>
    <s v="XYZ-32"/>
    <x v="178"/>
    <s v="Description_233"/>
    <d v="2022-02-01T00:00:00"/>
    <n v="2045"/>
    <s v="Demand"/>
    <n v="424"/>
    <n v="824"/>
    <n v="824"/>
    <n v="900"/>
    <n v="400"/>
    <n v="400"/>
    <n v="476"/>
    <n v="5.6603773584905648E-2"/>
    <n v="5.6603773584905648E-2"/>
    <n v="0"/>
    <s v="0-10%"/>
    <s v="0-10%"/>
    <s v="0-10%"/>
    <n v="5.4635944172625983"/>
    <n v="2316.5640329193416"/>
    <n v="4502.0017998243811"/>
    <n v="4502.0017998243811"/>
    <n v="4917.2349755363384"/>
    <n v="2185.4377669050396"/>
    <n v="2185.4377669050396"/>
    <n v="2600.6709426169969"/>
    <s v="Overforecast"/>
    <s v="Overforecast"/>
    <x v="0"/>
    <s v="25-50"/>
  </r>
  <r>
    <s v="Total"/>
    <x v="1"/>
    <s v="ABC-5"/>
    <s v="XYZ-32"/>
    <x v="179"/>
    <s v="Description_234"/>
    <d v="2022-02-01T00:00:00"/>
    <n v="30090"/>
    <s v="Demand"/>
    <n v="1076"/>
    <n v="6000"/>
    <n v="6000"/>
    <n v="1200"/>
    <n v="4924"/>
    <n v="4924"/>
    <n v="124"/>
    <n v="0"/>
    <n v="0"/>
    <n v="0.88475836431226762"/>
    <s v="0-10%"/>
    <s v="0-10%"/>
    <s v="80-90%"/>
    <n v="3.3833449780670355"/>
    <n v="3640.4791964001301"/>
    <n v="20300.069868402214"/>
    <n v="20300.069868402214"/>
    <n v="4060.0139736804426"/>
    <n v="16659.590672002083"/>
    <n v="16659.590672002083"/>
    <n v="419.53477728031248"/>
    <s v="Overforecast"/>
    <s v="Overforecast"/>
    <x v="0"/>
    <s v="80-120"/>
  </r>
  <r>
    <s v="Total"/>
    <x v="1"/>
    <s v="ABC-5"/>
    <s v="XYZ-32"/>
    <x v="180"/>
    <s v="Description_235"/>
    <d v="2022-02-01T00:00:00"/>
    <n v="0"/>
    <s v="Supply"/>
    <n v="680"/>
    <n v="1634"/>
    <n v="1634"/>
    <n v="1200"/>
    <n v="954"/>
    <n v="954"/>
    <n v="520"/>
    <n v="0"/>
    <n v="0"/>
    <n v="0.23529411764705888"/>
    <s v="0-10%"/>
    <s v="0-10%"/>
    <s v="20-30%"/>
    <n v="4.2847140274630311"/>
    <n v="2913.6055386748612"/>
    <n v="7001.2227208745926"/>
    <n v="7001.2227208745926"/>
    <n v="5141.6568329556376"/>
    <n v="4087.6171821997314"/>
    <n v="4087.6171821997314"/>
    <n v="2228.0512942807763"/>
    <s v="Overforecast"/>
    <s v="Overforecast"/>
    <x v="0"/>
    <s v="50-80"/>
  </r>
  <r>
    <s v="Total"/>
    <x v="3"/>
    <s v="ABC-12"/>
    <s v="XYZ-34"/>
    <x v="181"/>
    <s v="Description_240"/>
    <d v="2022-02-01T00:00:00"/>
    <n v="0"/>
    <s v="Supply"/>
    <n v="0"/>
    <n v="300"/>
    <n v="300"/>
    <n v="0"/>
    <n v="300"/>
    <n v="300"/>
    <n v="0"/>
    <n v="1"/>
    <n v="1"/>
    <n v="1"/>
    <s v="90-100%"/>
    <s v="90-100%"/>
    <s v="Others"/>
    <n v="2.555865641166708"/>
    <n v="0"/>
    <n v="766.75969235001241"/>
    <n v="766.75969235001241"/>
    <n v="0"/>
    <n v="766.75969235001241"/>
    <n v="766.75969235001241"/>
    <n v="0"/>
    <s v="Forecasted But Not Sold"/>
    <s v="Forecasted But Not Sold"/>
    <x v="4"/>
    <s v="0"/>
  </r>
  <r>
    <s v="Total"/>
    <x v="3"/>
    <s v="ABC-12"/>
    <s v="XYZ-34"/>
    <x v="182"/>
    <s v="Description_241"/>
    <d v="2022-02-01T00:00:00"/>
    <n v="0"/>
    <s v="Demand"/>
    <n v="73"/>
    <n v="105"/>
    <n v="105"/>
    <n v="0"/>
    <n v="32"/>
    <n v="32"/>
    <n v="73"/>
    <n v="0.56164383561643838"/>
    <n v="0.56164383561643838"/>
    <n v="0"/>
    <s v="50-60%"/>
    <s v="50-60%"/>
    <s v="0-10%"/>
    <n v="7.9947229244404694"/>
    <n v="583.61477348415428"/>
    <n v="839.44590706624933"/>
    <n v="839.44590706624933"/>
    <n v="0"/>
    <n v="255.83113358209505"/>
    <n v="255.83113358209505"/>
    <n v="583.61477348415428"/>
    <s v="Overforecast"/>
    <s v="Overforecast"/>
    <x v="1"/>
    <s v="Sales Agst No FC"/>
  </r>
  <r>
    <s v="Total"/>
    <x v="0"/>
    <s v="ABC-1"/>
    <s v="XYZ-35"/>
    <x v="183"/>
    <s v="Description_244"/>
    <d v="2022-02-01T00:00:00"/>
    <n v="7914"/>
    <s v="Demand"/>
    <n v="356"/>
    <n v="631"/>
    <n v="631"/>
    <n v="300"/>
    <n v="275"/>
    <n v="275"/>
    <n v="56"/>
    <n v="0.22752808988764039"/>
    <n v="0.22752808988764039"/>
    <n v="0.84269662921348321"/>
    <s v="20-30%"/>
    <s v="20-30%"/>
    <s v="80-90%"/>
    <n v="3.3576671223958332"/>
    <n v="1195.3294955729166"/>
    <n v="2118.6879542317706"/>
    <n v="2118.6879542317706"/>
    <n v="1007.30013671875"/>
    <n v="923.35845865885403"/>
    <n v="923.35845865885403"/>
    <n v="188.02935885416662"/>
    <s v="Overforecast"/>
    <s v="Overforecast"/>
    <x v="3"/>
    <s v="80-120"/>
  </r>
  <r>
    <s v="Total"/>
    <x v="0"/>
    <s v="ABC-1"/>
    <s v="XYZ-35"/>
    <x v="184"/>
    <s v="Description_245"/>
    <d v="2022-02-01T00:00:00"/>
    <n v="25087"/>
    <s v="Demand"/>
    <n v="1746"/>
    <n v="2010"/>
    <n v="2010"/>
    <n v="1500"/>
    <n v="264"/>
    <n v="264"/>
    <n v="246"/>
    <n v="0.84879725085910651"/>
    <n v="0.84879725085910651"/>
    <n v="0.85910652920962205"/>
    <s v="80-90%"/>
    <s v="80-90%"/>
    <s v="80-90%"/>
    <n v="2.2755543223052297"/>
    <n v="3973.1178467449308"/>
    <n v="4573.864187833512"/>
    <n v="4573.864187833512"/>
    <n v="3413.3314834578446"/>
    <n v="600.74634108858118"/>
    <n v="600.74634108858118"/>
    <n v="559.78636328708626"/>
    <s v="Overforecast"/>
    <s v="Overforecast"/>
    <x v="3"/>
    <s v="80-120"/>
  </r>
  <r>
    <s v="Total"/>
    <x v="1"/>
    <s v="ABC-5"/>
    <s v="XYZ-37"/>
    <x v="185"/>
    <s v="Description_246"/>
    <d v="2022-02-01T00:00:00"/>
    <n v="28395"/>
    <s v="Demand"/>
    <n v="4107"/>
    <n v="4570"/>
    <n v="4570"/>
    <n v="5500"/>
    <n v="463"/>
    <n v="463"/>
    <n v="1393"/>
    <n v="0.88726564402240082"/>
    <n v="0.88726564402240082"/>
    <n v="0.66082298514730953"/>
    <s v="80-90%"/>
    <s v="80-90%"/>
    <s v="60-70%"/>
    <n v="0.71996987670865387"/>
    <n v="2956.9162836424416"/>
    <n v="3290.2623365585482"/>
    <n v="3290.2623365585482"/>
    <n v="3959.8343218975961"/>
    <n v="333.3460529161066"/>
    <n v="333.3460529161066"/>
    <n v="1002.9180382551544"/>
    <s v="Overforecast"/>
    <s v="Overforecast"/>
    <x v="0"/>
    <s v="50-80"/>
  </r>
  <r>
    <s v="Total"/>
    <x v="1"/>
    <s v="ABC-5"/>
    <s v="XYZ-37"/>
    <x v="186"/>
    <s v="Description_247"/>
    <d v="2022-02-01T00:00:00"/>
    <n v="6607"/>
    <s v="Demand"/>
    <n v="1071"/>
    <n v="1208"/>
    <n v="1208"/>
    <n v="1400"/>
    <n v="137"/>
    <n v="137"/>
    <n v="329"/>
    <n v="0.87208216619981327"/>
    <n v="0.87208216619981327"/>
    <n v="0.69281045751633985"/>
    <s v="80-90%"/>
    <s v="80-90%"/>
    <s v="60-70%"/>
    <n v="1.1580693105356052"/>
    <n v="1240.2922315836331"/>
    <n v="1398.9477271270111"/>
    <n v="1398.9477271270111"/>
    <n v="1621.2970347498474"/>
    <n v="158.65549554337804"/>
    <n v="158.65549554337804"/>
    <n v="381.00480316621429"/>
    <s v="Overforecast"/>
    <s v="Overforecast"/>
    <x v="0"/>
    <s v="50-80"/>
  </r>
  <r>
    <s v="Total"/>
    <x v="1"/>
    <s v="ABC-5"/>
    <s v="XYZ-37"/>
    <x v="187"/>
    <s v="Description_248"/>
    <d v="2022-02-01T00:00:00"/>
    <n v="7010"/>
    <s v="Demand"/>
    <n v="1042"/>
    <n v="1677"/>
    <n v="1677"/>
    <n v="1400"/>
    <n v="635"/>
    <n v="635"/>
    <n v="358"/>
    <n v="0.39059500959692894"/>
    <n v="0.39059500959692894"/>
    <n v="0.65642994241842612"/>
    <s v="30-40%"/>
    <s v="30-40%"/>
    <s v="60-70%"/>
    <n v="1.039169252066857"/>
    <n v="1082.8143606536648"/>
    <n v="1742.686835716119"/>
    <n v="1742.686835716119"/>
    <n v="1454.8369528935998"/>
    <n v="659.87247506245421"/>
    <n v="659.87247506245421"/>
    <n v="372.02259223993497"/>
    <s v="Overforecast"/>
    <s v="Overforecast"/>
    <x v="0"/>
    <s v="50-80"/>
  </r>
  <r>
    <s v="Total"/>
    <x v="1"/>
    <s v="ABC-5"/>
    <s v="XYZ-37"/>
    <x v="188"/>
    <s v="Description_249"/>
    <d v="2022-02-01T00:00:00"/>
    <n v="279"/>
    <s v="Demand"/>
    <n v="31"/>
    <n v="76"/>
    <n v="76"/>
    <n v="80"/>
    <n v="45"/>
    <n v="45"/>
    <n v="49"/>
    <n v="0"/>
    <n v="0"/>
    <n v="0"/>
    <s v="0-10%"/>
    <s v="0-10%"/>
    <s v="0-10%"/>
    <n v="0.66842688347698009"/>
    <n v="20.721233387786384"/>
    <n v="50.800443144250487"/>
    <n v="50.800443144250487"/>
    <n v="53.474150678158409"/>
    <n v="30.079209756464103"/>
    <n v="30.079209756464103"/>
    <n v="32.752917290372025"/>
    <s v="Overforecast"/>
    <s v="Overforecast"/>
    <x v="0"/>
    <s v="25-50"/>
  </r>
  <r>
    <s v="Total"/>
    <x v="1"/>
    <s v="ABC-5"/>
    <s v="XYZ-37"/>
    <x v="189"/>
    <s v="Description_250"/>
    <d v="2022-02-01T00:00:00"/>
    <n v="1058"/>
    <s v="Demand"/>
    <n v="156"/>
    <n v="133"/>
    <n v="133"/>
    <n v="250"/>
    <n v="23"/>
    <n v="23"/>
    <n v="94"/>
    <n v="0.85256410256410253"/>
    <n v="0.85256410256410253"/>
    <n v="0.39743589743589747"/>
    <s v="80-90%"/>
    <s v="80-90%"/>
    <s v="30-40%"/>
    <n v="2.2179606459280627"/>
    <n v="346.0018607647778"/>
    <n v="294.98876590843236"/>
    <n v="294.98876590843236"/>
    <n v="554.49016148201565"/>
    <n v="51.013094856345447"/>
    <n v="51.013094856345447"/>
    <n v="208.48830071723785"/>
    <s v="Underforecast"/>
    <s v="Underforecast"/>
    <x v="0"/>
    <s v="50-80"/>
  </r>
  <r>
    <s v="Total"/>
    <x v="1"/>
    <s v="ABC-5"/>
    <s v="XYZ-37"/>
    <x v="190"/>
    <s v="Description_251"/>
    <d v="2022-02-01T00:00:00"/>
    <n v="40592"/>
    <s v="Demand"/>
    <n v="2965"/>
    <n v="4710"/>
    <n v="4710"/>
    <n v="5300"/>
    <n v="1745"/>
    <n v="1745"/>
    <n v="2335"/>
    <n v="0.41146711635750421"/>
    <n v="0.41146711635750421"/>
    <n v="0.21247892074198993"/>
    <s v="40-50%"/>
    <s v="40-50%"/>
    <s v="20-30%"/>
    <n v="1.0200563973960548"/>
    <n v="3024.4672182793024"/>
    <n v="4804.4656317354184"/>
    <n v="4804.4656317354184"/>
    <n v="5406.2989061990902"/>
    <n v="1779.9984134561159"/>
    <n v="1779.9984134561159"/>
    <n v="2381.8316879197878"/>
    <s v="Overforecast"/>
    <s v="Overforecast"/>
    <x v="0"/>
    <s v="50-80"/>
  </r>
  <r>
    <s v="Total"/>
    <x v="1"/>
    <s v="ABC-5"/>
    <s v="XYZ-37"/>
    <x v="191"/>
    <s v="Description_252"/>
    <d v="2022-02-01T00:00:00"/>
    <n v="9963"/>
    <s v="Demand"/>
    <n v="2474"/>
    <n v="3847"/>
    <n v="3847"/>
    <n v="3600"/>
    <n v="1373"/>
    <n v="1373"/>
    <n v="1126"/>
    <n v="0.44502829426030721"/>
    <n v="0.44502829426030721"/>
    <n v="0.54486661277283743"/>
    <s v="40-50%"/>
    <s v="40-50%"/>
    <s v="50-60%"/>
    <n v="1.8189291716240752"/>
    <n v="4500.0307705979621"/>
    <n v="6997.4205232378172"/>
    <n v="6997.4205232378172"/>
    <n v="6548.1450178466703"/>
    <n v="2497.389752639855"/>
    <n v="2497.389752639855"/>
    <n v="2048.1142472487081"/>
    <s v="Overforecast"/>
    <s v="Overforecast"/>
    <x v="0"/>
    <s v="50-80"/>
  </r>
  <r>
    <s v="Total"/>
    <x v="1"/>
    <s v="ABC-5"/>
    <s v="XYZ-37"/>
    <x v="192"/>
    <s v="Description_253"/>
    <d v="2022-02-01T00:00:00"/>
    <n v="21929"/>
    <s v="Demand"/>
    <n v="1515"/>
    <n v="5000"/>
    <n v="5000"/>
    <n v="4200"/>
    <n v="3485"/>
    <n v="3485"/>
    <n v="2685"/>
    <n v="0"/>
    <n v="0"/>
    <n v="0"/>
    <s v="0-10%"/>
    <s v="0-10%"/>
    <s v="0-10%"/>
    <n v="1.4784040220606383"/>
    <n v="2239.7820934218671"/>
    <n v="7392.0201103031914"/>
    <n v="7392.0201103031914"/>
    <n v="6209.296892654681"/>
    <n v="5152.2380168813243"/>
    <n v="5152.2380168813243"/>
    <n v="3969.5147992328139"/>
    <s v="Overforecast"/>
    <s v="Overforecast"/>
    <x v="0"/>
    <s v="25-50"/>
  </r>
  <r>
    <s v="Total"/>
    <x v="1"/>
    <s v="ABC-5"/>
    <s v="XYZ-37"/>
    <x v="193"/>
    <s v="Description_254"/>
    <d v="2022-02-01T00:00:00"/>
    <n v="1008"/>
    <s v="Demand"/>
    <n v="81"/>
    <n v="154"/>
    <n v="154"/>
    <n v="150"/>
    <n v="73"/>
    <n v="73"/>
    <n v="69"/>
    <n v="9.8765432098765427E-2"/>
    <n v="9.8765432098765427E-2"/>
    <n v="0.14814814814814814"/>
    <s v="0-10%"/>
    <s v="0-10%"/>
    <s v="10-20%"/>
    <n v="0.98874338871594214"/>
    <n v="80.088214485991315"/>
    <n v="152.26648186225509"/>
    <n v="152.26648186225509"/>
    <n v="148.31150830739131"/>
    <n v="72.178267376263776"/>
    <n v="72.178267376263776"/>
    <n v="68.223293821399992"/>
    <s v="Overforecast"/>
    <s v="Overforecast"/>
    <x v="0"/>
    <s v="50-80"/>
  </r>
  <r>
    <s v="Total"/>
    <x v="1"/>
    <s v="ABC-5"/>
    <s v="XYZ-37"/>
    <x v="194"/>
    <s v="Description_255"/>
    <d v="2022-02-01T00:00:00"/>
    <n v="4577"/>
    <s v="Demand"/>
    <n v="423"/>
    <n v="980"/>
    <n v="980"/>
    <n v="600"/>
    <n v="557"/>
    <n v="557"/>
    <n v="177"/>
    <n v="0"/>
    <n v="0"/>
    <n v="0.58156028368794321"/>
    <s v="0-10%"/>
    <s v="0-10%"/>
    <s v="50-60%"/>
    <n v="2.9138371185286149"/>
    <n v="1232.553101137604"/>
    <n v="2855.5603761580428"/>
    <n v="2855.5603761580428"/>
    <n v="1748.3022711171689"/>
    <n v="1623.0072750204388"/>
    <n v="1623.0072750204388"/>
    <n v="515.74916997956484"/>
    <s v="Overforecast"/>
    <s v="Overforecast"/>
    <x v="0"/>
    <s v="50-80"/>
  </r>
  <r>
    <s v="Total"/>
    <x v="1"/>
    <s v="ABC-5"/>
    <s v="XYZ-37"/>
    <x v="195"/>
    <s v="Description_256"/>
    <d v="2022-02-01T00:00:00"/>
    <n v="3235"/>
    <s v="Demand"/>
    <n v="114"/>
    <n v="300"/>
    <n v="300"/>
    <n v="240"/>
    <n v="186"/>
    <n v="186"/>
    <n v="126"/>
    <n v="0"/>
    <n v="0"/>
    <n v="0"/>
    <s v="0-10%"/>
    <s v="0-10%"/>
    <s v="0-10%"/>
    <n v="1.9442427093000416"/>
    <n v="221.64366886020474"/>
    <n v="583.27281279001249"/>
    <n v="583.27281279001249"/>
    <n v="466.61825023200998"/>
    <n v="361.62914392980775"/>
    <n v="361.62914392980775"/>
    <n v="244.97458137180524"/>
    <s v="Overforecast"/>
    <s v="Overforecast"/>
    <x v="0"/>
    <s v="25-50"/>
  </r>
  <r>
    <s v="Total"/>
    <x v="1"/>
    <s v="ABC-5"/>
    <s v="XYZ-37"/>
    <x v="196"/>
    <s v="Description_257"/>
    <d v="2022-02-01T00:00:00"/>
    <n v="10814"/>
    <s v="Demand"/>
    <n v="376"/>
    <n v="600"/>
    <n v="600"/>
    <n v="450"/>
    <n v="224"/>
    <n v="224"/>
    <n v="74"/>
    <n v="0.4042553191489362"/>
    <n v="0.4042553191489362"/>
    <n v="0.80319148936170215"/>
    <s v="30-40%"/>
    <s v="30-40%"/>
    <s v="70-80%"/>
    <n v="2.8767825016875745"/>
    <n v="1081.6702206345281"/>
    <n v="1726.0695010125448"/>
    <n v="1726.0695010125448"/>
    <n v="1294.5521257594085"/>
    <n v="644.39928037801678"/>
    <n v="644.39928037801678"/>
    <n v="212.8819051248804"/>
    <s v="Overforecast"/>
    <s v="Overforecast"/>
    <x v="0"/>
    <s v="80-120"/>
  </r>
  <r>
    <s v="Total"/>
    <x v="0"/>
    <s v="ABC-5"/>
    <s v="XYZ-37"/>
    <x v="197"/>
    <s v="Description_258"/>
    <d v="2022-02-01T00:00:00"/>
    <n v="6068"/>
    <s v="Demand"/>
    <n v="33"/>
    <n v="1547"/>
    <n v="1547"/>
    <n v="1000"/>
    <n v="1514"/>
    <n v="1514"/>
    <n v="967"/>
    <n v="0"/>
    <n v="0"/>
    <n v="0"/>
    <s v="0-10%"/>
    <s v="0-10%"/>
    <s v="0-10%"/>
    <n v="3.6574927588703829"/>
    <n v="120.69726104272263"/>
    <n v="5658.1412979724828"/>
    <n v="5658.1412979724828"/>
    <n v="3657.4927588703831"/>
    <n v="5537.4440369297599"/>
    <n v="5537.4440369297599"/>
    <n v="3536.7954978276603"/>
    <s v="Overforecast"/>
    <s v="Overforecast"/>
    <x v="0"/>
    <s v="0-25"/>
  </r>
  <r>
    <s v="Total"/>
    <x v="0"/>
    <s v="ABC-5"/>
    <s v="XYZ-37"/>
    <x v="198"/>
    <s v="Description_260"/>
    <d v="2022-02-01T00:00:00"/>
    <n v="59962"/>
    <s v="Demand"/>
    <n v="642"/>
    <n v="0"/>
    <n v="0"/>
    <n v="1000"/>
    <n v="642"/>
    <n v="642"/>
    <n v="358"/>
    <n v="0"/>
    <n v="0"/>
    <n v="0.44236760124610597"/>
    <s v="0-10%"/>
    <s v="0-10%"/>
    <s v="40-50%"/>
    <n v="0.9912700000000001"/>
    <n v="636.39534000000003"/>
    <n v="0"/>
    <n v="0"/>
    <n v="991.2700000000001"/>
    <n v="636.39534000000003"/>
    <n v="636.39534000000003"/>
    <n v="354.87466000000006"/>
    <s v="Not Forecasted But Sold"/>
    <s v="Not Forecasted But Sold"/>
    <x v="0"/>
    <s v="50-80"/>
  </r>
  <r>
    <s v="Total"/>
    <x v="3"/>
    <s v="ABC-5"/>
    <s v="XYZ-37"/>
    <x v="199"/>
    <s v="Description_266"/>
    <d v="2022-02-01T00:00:00"/>
    <n v="1208"/>
    <s v="Demand"/>
    <n v="169"/>
    <n v="131"/>
    <n v="131"/>
    <n v="215"/>
    <n v="38"/>
    <n v="38"/>
    <n v="46"/>
    <n v="0.7751479289940828"/>
    <n v="0.7751479289940828"/>
    <n v="0.72781065088757391"/>
    <s v="70-80%"/>
    <s v="70-80%"/>
    <s v="70-80%"/>
    <n v="3.7925539680763189"/>
    <n v="640.94162060489793"/>
    <n v="496.82456981799777"/>
    <n v="496.82456981799777"/>
    <n v="815.3991031364086"/>
    <n v="144.11705078690017"/>
    <n v="144.11705078690017"/>
    <n v="174.45748253151066"/>
    <s v="Underforecast"/>
    <s v="Underforecast"/>
    <x v="0"/>
    <s v="50-80"/>
  </r>
  <r>
    <s v="Total"/>
    <x v="3"/>
    <s v="ABC-5"/>
    <s v="XYZ-37"/>
    <x v="200"/>
    <s v="Description_267"/>
    <d v="2022-02-01T00:00:00"/>
    <n v="6148"/>
    <s v="Demand"/>
    <n v="1286"/>
    <n v="966"/>
    <n v="966"/>
    <n v="1250"/>
    <n v="320"/>
    <n v="320"/>
    <n v="36"/>
    <n v="0.75116640746500773"/>
    <n v="0.75116640746500773"/>
    <n v="0.97200622083981336"/>
    <s v="70-80%"/>
    <s v="70-80%"/>
    <s v="90-100%"/>
    <n v="5.0608006644610413"/>
    <n v="6508.1896544968995"/>
    <n v="4888.7334418693663"/>
    <n v="4888.7334418693663"/>
    <n v="6326.0008305763013"/>
    <n v="1619.4562126275332"/>
    <n v="1619.4562126275332"/>
    <n v="182.18882392059822"/>
    <s v="Underforecast"/>
    <s v="Underforecast"/>
    <x v="2"/>
    <s v="80-120"/>
  </r>
  <r>
    <s v="Total"/>
    <x v="1"/>
    <s v="ABC-4"/>
    <s v="XYZ-38"/>
    <x v="201"/>
    <s v="Description_268"/>
    <d v="2022-02-01T00:00:00"/>
    <n v="0"/>
    <s v="Supply"/>
    <n v="0"/>
    <n v="96"/>
    <n v="96"/>
    <n v="100"/>
    <n v="96"/>
    <n v="96"/>
    <n v="100"/>
    <n v="1"/>
    <n v="1"/>
    <n v="1"/>
    <s v="90-100%"/>
    <s v="90-100%"/>
    <s v="90-100%"/>
    <n v="2.9868999999999994"/>
    <n v="0"/>
    <n v="286.74239999999998"/>
    <n v="286.74239999999998"/>
    <n v="298.68999999999994"/>
    <n v="286.74239999999998"/>
    <n v="286.74239999999998"/>
    <n v="298.68999999999994"/>
    <s v="Forecasted But Not Sold"/>
    <s v="Forecasted But Not Sold"/>
    <x v="5"/>
    <s v="0"/>
  </r>
  <r>
    <s v="Total"/>
    <x v="1"/>
    <s v="ABC-4"/>
    <s v="XYZ-38"/>
    <x v="202"/>
    <s v="Description_269"/>
    <d v="2022-02-01T00:00:00"/>
    <n v="0"/>
    <s v="Supply"/>
    <n v="0"/>
    <n v="52"/>
    <n v="52"/>
    <n v="30"/>
    <n v="52"/>
    <n v="52"/>
    <n v="30"/>
    <n v="1"/>
    <n v="1"/>
    <n v="1"/>
    <s v="90-100%"/>
    <s v="90-100%"/>
    <s v="90-100%"/>
    <n v="1.2138"/>
    <n v="0"/>
    <n v="63.117599999999996"/>
    <n v="63.117599999999996"/>
    <n v="36.414000000000001"/>
    <n v="63.117599999999996"/>
    <n v="63.117599999999996"/>
    <n v="36.414000000000001"/>
    <s v="Forecasted But Not Sold"/>
    <s v="Forecasted But Not Sold"/>
    <x v="5"/>
    <s v="0"/>
  </r>
  <r>
    <s v="Total"/>
    <x v="1"/>
    <s v="ABC-4"/>
    <s v="XYZ-38"/>
    <x v="203"/>
    <s v="Description_270"/>
    <d v="2022-02-01T00:00:00"/>
    <n v="1218"/>
    <s v="Demand"/>
    <n v="287"/>
    <n v="60"/>
    <n v="60"/>
    <n v="40"/>
    <n v="227"/>
    <n v="227"/>
    <n v="247"/>
    <n v="0.2090592334494773"/>
    <n v="0.2090592334494773"/>
    <n v="0.13937282229965153"/>
    <s v="10-20%"/>
    <s v="10-20%"/>
    <s v="10-20%"/>
    <n v="2.3689718025160178"/>
    <n v="679.89490732209708"/>
    <n v="142.13830815096108"/>
    <n v="142.13830815096108"/>
    <n v="94.758872100640716"/>
    <n v="537.75659917113603"/>
    <n v="537.75659917113603"/>
    <n v="585.13603522145638"/>
    <s v="Underforecast"/>
    <s v="Underforecast"/>
    <x v="3"/>
    <s v="&gt;200&quot;"/>
  </r>
  <r>
    <s v="Total"/>
    <x v="1"/>
    <s v="ABC-4"/>
    <s v="XYZ-38"/>
    <x v="204"/>
    <s v="Description_271"/>
    <d v="2022-02-01T00:00:00"/>
    <n v="417"/>
    <s v="Demand"/>
    <n v="18"/>
    <n v="12"/>
    <n v="12"/>
    <n v="12"/>
    <n v="6"/>
    <n v="6"/>
    <n v="6"/>
    <n v="0.66666666666666674"/>
    <n v="0.66666666666666674"/>
    <n v="0.66666666666666674"/>
    <s v="60-70%"/>
    <s v="60-70%"/>
    <s v="60-70%"/>
    <n v="0.98133441569724522"/>
    <n v="17.664019482550415"/>
    <n v="11.776012988366944"/>
    <n v="11.776012988366944"/>
    <n v="11.776012988366944"/>
    <n v="5.8880064941834718"/>
    <n v="5.8880064941834718"/>
    <n v="5.8880064941834718"/>
    <s v="Underforecast"/>
    <s v="Underforecast"/>
    <x v="3"/>
    <s v="150-200"/>
  </r>
  <r>
    <s v="Total"/>
    <x v="1"/>
    <s v="ABC-4"/>
    <s v="XYZ-38"/>
    <x v="205"/>
    <s v="Description_272"/>
    <d v="2022-02-01T00:00:00"/>
    <n v="325"/>
    <s v="Demand"/>
    <n v="92"/>
    <n v="20"/>
    <n v="20"/>
    <n v="18"/>
    <n v="72"/>
    <n v="72"/>
    <n v="74"/>
    <n v="0.21739130434782605"/>
    <n v="0.21739130434782605"/>
    <n v="0.19565217391304346"/>
    <s v="20-30%"/>
    <s v="20-30%"/>
    <s v="10-20%"/>
    <n v="1.7185342080964692"/>
    <n v="158.10514714487516"/>
    <n v="34.370684161929383"/>
    <n v="34.370684161929383"/>
    <n v="30.933615745736446"/>
    <n v="123.73446298294579"/>
    <n v="123.73446298294579"/>
    <n v="127.17153139913871"/>
    <s v="Underforecast"/>
    <s v="Underforecast"/>
    <x v="3"/>
    <s v="&gt;200&quot;"/>
  </r>
  <r>
    <s v="Total"/>
    <x v="1"/>
    <s v="ABC-4"/>
    <s v="XYZ-38"/>
    <x v="206"/>
    <s v="Description_273"/>
    <d v="2022-02-01T00:00:00"/>
    <n v="0"/>
    <s v="Supply"/>
    <n v="0"/>
    <n v="15"/>
    <n v="15"/>
    <n v="15"/>
    <n v="15"/>
    <n v="15"/>
    <n v="15"/>
    <n v="1"/>
    <n v="1"/>
    <n v="1"/>
    <s v="90-100%"/>
    <s v="90-100%"/>
    <s v="90-100%"/>
    <n v="5.5069805362888236"/>
    <n v="0"/>
    <n v="82.604708044332355"/>
    <n v="82.604708044332355"/>
    <n v="82.604708044332355"/>
    <n v="82.604708044332355"/>
    <n v="82.604708044332355"/>
    <n v="82.604708044332355"/>
    <s v="Forecasted But Not Sold"/>
    <s v="Forecasted But Not Sold"/>
    <x v="5"/>
    <s v="0"/>
  </r>
  <r>
    <s v="Total"/>
    <x v="1"/>
    <s v="ABC-4"/>
    <s v="XYZ-38"/>
    <x v="207"/>
    <s v="Description_274"/>
    <d v="2022-02-01T00:00:00"/>
    <n v="1426"/>
    <s v="Demand"/>
    <n v="0"/>
    <n v="0"/>
    <n v="0"/>
    <n v="1"/>
    <n v="0"/>
    <n v="0"/>
    <n v="1"/>
    <n v="1"/>
    <n v="1"/>
    <n v="1"/>
    <s v="Others"/>
    <s v="Others"/>
    <s v="90-100%"/>
    <n v="0.97"/>
    <n v="0"/>
    <n v="0"/>
    <n v="0"/>
    <n v="0.97"/>
    <n v="0"/>
    <n v="0"/>
    <n v="0.97"/>
    <s v="Others"/>
    <s v="Others"/>
    <x v="5"/>
    <s v="0"/>
  </r>
  <r>
    <s v="Total"/>
    <x v="1"/>
    <s v="ABC-4"/>
    <s v="XYZ-38"/>
    <x v="208"/>
    <s v="Description_275"/>
    <d v="2022-02-01T00:00:00"/>
    <n v="158"/>
    <s v="Demand"/>
    <n v="0"/>
    <n v="31"/>
    <n v="31"/>
    <n v="4"/>
    <n v="31"/>
    <n v="31"/>
    <n v="4"/>
    <n v="1"/>
    <n v="1"/>
    <n v="1"/>
    <s v="90-100%"/>
    <s v="90-100%"/>
    <s v="90-100%"/>
    <n v="3.8634224418328569"/>
    <n v="0"/>
    <n v="119.76609569681857"/>
    <n v="119.76609569681857"/>
    <n v="15.453689767331428"/>
    <n v="119.76609569681857"/>
    <n v="119.76609569681857"/>
    <n v="15.453689767331428"/>
    <s v="Forecasted But Not Sold"/>
    <s v="Forecasted But Not Sold"/>
    <x v="5"/>
    <s v="0"/>
  </r>
  <r>
    <s v="Total"/>
    <x v="0"/>
    <s v="ABC-4"/>
    <s v="XYZ-38"/>
    <x v="209"/>
    <s v="Description_276"/>
    <d v="2022-02-01T00:00:00"/>
    <n v="0"/>
    <s v="Supply"/>
    <n v="875"/>
    <n v="622"/>
    <n v="622"/>
    <n v="1200"/>
    <n v="253"/>
    <n v="253"/>
    <n v="325"/>
    <n v="0.71085714285714285"/>
    <n v="0.71085714285714285"/>
    <n v="0.62857142857142856"/>
    <s v="70-80%"/>
    <s v="70-80%"/>
    <s v="60-70%"/>
    <n v="4.2102919103313843"/>
    <n v="3684.0054215399614"/>
    <n v="2618.8015682261212"/>
    <n v="2618.8015682261212"/>
    <n v="5052.3502923976612"/>
    <n v="1065.2038533138402"/>
    <n v="1065.2038533138402"/>
    <n v="1368.3448708576998"/>
    <s v="Underforecast"/>
    <s v="Underforecast"/>
    <x v="0"/>
    <s v="50-80"/>
  </r>
  <r>
    <s v="Total"/>
    <x v="3"/>
    <s v="ABC-4"/>
    <s v="XYZ-38"/>
    <x v="210"/>
    <s v="Description_277"/>
    <d v="2022-02-01T00:00:00"/>
    <n v="4610"/>
    <s v="Demand"/>
    <n v="1396"/>
    <n v="909"/>
    <n v="909"/>
    <n v="800"/>
    <n v="487"/>
    <n v="487"/>
    <n v="596"/>
    <n v="0.65114613180515757"/>
    <n v="0.65114613180515757"/>
    <n v="0.57306590257879653"/>
    <s v="60-70%"/>
    <s v="60-70%"/>
    <s v="50-60%"/>
    <n v="2.7126491184683283"/>
    <n v="3786.8581693817864"/>
    <n v="2465.7980486877104"/>
    <n v="2465.7980486877104"/>
    <n v="2170.1192947746626"/>
    <n v="1321.060120694076"/>
    <n v="1321.060120694076"/>
    <n v="1616.7388746071238"/>
    <s v="Underforecast"/>
    <s v="Underforecast"/>
    <x v="3"/>
    <s v="150-200"/>
  </r>
  <r>
    <s v="Total"/>
    <x v="0"/>
    <s v="ABC-4"/>
    <s v="XYZ-38"/>
    <x v="211"/>
    <s v="Description_278"/>
    <d v="2022-02-01T00:00:00"/>
    <n v="26469"/>
    <s v="Demand"/>
    <n v="4546"/>
    <n v="4500"/>
    <n v="4500"/>
    <n v="6000"/>
    <n v="46"/>
    <n v="46"/>
    <n v="1454"/>
    <n v="0.98988121425428943"/>
    <n v="0.98988121425428943"/>
    <n v="0.68015838099428061"/>
    <s v="90-100%"/>
    <s v="90-100%"/>
    <s v="60-70%"/>
    <n v="1.4955647375773298"/>
    <n v="6798.8372970265409"/>
    <n v="6730.0413190979843"/>
    <n v="6730.0413190979843"/>
    <n v="8973.3884254639779"/>
    <n v="68.795977928556567"/>
    <n v="68.795977928556567"/>
    <n v="2174.551128437437"/>
    <s v="Normal"/>
    <s v="Normal"/>
    <x v="0"/>
    <s v="50-80"/>
  </r>
  <r>
    <s v="Total"/>
    <x v="0"/>
    <s v="ABC-4"/>
    <s v="XYZ-38"/>
    <x v="212"/>
    <s v="Description_279"/>
    <d v="2022-02-01T00:00:00"/>
    <n v="960"/>
    <s v="Demand"/>
    <n v="95"/>
    <n v="378"/>
    <n v="378"/>
    <n v="300"/>
    <n v="283"/>
    <n v="283"/>
    <n v="205"/>
    <n v="0"/>
    <n v="0"/>
    <n v="0"/>
    <s v="0-10%"/>
    <s v="0-10%"/>
    <s v="0-10%"/>
    <n v="1.9980162303664919"/>
    <n v="189.81154188481673"/>
    <n v="755.25013507853396"/>
    <n v="755.25013507853396"/>
    <n v="599.40486910994753"/>
    <n v="565.43859319371722"/>
    <n v="565.43859319371722"/>
    <n v="409.59332722513079"/>
    <s v="Overforecast"/>
    <s v="Overforecast"/>
    <x v="0"/>
    <s v="25-50"/>
  </r>
  <r>
    <s v="Total"/>
    <x v="1"/>
    <s v="ABC-5"/>
    <s v="XYZ-39"/>
    <x v="213"/>
    <s v="Description_282"/>
    <d v="2022-02-01T00:00:00"/>
    <n v="963"/>
    <s v="Demand"/>
    <n v="202"/>
    <n v="600"/>
    <n v="600"/>
    <n v="500"/>
    <n v="398"/>
    <n v="398"/>
    <n v="298"/>
    <n v="0"/>
    <n v="0"/>
    <n v="0"/>
    <s v="0-10%"/>
    <s v="0-10%"/>
    <s v="0-10%"/>
    <n v="4.2411555793061755"/>
    <n v="856.71342701984747"/>
    <n v="2544.6933475837054"/>
    <n v="2544.6933475837054"/>
    <n v="2120.5777896530876"/>
    <n v="1687.9799205638578"/>
    <n v="1687.9799205638578"/>
    <n v="1263.86436263324"/>
    <s v="Overforecast"/>
    <s v="Overforecast"/>
    <x v="0"/>
    <s v="25-50"/>
  </r>
  <r>
    <s v="Total"/>
    <x v="0"/>
    <s v="ABC-5"/>
    <s v="XYZ-39"/>
    <x v="214"/>
    <s v="Description_283"/>
    <d v="2022-02-01T00:00:00"/>
    <n v="4574"/>
    <s v="Demand"/>
    <n v="234"/>
    <n v="569"/>
    <n v="569"/>
    <n v="500"/>
    <n v="335"/>
    <n v="335"/>
    <n v="266"/>
    <n v="0"/>
    <n v="0"/>
    <n v="0"/>
    <s v="0-10%"/>
    <s v="0-10%"/>
    <s v="0-10%"/>
    <n v="1.4904579656449986"/>
    <n v="348.76716396092968"/>
    <n v="848.07058245200415"/>
    <n v="848.07058245200415"/>
    <n v="745.22898282249923"/>
    <n v="499.30341849107447"/>
    <n v="499.30341849107447"/>
    <n v="396.46181886156955"/>
    <s v="Overforecast"/>
    <s v="Overforecast"/>
    <x v="0"/>
    <s v="25-50"/>
  </r>
  <r>
    <s v="Total"/>
    <x v="0"/>
    <s v="ABC-5"/>
    <s v="XYZ-39"/>
    <x v="215"/>
    <s v="Description_284"/>
    <d v="2022-02-01T00:00:00"/>
    <n v="2259"/>
    <s v="Demand"/>
    <n v="2504"/>
    <n v="3187"/>
    <n v="3187"/>
    <n v="2500"/>
    <n v="683"/>
    <n v="683"/>
    <n v="4"/>
    <n v="0.72723642172523961"/>
    <n v="0.72723642172523961"/>
    <n v="0.99840255591054317"/>
    <s v="70-80%"/>
    <s v="70-80%"/>
    <s v="90-100%"/>
    <n v="3.1301113514719003"/>
    <n v="7837.7988240856384"/>
    <n v="9975.6648771409473"/>
    <n v="9975.6648771409473"/>
    <n v="7825.2783786797509"/>
    <n v="2137.8660530553088"/>
    <n v="2137.8660530553088"/>
    <n v="12.520445405887585"/>
    <s v="Overforecast"/>
    <s v="Overforecast"/>
    <x v="2"/>
    <s v="80-120"/>
  </r>
  <r>
    <s v="Total"/>
    <x v="4"/>
    <s v="ABC-5"/>
    <s v="XYZ-39"/>
    <x v="216"/>
    <s v="Description_285"/>
    <d v="2022-02-01T00:00:00"/>
    <n v="944"/>
    <s v="Supply"/>
    <n v="1532"/>
    <n v="1372"/>
    <n v="1372"/>
    <n v="1700"/>
    <n v="160"/>
    <n v="160"/>
    <n v="168"/>
    <n v="0.8955613577023499"/>
    <n v="0.8955613577023499"/>
    <n v="0.89033942558746737"/>
    <s v="80-90%"/>
    <s v="80-90%"/>
    <s v="80-90%"/>
    <n v="2.471493669902912"/>
    <n v="3786.328302291261"/>
    <n v="3390.889315106795"/>
    <n v="3390.889315106795"/>
    <n v="4201.5392388349501"/>
    <n v="395.43898718446599"/>
    <n v="395.43898718446599"/>
    <n v="415.21093654368906"/>
    <s v="Underforecast"/>
    <s v="Underforecast"/>
    <x v="0"/>
    <s v="80-120"/>
  </r>
  <r>
    <s v="Total"/>
    <x v="1"/>
    <s v="ABC-5"/>
    <s v="XYZ-39"/>
    <x v="217"/>
    <s v="Description_286"/>
    <d v="2022-02-01T00:00:00"/>
    <n v="5247"/>
    <s v="Demand"/>
    <n v="34"/>
    <n v="375"/>
    <n v="375"/>
    <n v="240"/>
    <n v="341"/>
    <n v="341"/>
    <n v="206"/>
    <n v="0"/>
    <n v="0"/>
    <n v="0"/>
    <s v="0-10%"/>
    <s v="0-10%"/>
    <s v="0-10%"/>
    <n v="1.7968999999999999"/>
    <n v="61.0946"/>
    <n v="673.83749999999998"/>
    <n v="673.83749999999998"/>
    <n v="431.25599999999997"/>
    <n v="612.74289999999996"/>
    <n v="612.74289999999996"/>
    <n v="370.16139999999996"/>
    <s v="Overforecast"/>
    <s v="Overforecast"/>
    <x v="0"/>
    <s v="0-25"/>
  </r>
  <r>
    <s v="Total"/>
    <x v="1"/>
    <s v="ABC-5"/>
    <s v="XYZ-39"/>
    <x v="218"/>
    <s v="Description_287"/>
    <d v="2022-02-01T00:00:00"/>
    <n v="5386"/>
    <s v="Demand"/>
    <n v="131"/>
    <n v="139"/>
    <n v="139"/>
    <n v="180"/>
    <n v="8"/>
    <n v="8"/>
    <n v="49"/>
    <n v="0.93893129770992367"/>
    <n v="0.93893129770992367"/>
    <n v="0.62595419847328237"/>
    <s v="90-100%"/>
    <s v="90-100%"/>
    <s v="60-70%"/>
    <n v="2.5346999999999995"/>
    <n v="332.04569999999995"/>
    <n v="352.3232999999999"/>
    <n v="352.3232999999999"/>
    <n v="456.24599999999992"/>
    <n v="20.27759999999995"/>
    <n v="20.27759999999995"/>
    <n v="124.20029999999997"/>
    <s v="Normal"/>
    <s v="Normal"/>
    <x v="0"/>
    <s v="50-80"/>
  </r>
  <r>
    <s v="Total"/>
    <x v="1"/>
    <s v="ABC-5"/>
    <s v="XYZ-39"/>
    <x v="219"/>
    <s v="Description_288"/>
    <d v="2022-02-01T00:00:00"/>
    <n v="5673"/>
    <s v="Demand"/>
    <n v="54"/>
    <n v="300"/>
    <n v="300"/>
    <n v="100"/>
    <n v="246"/>
    <n v="246"/>
    <n v="46"/>
    <n v="0"/>
    <n v="0"/>
    <n v="0.14814814814814814"/>
    <s v="0-10%"/>
    <s v="0-10%"/>
    <s v="10-20%"/>
    <n v="3.2011000000000003"/>
    <n v="172.85940000000002"/>
    <n v="960.33"/>
    <n v="960.33"/>
    <n v="320.11"/>
    <n v="787.47059999999999"/>
    <n v="787.47059999999999"/>
    <n v="147.25059999999999"/>
    <s v="Overforecast"/>
    <s v="Overforecast"/>
    <x v="0"/>
    <s v="50-80"/>
  </r>
  <r>
    <s v="Total"/>
    <x v="1"/>
    <s v="ABC-5"/>
    <s v="XYZ-39"/>
    <x v="220"/>
    <s v="Description_289"/>
    <d v="2022-02-01T00:00:00"/>
    <n v="6100"/>
    <s v="Demand"/>
    <n v="51"/>
    <n v="171"/>
    <n v="171"/>
    <n v="160"/>
    <n v="120"/>
    <n v="120"/>
    <n v="109"/>
    <n v="0"/>
    <n v="0"/>
    <n v="0"/>
    <s v="0-10%"/>
    <s v="0-10%"/>
    <s v="0-10%"/>
    <n v="2.0587"/>
    <n v="104.9937"/>
    <n v="352.03769999999997"/>
    <n v="352.03769999999997"/>
    <n v="329.392"/>
    <n v="247.04399999999998"/>
    <n v="247.04399999999998"/>
    <n v="224.39830000000001"/>
    <s v="Overforecast"/>
    <s v="Overforecast"/>
    <x v="0"/>
    <s v="25-50"/>
  </r>
  <r>
    <s v="Total"/>
    <x v="1"/>
    <s v="ABC-5"/>
    <s v="XYZ-39"/>
    <x v="221"/>
    <s v="Description_290"/>
    <d v="2022-02-01T00:00:00"/>
    <n v="0"/>
    <s v="Supply"/>
    <n v="0"/>
    <n v="127"/>
    <n v="127"/>
    <n v="320"/>
    <n v="127"/>
    <n v="127"/>
    <n v="320"/>
    <n v="1"/>
    <n v="1"/>
    <n v="1"/>
    <s v="90-100%"/>
    <s v="90-100%"/>
    <s v="90-100%"/>
    <n v="3.7960999999999996"/>
    <n v="0"/>
    <n v="482.10469999999992"/>
    <n v="482.10469999999992"/>
    <n v="1214.752"/>
    <n v="482.10469999999992"/>
    <n v="482.10469999999992"/>
    <n v="1214.752"/>
    <s v="Forecasted But Not Sold"/>
    <s v="Forecasted But Not Sold"/>
    <x v="5"/>
    <s v="0"/>
  </r>
  <r>
    <s v="Total"/>
    <x v="1"/>
    <s v="ABC-5"/>
    <s v="XYZ-39"/>
    <x v="222"/>
    <s v="Description_291"/>
    <d v="2022-02-01T00:00:00"/>
    <n v="412"/>
    <s v="Demand"/>
    <n v="207"/>
    <n v="332"/>
    <n v="332"/>
    <n v="400"/>
    <n v="125"/>
    <n v="125"/>
    <n v="193"/>
    <n v="0.39613526570048307"/>
    <n v="0.39613526570048307"/>
    <n v="6.7632850241545861E-2"/>
    <s v="30-40%"/>
    <s v="30-40%"/>
    <s v="0-10%"/>
    <n v="7.2113999999999985"/>
    <n v="1492.7597999999996"/>
    <n v="2394.1847999999995"/>
    <n v="2394.1847999999995"/>
    <n v="2884.5599999999995"/>
    <n v="901.42499999999995"/>
    <n v="901.42499999999995"/>
    <n v="1391.8001999999999"/>
    <s v="Overforecast"/>
    <s v="Overforecast"/>
    <x v="0"/>
    <s v="50-80"/>
  </r>
  <r>
    <s v="Total"/>
    <x v="1"/>
    <s v="ABC-5"/>
    <s v="XYZ-39"/>
    <x v="223"/>
    <s v="Description_292"/>
    <d v="2022-02-01T00:00:00"/>
    <n v="0"/>
    <s v="Supply"/>
    <n v="1228"/>
    <n v="1805"/>
    <n v="1805"/>
    <n v="1380"/>
    <n v="577"/>
    <n v="577"/>
    <n v="152"/>
    <n v="0.53013029315960913"/>
    <n v="0.53013029315960913"/>
    <n v="0.87622149837133545"/>
    <s v="50-60%"/>
    <s v="50-60%"/>
    <s v="80-90%"/>
    <n v="4.0936000000000003"/>
    <n v="5026.9408000000003"/>
    <n v="7388.9480000000003"/>
    <n v="7388.9480000000003"/>
    <n v="5649.1680000000006"/>
    <n v="2362.0072"/>
    <n v="2362.0072"/>
    <n v="622.22720000000027"/>
    <s v="Overforecast"/>
    <s v="Overforecast"/>
    <x v="0"/>
    <s v="80-120"/>
  </r>
  <r>
    <s v="Total"/>
    <x v="3"/>
    <s v="ABC-5"/>
    <s v="XYZ-39"/>
    <x v="224"/>
    <s v="Description_293"/>
    <d v="2022-02-01T00:00:00"/>
    <n v="0"/>
    <s v="Demand"/>
    <n v="116"/>
    <n v="94"/>
    <n v="94"/>
    <n v="0"/>
    <n v="22"/>
    <n v="22"/>
    <n v="116"/>
    <n v="0.81034482758620685"/>
    <n v="0.81034482758620685"/>
    <n v="0"/>
    <s v="80-90%"/>
    <s v="80-90%"/>
    <s v="0-10%"/>
    <n v="2.2712081519754057"/>
    <n v="263.46014562914706"/>
    <n v="213.49356628568813"/>
    <n v="213.49356628568813"/>
    <n v="0"/>
    <n v="49.966579343458932"/>
    <n v="49.966579343458932"/>
    <n v="263.46014562914706"/>
    <s v="Underforecast"/>
    <s v="Underforecast"/>
    <x v="1"/>
    <s v="Sales Agst No FC"/>
  </r>
  <r>
    <s v="Total"/>
    <x v="3"/>
    <s v="ABC-5"/>
    <s v="XYZ-39"/>
    <x v="225"/>
    <s v="Description_294"/>
    <d v="2022-02-01T00:00:00"/>
    <n v="3040"/>
    <s v="Demand"/>
    <n v="402"/>
    <n v="167"/>
    <n v="167"/>
    <n v="250"/>
    <n v="235"/>
    <n v="235"/>
    <n v="152"/>
    <n v="0.41542288557213936"/>
    <n v="0.41542288557213936"/>
    <n v="0.62189054726368154"/>
    <s v="40-50%"/>
    <s v="40-50%"/>
    <s v="60-70%"/>
    <n v="4.3243881489519742"/>
    <n v="1738.4040358786935"/>
    <n v="722.17282087497972"/>
    <n v="722.17282087497972"/>
    <n v="1081.0970372379936"/>
    <n v="1016.2312150037138"/>
    <n v="1016.2312150037138"/>
    <n v="657.30699864069993"/>
    <s v="Underforecast"/>
    <s v="Underforecast"/>
    <x v="3"/>
    <s v="150-200"/>
  </r>
  <r>
    <s v="Total"/>
    <x v="3"/>
    <s v="ABC-5"/>
    <s v="XYZ-39"/>
    <x v="226"/>
    <s v="Description_295"/>
    <d v="2022-02-01T00:00:00"/>
    <n v="1215"/>
    <s v="Demand"/>
    <n v="153"/>
    <n v="95"/>
    <n v="95"/>
    <n v="135"/>
    <n v="58"/>
    <n v="58"/>
    <n v="18"/>
    <n v="0.62091503267973858"/>
    <n v="0.62091503267973858"/>
    <n v="0.88235294117647056"/>
    <s v="60-70%"/>
    <s v="60-70%"/>
    <s v="80-90%"/>
    <n v="6.2536266660839015"/>
    <n v="956.80487991083692"/>
    <n v="594.09453327797064"/>
    <n v="594.09453327797064"/>
    <n v="844.23959992132666"/>
    <n v="362.71034663286628"/>
    <n v="362.71034663286628"/>
    <n v="112.56527998951026"/>
    <s v="Underforecast"/>
    <s v="Underforecast"/>
    <x v="3"/>
    <s v="80-120"/>
  </r>
  <r>
    <s v="Total"/>
    <x v="0"/>
    <s v="ABC-5"/>
    <s v="XYZ-39"/>
    <x v="227"/>
    <s v="Description_300"/>
    <d v="2022-02-01T00:00:00"/>
    <n v="0"/>
    <s v="Supply"/>
    <n v="0"/>
    <n v="1375"/>
    <n v="1375"/>
    <n v="200"/>
    <n v="1375"/>
    <n v="1375"/>
    <n v="200"/>
    <n v="1"/>
    <n v="1"/>
    <n v="1"/>
    <s v="90-100%"/>
    <s v="90-100%"/>
    <s v="90-100%"/>
    <n v="3.8495143874643869"/>
    <n v="0"/>
    <n v="5293.082282763532"/>
    <n v="5293.082282763532"/>
    <n v="769.90287749287734"/>
    <n v="5293.082282763532"/>
    <n v="5293.082282763532"/>
    <n v="769.90287749287734"/>
    <s v="Forecasted But Not Sold"/>
    <s v="Forecasted But Not Sold"/>
    <x v="5"/>
    <s v="0"/>
  </r>
  <r>
    <s v="Total"/>
    <x v="0"/>
    <s v="ABC-5"/>
    <s v="XYZ-39"/>
    <x v="228"/>
    <s v="Description_301"/>
    <d v="2022-02-01T00:00:00"/>
    <n v="0"/>
    <s v="Supply"/>
    <n v="0"/>
    <n v="465"/>
    <n v="465"/>
    <n v="500"/>
    <n v="465"/>
    <n v="465"/>
    <n v="500"/>
    <n v="1"/>
    <n v="1"/>
    <n v="1"/>
    <s v="90-100%"/>
    <s v="90-100%"/>
    <s v="90-100%"/>
    <n v="7.3437907788390895"/>
    <n v="0"/>
    <n v="3414.8627121601767"/>
    <n v="3414.8627121601767"/>
    <n v="3671.8953894195447"/>
    <n v="3414.8627121601767"/>
    <n v="3414.8627121601767"/>
    <n v="3671.8953894195447"/>
    <s v="Forecasted But Not Sold"/>
    <s v="Forecasted But Not Sold"/>
    <x v="5"/>
    <s v="0"/>
  </r>
  <r>
    <s v="Total"/>
    <x v="1"/>
    <s v="ABC-12"/>
    <s v="XYZ-40"/>
    <x v="229"/>
    <s v="Description_304"/>
    <d v="2022-02-01T00:00:00"/>
    <n v="2873"/>
    <s v="Demand"/>
    <n v="1414"/>
    <n v="2030"/>
    <n v="2030"/>
    <n v="1695"/>
    <n v="616"/>
    <n v="616"/>
    <n v="281"/>
    <n v="0.56435643564356441"/>
    <n v="0.56435643564356441"/>
    <n v="0.80127298444130124"/>
    <s v="50-60%"/>
    <s v="50-60%"/>
    <s v="70-80%"/>
    <n v="5.0138614179762158"/>
    <n v="7089.6000450183692"/>
    <n v="10178.138678491718"/>
    <n v="10178.138678491718"/>
    <n v="8498.495103469686"/>
    <n v="3088.5386334733485"/>
    <n v="3088.5386334733485"/>
    <n v="1408.8950584513168"/>
    <s v="Overforecast"/>
    <s v="Overforecast"/>
    <x v="0"/>
    <s v="80-120"/>
  </r>
  <r>
    <s v="Total"/>
    <x v="1"/>
    <s v="ABC-12"/>
    <s v="XYZ-40"/>
    <x v="230"/>
    <s v="Description_305"/>
    <d v="2022-02-01T00:00:00"/>
    <n v="1626"/>
    <s v="Demand"/>
    <n v="178"/>
    <n v="211"/>
    <n v="211"/>
    <n v="180"/>
    <n v="33"/>
    <n v="33"/>
    <n v="2"/>
    <n v="0.8146067415730337"/>
    <n v="0.8146067415730337"/>
    <n v="0.9887640449438202"/>
    <s v="80-90%"/>
    <s v="80-90%"/>
    <s v="90-100%"/>
    <n v="1.5892170711002573"/>
    <n v="282.88063865584581"/>
    <n v="335.32480200215429"/>
    <n v="335.32480200215429"/>
    <n v="286.05907279804632"/>
    <n v="52.444163346308471"/>
    <n v="52.444163346308471"/>
    <n v="3.1784341422005014"/>
    <s v="Overforecast"/>
    <s v="Overforecast"/>
    <x v="2"/>
    <s v="80-120"/>
  </r>
  <r>
    <s v="Total"/>
    <x v="1"/>
    <s v="ABC-12"/>
    <s v="XYZ-40"/>
    <x v="231"/>
    <s v="Description_306"/>
    <d v="2022-02-01T00:00:00"/>
    <n v="805"/>
    <s v="Demand"/>
    <n v="7"/>
    <n v="185"/>
    <n v="185"/>
    <n v="165"/>
    <n v="178"/>
    <n v="178"/>
    <n v="158"/>
    <n v="0"/>
    <n v="0"/>
    <n v="0"/>
    <s v="0-10%"/>
    <s v="0-10%"/>
    <s v="0-10%"/>
    <n v="4.6206390818372469"/>
    <n v="32.344473572860728"/>
    <n v="854.81823013989072"/>
    <n v="854.81823013989072"/>
    <n v="762.40544850314575"/>
    <n v="822.47375656703002"/>
    <n v="822.47375656703002"/>
    <n v="730.06097493028506"/>
    <s v="Overforecast"/>
    <s v="Overforecast"/>
    <x v="0"/>
    <s v="0-25"/>
  </r>
  <r>
    <s v="Total"/>
    <x v="3"/>
    <s v="ABC-12"/>
    <s v="XYZ-40"/>
    <x v="232"/>
    <s v="Description_308"/>
    <d v="2022-02-01T00:00:00"/>
    <n v="24065"/>
    <s v="Demand"/>
    <n v="5743"/>
    <n v="4927"/>
    <n v="4927"/>
    <n v="4391"/>
    <n v="816"/>
    <n v="816"/>
    <n v="1352"/>
    <n v="0.85791398223924775"/>
    <n v="0.85791398223924775"/>
    <n v="0.76458297057287128"/>
    <s v="80-90%"/>
    <s v="80-90%"/>
    <s v="70-80%"/>
    <n v="4.3371910889770451"/>
    <n v="24908.488423995172"/>
    <n v="21369.340495389901"/>
    <n v="21369.340495389901"/>
    <n v="19044.606071698207"/>
    <n v="3539.1479286052709"/>
    <n v="3539.1479286052709"/>
    <n v="5863.8823522969651"/>
    <s v="Underforecast"/>
    <s v="Underforecast"/>
    <x v="3"/>
    <s v="120-150"/>
  </r>
  <r>
    <s v="Total"/>
    <x v="2"/>
    <s v="ABC-17"/>
    <s v="XYZ-128"/>
    <x v="233"/>
    <s v="Description_309"/>
    <d v="2022-02-01T00:00:00"/>
    <n v="1422"/>
    <s v="Demand"/>
    <n v="161"/>
    <n v="82"/>
    <n v="82"/>
    <n v="80"/>
    <n v="79"/>
    <n v="79"/>
    <n v="81"/>
    <n v="0.50931677018633548"/>
    <n v="0.50931677018633548"/>
    <n v="0.49689440993788825"/>
    <s v="40-50%"/>
    <s v="40-50%"/>
    <s v="40-50%"/>
    <n v="65.950717514124293"/>
    <n v="10618.065519774011"/>
    <n v="5407.9588361581918"/>
    <n v="5407.9588361581918"/>
    <n v="5276.0574011299432"/>
    <n v="5210.1066836158188"/>
    <n v="5210.1066836158188"/>
    <n v="5342.0081186440675"/>
    <s v="Underforecast"/>
    <s v="Underforecast"/>
    <x v="3"/>
    <s v="&gt;200&quot;"/>
  </r>
  <r>
    <s v="Total"/>
    <x v="0"/>
    <s v="ABC-5"/>
    <s v="XYZ-10"/>
    <x v="234"/>
    <s v="Description_310"/>
    <d v="2022-02-01T00:00:00"/>
    <n v="0"/>
    <s v="Supply"/>
    <n v="152"/>
    <n v="480"/>
    <n v="480"/>
    <n v="500"/>
    <n v="328"/>
    <n v="328"/>
    <n v="348"/>
    <n v="0"/>
    <n v="0"/>
    <n v="0"/>
    <s v="0-10%"/>
    <s v="0-10%"/>
    <s v="0-10%"/>
    <n v="4.1572097938144337"/>
    <n v="631.89588865979397"/>
    <n v="1995.4607010309282"/>
    <n v="1995.4607010309282"/>
    <n v="2078.6048969072167"/>
    <n v="1363.5648123711344"/>
    <n v="1363.5648123711344"/>
    <n v="1446.7090082474228"/>
    <s v="Overforecast"/>
    <s v="Overforecast"/>
    <x v="0"/>
    <s v="25-50"/>
  </r>
  <r>
    <s v="Total"/>
    <x v="0"/>
    <s v="ABC-18"/>
    <s v="XYZ-36"/>
    <x v="235"/>
    <s v="Description_315"/>
    <d v="2022-02-01T00:00:00"/>
    <n v="26009"/>
    <s v="Demand"/>
    <n v="98"/>
    <n v="500"/>
    <n v="500"/>
    <n v="500"/>
    <n v="402"/>
    <n v="402"/>
    <n v="402"/>
    <n v="0"/>
    <n v="0"/>
    <n v="0"/>
    <s v="0-10%"/>
    <s v="0-10%"/>
    <s v="0-10%"/>
    <n v="2.8545660772757038"/>
    <n v="279.74747557301896"/>
    <n v="1427.2830386378519"/>
    <n v="1427.2830386378519"/>
    <n v="1427.2830386378519"/>
    <n v="1147.5355630648328"/>
    <n v="1147.5355630648328"/>
    <n v="1147.5355630648328"/>
    <s v="Overforecast"/>
    <s v="Overforecast"/>
    <x v="0"/>
    <s v="0-25"/>
  </r>
  <r>
    <s v="Total"/>
    <x v="0"/>
    <s v="ABC-18"/>
    <s v="XYZ-36"/>
    <x v="236"/>
    <s v="Description_316"/>
    <d v="2022-02-01T00:00:00"/>
    <n v="3681"/>
    <s v="Demand"/>
    <n v="8"/>
    <n v="476"/>
    <n v="476"/>
    <n v="300"/>
    <n v="468"/>
    <n v="468"/>
    <n v="292"/>
    <n v="0"/>
    <n v="0"/>
    <n v="0"/>
    <s v="0-10%"/>
    <s v="0-10%"/>
    <s v="0-10%"/>
    <n v="2.8545514792899414"/>
    <n v="22.836411834319531"/>
    <n v="1358.7665041420121"/>
    <n v="1358.7665041420121"/>
    <n v="856.36544378698238"/>
    <n v="1335.9300923076926"/>
    <n v="1335.9300923076926"/>
    <n v="833.52903195266288"/>
    <s v="Overforecast"/>
    <s v="Overforecast"/>
    <x v="0"/>
    <s v="0-25"/>
  </r>
  <r>
    <s v="Total"/>
    <x v="0"/>
    <s v="ABC-18"/>
    <s v="XYZ-36"/>
    <x v="237"/>
    <s v="Description_317"/>
    <d v="2022-02-01T00:00:00"/>
    <n v="4152"/>
    <s v="Demand"/>
    <n v="6"/>
    <n v="345"/>
    <n v="345"/>
    <n v="300"/>
    <n v="339"/>
    <n v="339"/>
    <n v="294"/>
    <n v="0"/>
    <n v="0"/>
    <n v="0"/>
    <s v="0-10%"/>
    <s v="0-10%"/>
    <s v="0-10%"/>
    <n v="4.3760837177747627"/>
    <n v="26.256502306648578"/>
    <n v="1509.7488826322931"/>
    <n v="1509.7488826322931"/>
    <n v="1312.8251153324288"/>
    <n v="1483.4923803256445"/>
    <n v="1483.4923803256445"/>
    <n v="1286.5686130257802"/>
    <s v="Overforecast"/>
    <s v="Overforecast"/>
    <x v="0"/>
    <s v="0-25"/>
  </r>
  <r>
    <s v="Total"/>
    <x v="0"/>
    <s v="ABC-18"/>
    <s v="XYZ-36"/>
    <x v="238"/>
    <s v="Description_318"/>
    <d v="2022-02-01T00:00:00"/>
    <n v="48017"/>
    <s v="Demand"/>
    <n v="464"/>
    <n v="1000"/>
    <n v="1000"/>
    <n v="1000"/>
    <n v="536"/>
    <n v="536"/>
    <n v="536"/>
    <n v="0"/>
    <n v="0"/>
    <n v="0"/>
    <s v="0-10%"/>
    <s v="0-10%"/>
    <s v="0-10%"/>
    <n v="4.4388220155265854"/>
    <n v="2059.6134152043355"/>
    <n v="4438.8220155265853"/>
    <n v="4438.8220155265853"/>
    <n v="4438.8220155265853"/>
    <n v="2379.2086003222498"/>
    <n v="2379.2086003222498"/>
    <n v="2379.2086003222498"/>
    <s v="Overforecast"/>
    <s v="Overforecast"/>
    <x v="0"/>
    <s v="25-50"/>
  </r>
  <r>
    <s v="Total"/>
    <x v="0"/>
    <s v="ABC-18"/>
    <s v="XYZ-36"/>
    <x v="239"/>
    <s v="Description_319"/>
    <d v="2022-02-01T00:00:00"/>
    <n v="23201"/>
    <s v="Demand"/>
    <n v="209"/>
    <n v="800"/>
    <n v="800"/>
    <n v="800"/>
    <n v="591"/>
    <n v="591"/>
    <n v="591"/>
    <n v="0"/>
    <n v="0"/>
    <n v="0"/>
    <s v="0-10%"/>
    <s v="0-10%"/>
    <s v="0-10%"/>
    <n v="7.6144524173806616"/>
    <n v="1591.4205552325582"/>
    <n v="6091.5619339045297"/>
    <n v="6091.5619339045297"/>
    <n v="6091.5619339045297"/>
    <n v="4500.1413786719713"/>
    <n v="4500.1413786719713"/>
    <n v="4500.1413786719713"/>
    <s v="Overforecast"/>
    <s v="Overforecast"/>
    <x v="0"/>
    <s v="25-50"/>
  </r>
  <r>
    <s v="Total"/>
    <x v="0"/>
    <s v="ABC-5"/>
    <s v="XYZ-42"/>
    <x v="240"/>
    <s v="Description_322"/>
    <d v="2022-02-01T00:00:00"/>
    <n v="53056"/>
    <s v="Demand"/>
    <n v="2364"/>
    <n v="4253"/>
    <n v="4253"/>
    <n v="4500"/>
    <n v="1889"/>
    <n v="1889"/>
    <n v="2136"/>
    <n v="0.20093062605752965"/>
    <n v="0.20093062605752965"/>
    <n v="9.6446700507614169E-2"/>
    <s v="10-20%"/>
    <s v="10-20%"/>
    <s v="0-10%"/>
    <n v="21.861968664861152"/>
    <n v="51681.693923731764"/>
    <n v="92978.952731654485"/>
    <n v="92978.952731654485"/>
    <n v="98378.858991875182"/>
    <n v="41297.258807922721"/>
    <n v="41297.258807922721"/>
    <n v="46697.165068143418"/>
    <s v="Overforecast"/>
    <s v="Overforecast"/>
    <x v="0"/>
    <s v="50-80"/>
  </r>
  <r>
    <s v="Total"/>
    <x v="0"/>
    <s v="ABC-5"/>
    <s v="XYZ-42"/>
    <x v="241"/>
    <s v="Description_324"/>
    <d v="2022-02-01T00:00:00"/>
    <n v="52410"/>
    <s v="Demand"/>
    <n v="4722"/>
    <n v="7214"/>
    <n v="7214"/>
    <n v="7500"/>
    <n v="2492"/>
    <n v="2492"/>
    <n v="2778"/>
    <n v="0.47225751800084714"/>
    <n v="0.47225751800084714"/>
    <n v="0.41168996188055906"/>
    <s v="40-50%"/>
    <s v="40-50%"/>
    <s v="40-50%"/>
    <n v="24.491125816477549"/>
    <n v="115647.09610540699"/>
    <n v="176678.98164006905"/>
    <n v="176678.98164006905"/>
    <n v="183683.44362358161"/>
    <n v="61031.885534662055"/>
    <n v="61031.885534662055"/>
    <n v="68036.347518174618"/>
    <s v="Overforecast"/>
    <s v="Overforecast"/>
    <x v="0"/>
    <s v="50-80"/>
  </r>
  <r>
    <s v="Total"/>
    <x v="0"/>
    <s v="ABC-4"/>
    <s v="XYZ-44"/>
    <x v="242"/>
    <s v="Description_327"/>
    <d v="2022-02-01T00:00:00"/>
    <n v="10914"/>
    <s v="Demand"/>
    <n v="737"/>
    <n v="1187"/>
    <n v="1187"/>
    <n v="1200"/>
    <n v="450"/>
    <n v="450"/>
    <n v="463"/>
    <n v="0.38941655359565808"/>
    <n v="0.38941655359565808"/>
    <n v="0.37177747625508817"/>
    <s v="30-40%"/>
    <s v="30-40%"/>
    <s v="30-40%"/>
    <n v="1.1291719563552833"/>
    <n v="832.19973183384377"/>
    <n v="1340.3271121937214"/>
    <n v="1340.3271121937214"/>
    <n v="1355.0063476263399"/>
    <n v="508.12738035987763"/>
    <n v="508.12738035987763"/>
    <n v="522.80661579249613"/>
    <s v="Overforecast"/>
    <s v="Overforecast"/>
    <x v="0"/>
    <s v="50-80"/>
  </r>
  <r>
    <s v="Total"/>
    <x v="3"/>
    <s v="ABC-1"/>
    <s v="XYZ-45"/>
    <x v="243"/>
    <s v="Description_328"/>
    <d v="2022-02-01T00:00:00"/>
    <n v="5071"/>
    <s v="Demand"/>
    <n v="786"/>
    <n v="587"/>
    <n v="587"/>
    <n v="600"/>
    <n v="199"/>
    <n v="199"/>
    <n v="186"/>
    <n v="0.74681933842239179"/>
    <n v="0.74681933842239179"/>
    <n v="0.76335877862595414"/>
    <s v="70-80%"/>
    <s v="70-80%"/>
    <s v="70-80%"/>
    <n v="0.91912637759498028"/>
    <n v="722.43333278965451"/>
    <n v="539.52718364825341"/>
    <n v="539.52718364825341"/>
    <n v="551.47582655698818"/>
    <n v="182.9061491414011"/>
    <n v="182.9061491414011"/>
    <n v="170.95750623266633"/>
    <s v="Underforecast"/>
    <s v="Underforecast"/>
    <x v="3"/>
    <s v="120-150"/>
  </r>
  <r>
    <s v="Total"/>
    <x v="3"/>
    <s v="ABC-1"/>
    <s v="XYZ-45"/>
    <x v="244"/>
    <s v="Description_329"/>
    <d v="2022-02-01T00:00:00"/>
    <n v="17739"/>
    <s v="Demand"/>
    <n v="6557"/>
    <n v="5870"/>
    <n v="5870"/>
    <n v="4203"/>
    <n v="687"/>
    <n v="687"/>
    <n v="2354"/>
    <n v="0.89522647552234258"/>
    <n v="0.89522647552234258"/>
    <n v="0.64099435717553765"/>
    <s v="80-90%"/>
    <s v="80-90%"/>
    <s v="60-70%"/>
    <n v="1.8442676098495014"/>
    <n v="12092.86271778318"/>
    <n v="10825.850869816573"/>
    <n v="10825.850869816573"/>
    <n v="7751.4567641974545"/>
    <n v="1267.0118479666071"/>
    <n v="1267.0118479666071"/>
    <n v="4341.4059535857259"/>
    <s v="Underforecast"/>
    <s v="Underforecast"/>
    <x v="3"/>
    <s v="150-200"/>
  </r>
  <r>
    <s v="Total"/>
    <x v="3"/>
    <s v="ABC-15"/>
    <s v="XYZ-46"/>
    <x v="245"/>
    <s v="Description_330"/>
    <d v="2022-02-01T00:00:00"/>
    <n v="9135"/>
    <s v="Demand"/>
    <n v="1343"/>
    <n v="900"/>
    <n v="900"/>
    <n v="1100"/>
    <n v="443"/>
    <n v="443"/>
    <n v="243"/>
    <n v="0.67014147431124349"/>
    <n v="0.67014147431124349"/>
    <n v="0.81906180193596423"/>
    <s v="60-70%"/>
    <s v="60-70%"/>
    <s v="80-90%"/>
    <n v="3.3798639112903222"/>
    <n v="4539.1572328629027"/>
    <n v="3041.8775201612898"/>
    <n v="3041.8775201612898"/>
    <n v="3717.8503024193542"/>
    <n v="1497.2797127016129"/>
    <n v="1497.2797127016129"/>
    <n v="821.30693044354848"/>
    <s v="Underforecast"/>
    <s v="Underforecast"/>
    <x v="3"/>
    <s v="120-150"/>
  </r>
  <r>
    <s v="Total"/>
    <x v="0"/>
    <s v="ABC-17"/>
    <s v="XYZ-47"/>
    <x v="246"/>
    <s v="Description_331"/>
    <d v="2022-02-01T00:00:00"/>
    <n v="8389"/>
    <s v="Demand"/>
    <n v="10267"/>
    <n v="4394"/>
    <n v="4394"/>
    <n v="6000"/>
    <n v="5873"/>
    <n v="5873"/>
    <n v="4267"/>
    <n v="0.42797311775591707"/>
    <n v="0.42797311775591707"/>
    <n v="0.58439661049965907"/>
    <s v="40-50%"/>
    <s v="40-50%"/>
    <s v="50-60%"/>
    <n v="0.87158290271760541"/>
    <n v="8948.5416622016546"/>
    <n v="3829.7352745411581"/>
    <n v="3829.7352745411581"/>
    <n v="5229.4974163056322"/>
    <n v="5118.8063876604965"/>
    <n v="5118.8063876604965"/>
    <n v="3719.0442458960224"/>
    <s v="Underforecast"/>
    <s v="Underforecast"/>
    <x v="3"/>
    <s v="150-200"/>
  </r>
  <r>
    <s v="Total"/>
    <x v="0"/>
    <s v="ABC-17"/>
    <s v="XYZ-47"/>
    <x v="247"/>
    <s v="Description_332"/>
    <d v="2022-02-01T00:00:00"/>
    <n v="1925"/>
    <s v="Demand"/>
    <n v="8590"/>
    <n v="4305"/>
    <n v="4305"/>
    <n v="5500"/>
    <n v="4285"/>
    <n v="4285"/>
    <n v="3090"/>
    <n v="0.50116414435389989"/>
    <n v="0.50116414435389989"/>
    <n v="0.640279394644936"/>
    <s v="40-50%"/>
    <s v="40-50%"/>
    <s v="60-70%"/>
    <n v="0.6670561913565981"/>
    <n v="5730.012683753178"/>
    <n v="2871.6769037901549"/>
    <n v="2871.6769037901549"/>
    <n v="3668.8090524612894"/>
    <n v="2858.335779963023"/>
    <n v="2858.335779963023"/>
    <n v="2061.2036312918885"/>
    <s v="Underforecast"/>
    <s v="Underforecast"/>
    <x v="3"/>
    <s v="150-200"/>
  </r>
  <r>
    <s v="Total"/>
    <x v="1"/>
    <s v="ABC-17"/>
    <s v="XYZ-47"/>
    <x v="248"/>
    <s v="Description_335"/>
    <d v="2022-02-01T00:00:00"/>
    <n v="1085"/>
    <s v="Demand"/>
    <n v="108"/>
    <n v="299"/>
    <n v="299"/>
    <n v="200"/>
    <n v="191"/>
    <n v="191"/>
    <n v="92"/>
    <n v="0"/>
    <n v="0"/>
    <n v="0.14814814814814814"/>
    <s v="0-10%"/>
    <s v="0-10%"/>
    <s v="10-20%"/>
    <n v="1.8470379631330027"/>
    <n v="199.48010001836428"/>
    <n v="552.26435097676779"/>
    <n v="552.26435097676779"/>
    <n v="369.40759262660055"/>
    <n v="352.7842509584035"/>
    <n v="352.7842509584035"/>
    <n v="169.92749260823626"/>
    <s v="Overforecast"/>
    <s v="Overforecast"/>
    <x v="0"/>
    <s v="50-80"/>
  </r>
  <r>
    <s v="Total"/>
    <x v="1"/>
    <s v="ABC-17"/>
    <s v="XYZ-47"/>
    <x v="249"/>
    <s v="Description_336"/>
    <d v="2022-02-01T00:00:00"/>
    <n v="4530"/>
    <s v="Demand"/>
    <n v="728"/>
    <n v="794"/>
    <n v="794"/>
    <n v="800"/>
    <n v="66"/>
    <n v="66"/>
    <n v="72"/>
    <n v="0.90934065934065933"/>
    <n v="0.90934065934065933"/>
    <n v="0.90109890109890112"/>
    <s v="80-90%"/>
    <s v="80-90%"/>
    <s v="80-90%"/>
    <n v="2.711831387751868"/>
    <n v="1974.2132502833599"/>
    <n v="2153.194121874983"/>
    <n v="2153.194121874983"/>
    <n v="2169.4651102014946"/>
    <n v="178.9808715916231"/>
    <n v="178.9808715916231"/>
    <n v="195.25185991813464"/>
    <s v="Normal"/>
    <s v="Normal"/>
    <x v="2"/>
    <s v="80-120"/>
  </r>
  <r>
    <s v="Total"/>
    <x v="1"/>
    <s v="ABC-17"/>
    <s v="XYZ-47"/>
    <x v="250"/>
    <s v="Description_337"/>
    <d v="2022-02-01T00:00:00"/>
    <n v="13225"/>
    <s v="Demand"/>
    <n v="9836"/>
    <n v="11820"/>
    <n v="11820"/>
    <n v="12500"/>
    <n v="1984"/>
    <n v="1984"/>
    <n v="2664"/>
    <n v="0.79829198861325745"/>
    <n v="0.79829198861325745"/>
    <n v="0.72915819438796259"/>
    <s v="70-80%"/>
    <s v="70-80%"/>
    <s v="70-80%"/>
    <n v="3.8106657047334935"/>
    <n v="37481.707871758641"/>
    <n v="45042.068629949892"/>
    <n v="45042.068629949892"/>
    <n v="47633.32130916867"/>
    <n v="7560.3607581912511"/>
    <n v="7560.3607581912511"/>
    <n v="10151.613437410029"/>
    <s v="Overforecast"/>
    <s v="Overforecast"/>
    <x v="0"/>
    <s v="50-80"/>
  </r>
  <r>
    <s v="Total"/>
    <x v="1"/>
    <s v="ABC-17"/>
    <s v="XYZ-47"/>
    <x v="251"/>
    <s v="Description_338"/>
    <d v="2022-02-01T00:00:00"/>
    <n v="7569"/>
    <s v="Demand"/>
    <n v="761"/>
    <n v="821"/>
    <n v="821"/>
    <n v="1000"/>
    <n v="60"/>
    <n v="60"/>
    <n v="239"/>
    <n v="0.9211563731931669"/>
    <n v="0.9211563731931669"/>
    <n v="0.68593955321944811"/>
    <s v="90-100%"/>
    <s v="90-100%"/>
    <s v="60-70%"/>
    <n v="1.3864723433725097"/>
    <n v="1055.1054533064798"/>
    <n v="1138.2937939088304"/>
    <n v="1138.2937939088304"/>
    <n v="1386.4723433725096"/>
    <n v="83.188340602350536"/>
    <n v="83.188340602350536"/>
    <n v="331.36689006602978"/>
    <s v="Normal"/>
    <s v="Normal"/>
    <x v="0"/>
    <s v="50-80"/>
  </r>
  <r>
    <s v="Total"/>
    <x v="1"/>
    <s v="ABC-17"/>
    <s v="XYZ-47"/>
    <x v="252"/>
    <s v="Description_339"/>
    <d v="2022-02-01T00:00:00"/>
    <n v="3625"/>
    <s v="Demand"/>
    <n v="661"/>
    <n v="987"/>
    <n v="987"/>
    <n v="1100"/>
    <n v="326"/>
    <n v="326"/>
    <n v="439"/>
    <n v="0.50680786686838131"/>
    <n v="0.50680786686838131"/>
    <n v="0.33585476550680782"/>
    <s v="40-50%"/>
    <s v="40-50%"/>
    <s v="30-40%"/>
    <n v="2.1681895552993673"/>
    <n v="1433.1732960528818"/>
    <n v="2140.0030910804753"/>
    <n v="2140.0030910804753"/>
    <n v="2385.0085108293042"/>
    <n v="706.82979502759349"/>
    <n v="706.82979502759349"/>
    <n v="951.83521477642239"/>
    <s v="Overforecast"/>
    <s v="Overforecast"/>
    <x v="0"/>
    <s v="50-80"/>
  </r>
  <r>
    <s v="Total"/>
    <x v="1"/>
    <s v="ABC-17"/>
    <s v="XYZ-47"/>
    <x v="253"/>
    <s v="Description_340"/>
    <d v="2022-02-01T00:00:00"/>
    <n v="21793"/>
    <s v="Demand"/>
    <n v="6002"/>
    <n v="6914"/>
    <n v="6914"/>
    <n v="7000"/>
    <n v="912"/>
    <n v="912"/>
    <n v="998"/>
    <n v="0.8480506497834055"/>
    <n v="0.8480506497834055"/>
    <n v="0.833722092635788"/>
    <s v="80-90%"/>
    <s v="80-90%"/>
    <s v="80-90%"/>
    <n v="3.0336863986075939"/>
    <n v="18208.18576444278"/>
    <n v="20974.907759972906"/>
    <n v="20974.907759972906"/>
    <n v="21235.804790253158"/>
    <n v="2766.7219955301262"/>
    <n v="2766.7219955301262"/>
    <n v="3027.6190258103779"/>
    <s v="Overforecast"/>
    <s v="Overforecast"/>
    <x v="0"/>
    <s v="80-120"/>
  </r>
  <r>
    <s v="Total"/>
    <x v="0"/>
    <s v="ABC-12"/>
    <s v="XYZ-49"/>
    <x v="254"/>
    <s v="Description_343"/>
    <d v="2022-02-01T00:00:00"/>
    <n v="44847"/>
    <s v="Demand"/>
    <n v="234"/>
    <n v="447"/>
    <n v="447"/>
    <n v="500"/>
    <n v="213"/>
    <n v="213"/>
    <n v="266"/>
    <n v="8.9743589743589758E-2"/>
    <n v="8.9743589743589758E-2"/>
    <n v="0"/>
    <s v="0-10%"/>
    <s v="0-10%"/>
    <s v="0-10%"/>
    <n v="3.0271294764397907"/>
    <n v="708.34829748691106"/>
    <n v="1353.1268759685865"/>
    <n v="1353.1268759685865"/>
    <n v="1513.5647382198954"/>
    <n v="644.77857848167548"/>
    <n v="644.77857848167548"/>
    <n v="805.21644073298432"/>
    <s v="Overforecast"/>
    <s v="Overforecast"/>
    <x v="0"/>
    <s v="25-50"/>
  </r>
  <r>
    <s v="Total"/>
    <x v="0"/>
    <s v="ABC-12"/>
    <s v="XYZ-49"/>
    <x v="255"/>
    <s v="Description_344"/>
    <d v="2022-02-01T00:00:00"/>
    <n v="28691"/>
    <s v="Demand"/>
    <n v="557"/>
    <n v="880"/>
    <n v="880"/>
    <n v="800"/>
    <n v="323"/>
    <n v="323"/>
    <n v="243"/>
    <n v="0.42010771992818674"/>
    <n v="0.42010771992818674"/>
    <n v="0.56373429084380611"/>
    <s v="40-50%"/>
    <s v="40-50%"/>
    <s v="50-60%"/>
    <n v="1.5087051681415928"/>
    <n v="840.34877865486726"/>
    <n v="1327.6605479646016"/>
    <n v="1327.6605479646016"/>
    <n v="1206.9641345132743"/>
    <n v="487.31176930973436"/>
    <n v="487.31176930973436"/>
    <n v="366.61535585840704"/>
    <s v="Overforecast"/>
    <s v="Overforecast"/>
    <x v="0"/>
    <s v="50-80"/>
  </r>
  <r>
    <s v="Total"/>
    <x v="0"/>
    <s v="ABC-12"/>
    <s v="XYZ-49"/>
    <x v="256"/>
    <s v="Description_346"/>
    <d v="2022-02-01T00:00:00"/>
    <n v="10935"/>
    <s v="Demand"/>
    <n v="135"/>
    <n v="96"/>
    <n v="96"/>
    <n v="800"/>
    <n v="39"/>
    <n v="39"/>
    <n v="665"/>
    <n v="0.71111111111111114"/>
    <n v="0.71111111111111114"/>
    <n v="0"/>
    <s v="70-80%"/>
    <s v="70-80%"/>
    <s v="0-10%"/>
    <n v="1.8464615384615386"/>
    <n v="249.27230769230772"/>
    <n v="177.26030769230772"/>
    <n v="177.26030769230772"/>
    <n v="1477.1692307692308"/>
    <n v="72.012"/>
    <n v="72.012"/>
    <n v="1227.896923076923"/>
    <s v="Underforecast"/>
    <s v="Underforecast"/>
    <x v="0"/>
    <s v="0-25"/>
  </r>
  <r>
    <s v="Total"/>
    <x v="0"/>
    <s v="ABC-12"/>
    <s v="XYZ-50"/>
    <x v="257"/>
    <s v="Description_347"/>
    <d v="2022-02-01T00:00:00"/>
    <n v="18988"/>
    <s v="Demand"/>
    <n v="714"/>
    <n v="749"/>
    <n v="749"/>
    <n v="1000"/>
    <n v="35"/>
    <n v="35"/>
    <n v="286"/>
    <n v="0.9509803921568627"/>
    <n v="0.9509803921568627"/>
    <n v="0.59943977591036413"/>
    <s v="90-100%"/>
    <s v="90-100%"/>
    <s v="50-60%"/>
    <n v="0.34801809446106424"/>
    <n v="248.48491944519986"/>
    <n v="260.66555275133715"/>
    <n v="260.66555275133715"/>
    <n v="348.01809446106427"/>
    <n v="12.180633306137281"/>
    <n v="12.180633306137281"/>
    <n v="99.533175015864401"/>
    <s v="Normal"/>
    <s v="Normal"/>
    <x v="0"/>
    <s v="50-80"/>
  </r>
  <r>
    <s v="Total"/>
    <x v="1"/>
    <s v="ABC-10"/>
    <s v="XYZ-51"/>
    <x v="258"/>
    <s v="Description_348"/>
    <d v="2022-02-01T00:00:00"/>
    <n v="0"/>
    <s v="Supply"/>
    <n v="0"/>
    <n v="0"/>
    <n v="0"/>
    <n v="0"/>
    <n v="0"/>
    <n v="0"/>
    <n v="0"/>
    <n v="1"/>
    <n v="1"/>
    <n v="1"/>
    <s v="Others"/>
    <s v="Others"/>
    <s v="Others"/>
    <n v="823.01512511878354"/>
    <n v="0"/>
    <n v="0"/>
    <n v="0"/>
    <n v="0"/>
    <n v="0"/>
    <n v="0"/>
    <n v="0"/>
    <s v="Others"/>
    <s v="Others"/>
    <x v="4"/>
    <s v="0"/>
  </r>
  <r>
    <s v="Total"/>
    <x v="1"/>
    <s v="ABC-10"/>
    <s v="XYZ-51"/>
    <x v="259"/>
    <s v="Description_349"/>
    <d v="2022-02-01T00:00:00"/>
    <n v="0"/>
    <s v="Supply"/>
    <n v="0"/>
    <n v="0"/>
    <n v="0"/>
    <n v="0"/>
    <n v="0"/>
    <n v="0"/>
    <n v="0"/>
    <n v="1"/>
    <n v="1"/>
    <n v="1"/>
    <s v="Others"/>
    <s v="Others"/>
    <s v="Others"/>
    <n v="840.36491658747775"/>
    <n v="0"/>
    <n v="0"/>
    <n v="0"/>
    <n v="0"/>
    <n v="0"/>
    <n v="0"/>
    <n v="0"/>
    <s v="Others"/>
    <s v="Others"/>
    <x v="4"/>
    <s v="0"/>
  </r>
  <r>
    <s v="Total"/>
    <x v="2"/>
    <s v="ABC-10"/>
    <s v="XYZ-51"/>
    <x v="260"/>
    <s v="Description_350"/>
    <d v="2022-02-01T00:00:00"/>
    <n v="5003"/>
    <s v="Demand"/>
    <n v="2056"/>
    <n v="1880"/>
    <n v="1880"/>
    <n v="1600"/>
    <n v="176"/>
    <n v="176"/>
    <n v="456"/>
    <n v="0.91439688715953304"/>
    <n v="0.91439688715953304"/>
    <n v="0.77821011673151752"/>
    <s v="90-100%"/>
    <s v="90-100%"/>
    <s v="70-80%"/>
    <n v="16.992541680644077"/>
    <n v="34936.665695404219"/>
    <n v="31945.978359610865"/>
    <n v="31945.978359610865"/>
    <n v="27188.066689030522"/>
    <n v="2990.6873357933546"/>
    <n v="2990.6873357933546"/>
    <n v="7748.5990063736972"/>
    <s v="Normal"/>
    <s v="Normal"/>
    <x v="3"/>
    <s v="120-150"/>
  </r>
  <r>
    <s v="Total"/>
    <x v="2"/>
    <s v="ABC-10"/>
    <s v="XYZ-51"/>
    <x v="261"/>
    <s v="Description_352"/>
    <d v="2022-02-01T00:00:00"/>
    <n v="431"/>
    <s v="Demand"/>
    <n v="81"/>
    <n v="99"/>
    <n v="99"/>
    <n v="70"/>
    <n v="18"/>
    <n v="18"/>
    <n v="11"/>
    <n v="0.77777777777777779"/>
    <n v="0.77777777777777779"/>
    <n v="0.86419753086419759"/>
    <s v="70-80%"/>
    <s v="70-80%"/>
    <s v="80-90%"/>
    <n v="31.89977272727273"/>
    <n v="2583.8815909090913"/>
    <n v="3158.0775000000003"/>
    <n v="3158.0775000000003"/>
    <n v="2232.9840909090913"/>
    <n v="574.19590909090903"/>
    <n v="574.19590909090903"/>
    <n v="350.89750000000004"/>
    <s v="Overforecast"/>
    <s v="Overforecast"/>
    <x v="3"/>
    <s v="80-120"/>
  </r>
  <r>
    <s v="Total"/>
    <x v="0"/>
    <s v="ABC-10"/>
    <s v="XYZ-51"/>
    <x v="262"/>
    <s v="Description_353"/>
    <d v="2022-02-01T00:00:00"/>
    <n v="24194"/>
    <s v="Demand"/>
    <n v="7650"/>
    <n v="7993"/>
    <n v="7993"/>
    <n v="7500"/>
    <n v="343"/>
    <n v="343"/>
    <n v="150"/>
    <n v="0.95516339869281042"/>
    <n v="0.95516339869281042"/>
    <n v="0.98039215686274506"/>
    <s v="90-100%"/>
    <s v="90-100%"/>
    <s v="90-100%"/>
    <n v="7.0446622927725082"/>
    <n v="53891.666539709688"/>
    <n v="56307.985706130661"/>
    <n v="56307.985706130661"/>
    <n v="52834.967195793812"/>
    <n v="2416.3191664209735"/>
    <n v="2416.3191664209735"/>
    <n v="1056.6993439158759"/>
    <s v="Normal"/>
    <s v="Normal"/>
    <x v="2"/>
    <s v="80-120"/>
  </r>
  <r>
    <s v="Total"/>
    <x v="0"/>
    <s v="ABC-10"/>
    <s v="XYZ-51"/>
    <x v="263"/>
    <s v="Description_354"/>
    <d v="2022-02-01T00:00:00"/>
    <n v="756"/>
    <s v="Demand"/>
    <n v="1103"/>
    <n v="1254"/>
    <n v="1254"/>
    <n v="1000"/>
    <n v="151"/>
    <n v="151"/>
    <n v="103"/>
    <n v="0.86310063463281961"/>
    <n v="0.86310063463281961"/>
    <n v="0.90661831368993651"/>
    <s v="80-90%"/>
    <s v="80-90%"/>
    <s v="80-90%"/>
    <n v="12.053888836315245"/>
    <n v="13295.439386455715"/>
    <n v="15115.576600739318"/>
    <n v="15115.576600739318"/>
    <n v="12053.888836315245"/>
    <n v="1820.1372142836026"/>
    <n v="1820.1372142836026"/>
    <n v="1241.5505501404696"/>
    <s v="Overforecast"/>
    <s v="Overforecast"/>
    <x v="2"/>
    <s v="80-120"/>
  </r>
  <r>
    <s v="Total"/>
    <x v="2"/>
    <s v="ABC-12"/>
    <s v="XYZ-52"/>
    <x v="264"/>
    <s v="Description_355"/>
    <d v="2022-02-01T00:00:00"/>
    <n v="0"/>
    <s v="Supply"/>
    <n v="0"/>
    <n v="0"/>
    <n v="0"/>
    <n v="0"/>
    <n v="0"/>
    <n v="0"/>
    <n v="0"/>
    <n v="1"/>
    <n v="1"/>
    <n v="1"/>
    <s v="Others"/>
    <s v="Others"/>
    <s v="Others"/>
    <n v="0"/>
    <n v="0"/>
    <n v="0"/>
    <n v="0"/>
    <n v="0"/>
    <n v="0"/>
    <n v="0"/>
    <n v="0"/>
    <s v="Others"/>
    <s v="Others"/>
    <x v="4"/>
    <s v="0"/>
  </r>
  <r>
    <s v="Total"/>
    <x v="0"/>
    <s v="ABC-12"/>
    <s v="XYZ-52"/>
    <x v="265"/>
    <s v="Description_357"/>
    <d v="2022-02-01T00:00:00"/>
    <n v="7711"/>
    <s v="Demand"/>
    <n v="0"/>
    <n v="0"/>
    <n v="0"/>
    <n v="0"/>
    <n v="0"/>
    <n v="0"/>
    <n v="0"/>
    <n v="1"/>
    <n v="1"/>
    <n v="1"/>
    <s v="Others"/>
    <s v="Others"/>
    <s v="Others"/>
    <n v="21.785"/>
    <n v="0"/>
    <n v="0"/>
    <n v="0"/>
    <n v="0"/>
    <n v="0"/>
    <n v="0"/>
    <n v="0"/>
    <s v="Others"/>
    <s v="Others"/>
    <x v="4"/>
    <s v="0"/>
  </r>
  <r>
    <s v="Total"/>
    <x v="1"/>
    <s v="ABC-4"/>
    <s v="XYZ-53"/>
    <x v="266"/>
    <s v="Description_359"/>
    <d v="2022-02-01T00:00:00"/>
    <n v="1739"/>
    <s v="Demand"/>
    <n v="38"/>
    <n v="85"/>
    <n v="85"/>
    <n v="0"/>
    <n v="47"/>
    <n v="47"/>
    <n v="38"/>
    <n v="0"/>
    <n v="0"/>
    <n v="0"/>
    <s v="0-10%"/>
    <s v="0-10%"/>
    <s v="0-10%"/>
    <n v="5.2479000000000005"/>
    <n v="199.42020000000002"/>
    <n v="446.07150000000001"/>
    <n v="446.07150000000001"/>
    <n v="0"/>
    <n v="246.65129999999999"/>
    <n v="246.65129999999999"/>
    <n v="199.42020000000002"/>
    <s v="Overforecast"/>
    <s v="Overforecast"/>
    <x v="1"/>
    <s v="Sales Agst No FC"/>
  </r>
  <r>
    <s v="Total"/>
    <x v="1"/>
    <s v="ABC-4"/>
    <s v="XYZ-53"/>
    <x v="267"/>
    <s v="Description_360"/>
    <d v="2022-02-01T00:00:00"/>
    <n v="0"/>
    <s v="Supply"/>
    <n v="0"/>
    <n v="0"/>
    <n v="0"/>
    <n v="0"/>
    <n v="0"/>
    <n v="0"/>
    <n v="0"/>
    <n v="1"/>
    <n v="1"/>
    <n v="1"/>
    <s v="Others"/>
    <s v="Others"/>
    <s v="Others"/>
    <n v="4.7123999999999997"/>
    <n v="0"/>
    <n v="0"/>
    <n v="0"/>
    <n v="0"/>
    <n v="0"/>
    <n v="0"/>
    <n v="0"/>
    <s v="Others"/>
    <s v="Others"/>
    <x v="4"/>
    <s v="0"/>
  </r>
  <r>
    <s v="Total"/>
    <x v="1"/>
    <s v="ABC-4"/>
    <s v="XYZ-53"/>
    <x v="268"/>
    <s v="Description_361"/>
    <d v="2022-02-01T00:00:00"/>
    <n v="2485"/>
    <s v="Demand"/>
    <n v="272"/>
    <n v="125"/>
    <n v="125"/>
    <n v="180"/>
    <n v="147"/>
    <n v="147"/>
    <n v="92"/>
    <n v="0.4595588235294118"/>
    <n v="0.4595588235294118"/>
    <n v="0.66176470588235292"/>
    <s v="40-50%"/>
    <s v="40-50%"/>
    <s v="60-70%"/>
    <n v="10.293500000000002"/>
    <n v="2799.8320000000003"/>
    <n v="1286.6875000000002"/>
    <n v="1286.6875000000002"/>
    <n v="1852.8300000000004"/>
    <n v="1513.1445000000001"/>
    <n v="1513.1445000000001"/>
    <n v="947.00199999999995"/>
    <s v="Underforecast"/>
    <s v="Underforecast"/>
    <x v="3"/>
    <s v="150-200"/>
  </r>
  <r>
    <s v="Total"/>
    <x v="1"/>
    <s v="ABC-4"/>
    <s v="XYZ-53"/>
    <x v="269"/>
    <s v="Description_362"/>
    <d v="2022-02-01T00:00:00"/>
    <n v="0"/>
    <s v="Supply"/>
    <n v="0"/>
    <n v="6"/>
    <n v="6"/>
    <n v="0"/>
    <n v="6"/>
    <n v="6"/>
    <n v="0"/>
    <n v="1"/>
    <n v="1"/>
    <n v="1"/>
    <s v="90-100%"/>
    <s v="90-100%"/>
    <s v="Others"/>
    <n v="2.1539000000000001"/>
    <n v="0"/>
    <n v="12.923400000000001"/>
    <n v="12.923400000000001"/>
    <n v="0"/>
    <n v="12.923400000000001"/>
    <n v="12.923400000000001"/>
    <n v="0"/>
    <s v="Forecasted But Not Sold"/>
    <s v="Forecasted But Not Sold"/>
    <x v="4"/>
    <s v="0"/>
  </r>
  <r>
    <s v="Total"/>
    <x v="1"/>
    <s v="ABC-4"/>
    <s v="XYZ-53"/>
    <x v="270"/>
    <s v="Description_363"/>
    <d v="2022-02-01T00:00:00"/>
    <n v="4417"/>
    <s v="Demand"/>
    <n v="152"/>
    <n v="177"/>
    <n v="177"/>
    <n v="150"/>
    <n v="25"/>
    <n v="25"/>
    <n v="2"/>
    <n v="0.83552631578947367"/>
    <n v="0.83552631578947367"/>
    <n v="0.98684210526315785"/>
    <s v="80-90%"/>
    <s v="80-90%"/>
    <s v="90-100%"/>
    <n v="22.5505"/>
    <n v="3427.6759999999999"/>
    <n v="3991.4384999999997"/>
    <n v="3991.4384999999997"/>
    <n v="3382.5749999999998"/>
    <n v="563.76249999999982"/>
    <n v="563.76249999999982"/>
    <n v="45.101000000000113"/>
    <s v="Overforecast"/>
    <s v="Overforecast"/>
    <x v="2"/>
    <s v="80-120"/>
  </r>
  <r>
    <s v="Total"/>
    <x v="1"/>
    <s v="ABC-4"/>
    <s v="XYZ-53"/>
    <x v="271"/>
    <s v="Description_364"/>
    <d v="2022-02-01T00:00:00"/>
    <n v="0"/>
    <s v="Supply"/>
    <n v="0"/>
    <n v="16"/>
    <n v="16"/>
    <n v="0"/>
    <n v="16"/>
    <n v="16"/>
    <n v="0"/>
    <n v="1"/>
    <n v="1"/>
    <n v="1"/>
    <s v="90-100%"/>
    <s v="90-100%"/>
    <s v="Others"/>
    <n v="11.483500000000001"/>
    <n v="0"/>
    <n v="183.73600000000002"/>
    <n v="183.73600000000002"/>
    <n v="0"/>
    <n v="183.73600000000002"/>
    <n v="183.73600000000002"/>
    <n v="0"/>
    <s v="Forecasted But Not Sold"/>
    <s v="Forecasted But Not Sold"/>
    <x v="4"/>
    <s v="0"/>
  </r>
  <r>
    <s v="Total"/>
    <x v="0"/>
    <s v="ABC-4"/>
    <s v="XYZ-53"/>
    <x v="272"/>
    <s v="Description_365"/>
    <d v="2022-02-01T00:00:00"/>
    <n v="4609"/>
    <s v="Demand"/>
    <n v="545"/>
    <n v="652"/>
    <n v="652"/>
    <n v="700"/>
    <n v="107"/>
    <n v="107"/>
    <n v="155"/>
    <n v="0.80366972477064214"/>
    <n v="0.80366972477064214"/>
    <n v="0.71559633027522929"/>
    <s v="70-80%"/>
    <s v="70-80%"/>
    <s v="70-80%"/>
    <n v="4.3547253109632633"/>
    <n v="2373.3252944749784"/>
    <n v="2839.2809027480475"/>
    <n v="2839.2809027480475"/>
    <n v="3048.3077176742845"/>
    <n v="465.95560827306917"/>
    <n v="465.95560827306917"/>
    <n v="674.98242319930614"/>
    <s v="Overforecast"/>
    <s v="Overforecast"/>
    <x v="0"/>
    <s v="50-80"/>
  </r>
  <r>
    <s v="Total"/>
    <x v="3"/>
    <s v="ABC-4"/>
    <s v="XYZ-53"/>
    <x v="273"/>
    <s v="Description_368"/>
    <d v="2022-02-01T00:00:00"/>
    <n v="1"/>
    <s v="Demand"/>
    <n v="1"/>
    <n v="1726"/>
    <n v="1726"/>
    <n v="0"/>
    <n v="1725"/>
    <n v="1725"/>
    <n v="1"/>
    <n v="0"/>
    <n v="0"/>
    <n v="0"/>
    <s v="0-10%"/>
    <s v="0-10%"/>
    <s v="0-10%"/>
    <n v="2.789094121552091"/>
    <n v="2.789094121552091"/>
    <n v="4813.9764537989095"/>
    <n v="4813.9764537989095"/>
    <n v="0"/>
    <n v="4811.1873596773576"/>
    <n v="4811.1873596773576"/>
    <n v="2.789094121552091"/>
    <s v="Overforecast"/>
    <s v="Overforecast"/>
    <x v="1"/>
    <s v="Sales Agst No FC"/>
  </r>
  <r>
    <s v="Total"/>
    <x v="0"/>
    <s v="ABC-4"/>
    <s v="XYZ-53"/>
    <x v="274"/>
    <s v="Description_369"/>
    <d v="2022-02-01T00:00:00"/>
    <n v="6502"/>
    <s v="Demand"/>
    <n v="2301"/>
    <n v="2000"/>
    <n v="2000"/>
    <n v="2500"/>
    <n v="301"/>
    <n v="301"/>
    <n v="199"/>
    <n v="0.86918730986527593"/>
    <n v="0.86918730986527593"/>
    <n v="0.91351586266840501"/>
    <s v="80-90%"/>
    <s v="80-90%"/>
    <s v="90-100%"/>
    <n v="2.9474554405364066"/>
    <n v="6782.0949686742715"/>
    <n v="5894.910881072813"/>
    <n v="5894.910881072813"/>
    <n v="7368.6386013410165"/>
    <n v="887.18408760145849"/>
    <n v="887.18408760145849"/>
    <n v="586.543632666745"/>
    <s v="Underforecast"/>
    <s v="Underforecast"/>
    <x v="2"/>
    <s v="80-120"/>
  </r>
  <r>
    <s v="Total"/>
    <x v="3"/>
    <s v="ABC-4"/>
    <s v="XYZ-53"/>
    <x v="275"/>
    <s v="Description_371"/>
    <d v="2022-02-01T00:00:00"/>
    <n v="73"/>
    <s v="Demand"/>
    <n v="5"/>
    <n v="554"/>
    <n v="554"/>
    <n v="100"/>
    <n v="549"/>
    <n v="549"/>
    <n v="95"/>
    <n v="0"/>
    <n v="0"/>
    <n v="0"/>
    <s v="0-10%"/>
    <s v="0-10%"/>
    <s v="0-10%"/>
    <n v="2.7894898695646737"/>
    <n v="13.947449347823369"/>
    <n v="1545.3773877388292"/>
    <n v="1545.3773877388292"/>
    <n v="278.94898695646737"/>
    <n v="1531.4299383910059"/>
    <n v="1531.4299383910059"/>
    <n v="265.00153760864401"/>
    <s v="Overforecast"/>
    <s v="Overforecast"/>
    <x v="0"/>
    <s v="0-25"/>
  </r>
  <r>
    <s v="Total"/>
    <x v="3"/>
    <s v="ABC-4"/>
    <s v="XYZ-53"/>
    <x v="276"/>
    <s v="Description_374"/>
    <d v="2022-02-01T00:00:00"/>
    <n v="1702"/>
    <s v="Demand"/>
    <n v="1315"/>
    <n v="931"/>
    <n v="931"/>
    <n v="835"/>
    <n v="384"/>
    <n v="384"/>
    <n v="480"/>
    <n v="0.70798479087452471"/>
    <n v="0.70798479087452471"/>
    <n v="0.63498098859315588"/>
    <s v="60-70%"/>
    <s v="60-70%"/>
    <s v="60-70%"/>
    <n v="2.7891754799346211"/>
    <n v="3667.7657561140268"/>
    <n v="2596.7223718191321"/>
    <n v="2596.7223718191321"/>
    <n v="2328.9615257454088"/>
    <n v="1071.0433842948946"/>
    <n v="1071.0433842948946"/>
    <n v="1338.8042303686179"/>
    <s v="Underforecast"/>
    <s v="Underforecast"/>
    <x v="3"/>
    <s v="150-200"/>
  </r>
  <r>
    <s v="Total"/>
    <x v="0"/>
    <s v="ABC-4"/>
    <s v="XYZ-53"/>
    <x v="277"/>
    <s v="Description_375"/>
    <d v="2022-02-01T00:00:00"/>
    <n v="851"/>
    <s v="Demand"/>
    <n v="469"/>
    <n v="705"/>
    <n v="705"/>
    <n v="600"/>
    <n v="236"/>
    <n v="236"/>
    <n v="131"/>
    <n v="0.49680170575692961"/>
    <n v="0.49680170575692961"/>
    <n v="0.72068230277185497"/>
    <s v="40-50%"/>
    <s v="40-50%"/>
    <s v="70-80%"/>
    <n v="3.58538405753671"/>
    <n v="1681.545122984717"/>
    <n v="2527.6957605633806"/>
    <n v="2527.6957605633806"/>
    <n v="2151.2304345220259"/>
    <n v="846.15063757866369"/>
    <n v="846.15063757866369"/>
    <n v="469.68531153730896"/>
    <s v="Overforecast"/>
    <s v="Overforecast"/>
    <x v="0"/>
    <s v="50-80"/>
  </r>
  <r>
    <s v="Total"/>
    <x v="3"/>
    <s v="ABC-4"/>
    <s v="XYZ-53"/>
    <x v="278"/>
    <s v="Description_376"/>
    <d v="2022-02-01T00:00:00"/>
    <n v="12666"/>
    <s v="Demand"/>
    <n v="813"/>
    <n v="939"/>
    <n v="939"/>
    <n v="1200"/>
    <n v="126"/>
    <n v="126"/>
    <n v="387"/>
    <n v="0.84501845018450183"/>
    <n v="0.84501845018450183"/>
    <n v="0.52398523985239853"/>
    <s v="80-90%"/>
    <s v="80-90%"/>
    <s v="50-60%"/>
    <n v="2.577562580396676"/>
    <n v="2095.5583778624978"/>
    <n v="2420.3312629924785"/>
    <n v="2420.3312629924785"/>
    <n v="3093.0750964760114"/>
    <n v="324.77288512998075"/>
    <n v="324.77288512998075"/>
    <n v="997.5167186135136"/>
    <s v="Overforecast"/>
    <s v="Overforecast"/>
    <x v="0"/>
    <s v="50-80"/>
  </r>
  <r>
    <s v="Total"/>
    <x v="1"/>
    <s v="ABC-15"/>
    <s v="XYZ-54"/>
    <x v="279"/>
    <s v="Description_377"/>
    <d v="2022-02-01T00:00:00"/>
    <n v="4282"/>
    <s v="Demand"/>
    <n v="1175"/>
    <n v="664"/>
    <n v="664"/>
    <n v="1000"/>
    <n v="511"/>
    <n v="511"/>
    <n v="175"/>
    <n v="0.5651063829787234"/>
    <n v="0.5651063829787234"/>
    <n v="0.85106382978723405"/>
    <s v="50-60%"/>
    <s v="50-60%"/>
    <s v="80-90%"/>
    <n v="1.7806939094491607"/>
    <n v="2092.3153436027637"/>
    <n v="1182.3807558742428"/>
    <n v="1182.3807558742428"/>
    <n v="1780.6939094491606"/>
    <n v="909.93458772852091"/>
    <n v="909.93458772852091"/>
    <n v="311.6214341536031"/>
    <s v="Underforecast"/>
    <s v="Underforecast"/>
    <x v="3"/>
    <s v="80-120"/>
  </r>
  <r>
    <s v="Total"/>
    <x v="1"/>
    <s v="ABC-15"/>
    <s v="XYZ-54"/>
    <x v="280"/>
    <s v="Description_378"/>
    <d v="2022-02-01T00:00:00"/>
    <n v="5128"/>
    <s v="Demand"/>
    <n v="415"/>
    <n v="855"/>
    <n v="855"/>
    <n v="3000"/>
    <n v="440"/>
    <n v="440"/>
    <n v="2585"/>
    <n v="0"/>
    <n v="0"/>
    <n v="0"/>
    <s v="0-10%"/>
    <s v="0-10%"/>
    <s v="0-10%"/>
    <n v="3.6427803805571131"/>
    <n v="1511.753857931202"/>
    <n v="3114.5772253763316"/>
    <n v="3114.5772253763316"/>
    <n v="10928.341141671339"/>
    <n v="1602.8233674451296"/>
    <n v="1602.8233674451296"/>
    <n v="9416.5872837401366"/>
    <s v="Overforecast"/>
    <s v="Overforecast"/>
    <x v="0"/>
    <s v="0-25"/>
  </r>
  <r>
    <s v="Total"/>
    <x v="1"/>
    <s v="ABC-15"/>
    <s v="XYZ-54"/>
    <x v="281"/>
    <s v="Description_379"/>
    <d v="2022-02-01T00:00:00"/>
    <n v="4931"/>
    <s v="Demand"/>
    <n v="2190"/>
    <n v="2500"/>
    <n v="2500"/>
    <n v="3300"/>
    <n v="310"/>
    <n v="310"/>
    <n v="1110"/>
    <n v="0.85844748858447484"/>
    <n v="0.85844748858447484"/>
    <n v="0.49315068493150682"/>
    <s v="80-90%"/>
    <s v="80-90%"/>
    <s v="40-50%"/>
    <n v="4.4336237499150108"/>
    <n v="9709.6360123138729"/>
    <n v="11084.059374787526"/>
    <n v="11084.059374787526"/>
    <n v="14630.958374719536"/>
    <n v="1374.4233624736535"/>
    <n v="1374.4233624736535"/>
    <n v="4921.3223624056627"/>
    <s v="Overforecast"/>
    <s v="Overforecast"/>
    <x v="0"/>
    <s v="50-80"/>
  </r>
  <r>
    <s v="Total"/>
    <x v="1"/>
    <s v="ABC-15"/>
    <s v="XYZ-54"/>
    <x v="282"/>
    <s v="Description_380"/>
    <d v="2022-02-01T00:00:00"/>
    <n v="21"/>
    <s v="Supply"/>
    <n v="0"/>
    <n v="250"/>
    <n v="250"/>
    <n v="800"/>
    <n v="250"/>
    <n v="250"/>
    <n v="800"/>
    <n v="1"/>
    <n v="1"/>
    <n v="1"/>
    <s v="90-100%"/>
    <s v="90-100%"/>
    <s v="90-100%"/>
    <n v="2.6989353104495701"/>
    <n v="0"/>
    <n v="674.73382761239259"/>
    <n v="674.73382761239259"/>
    <n v="2159.148248359656"/>
    <n v="674.73382761239259"/>
    <n v="674.73382761239259"/>
    <n v="2159.148248359656"/>
    <s v="Forecasted But Not Sold"/>
    <s v="Forecasted But Not Sold"/>
    <x v="5"/>
    <s v="0"/>
  </r>
  <r>
    <s v="Total"/>
    <x v="1"/>
    <s v="ABC-15"/>
    <s v="XYZ-54"/>
    <x v="283"/>
    <s v="Description_381"/>
    <d v="2022-02-01T00:00:00"/>
    <n v="2456"/>
    <s v="Demand"/>
    <n v="770"/>
    <n v="1406"/>
    <n v="1406"/>
    <n v="350"/>
    <n v="636"/>
    <n v="636"/>
    <n v="420"/>
    <n v="0.17402597402597397"/>
    <n v="0.17402597402597397"/>
    <n v="0.45454545454545459"/>
    <s v="10-20%"/>
    <s v="10-20%"/>
    <s v="40-50%"/>
    <n v="4.8599095258363585"/>
    <n v="3742.130334893996"/>
    <n v="6833.0327933259205"/>
    <n v="6833.0327933259205"/>
    <n v="1700.9683340427255"/>
    <n v="3090.9024584319245"/>
    <n v="3090.9024584319245"/>
    <n v="2041.1620008512705"/>
    <s v="Overforecast"/>
    <s v="Overforecast"/>
    <x v="3"/>
    <s v="&gt;200&quot;"/>
  </r>
  <r>
    <s v="Total"/>
    <x v="1"/>
    <s v="ABC-15"/>
    <s v="XYZ-54"/>
    <x v="284"/>
    <s v="Description_382"/>
    <d v="2022-02-01T00:00:00"/>
    <n v="16061"/>
    <s v="Demand"/>
    <n v="13815"/>
    <n v="10098"/>
    <n v="15000"/>
    <n v="15000"/>
    <n v="3717"/>
    <n v="1185"/>
    <n v="1185"/>
    <n v="0.73094462540716609"/>
    <n v="0.91422366992399562"/>
    <n v="0.91422366992399562"/>
    <s v="70-80%"/>
    <s v="90-100%"/>
    <s v="90-100%"/>
    <n v="3.5495554802794405"/>
    <n v="49037.108960060468"/>
    <n v="35843.411239861787"/>
    <n v="53243.332204191604"/>
    <n v="53243.332204191604"/>
    <n v="13193.697720198681"/>
    <n v="4206.2232441311353"/>
    <n v="4206.2232441311353"/>
    <s v="Underforecast"/>
    <s v="Normal"/>
    <x v="2"/>
    <s v="80-120"/>
  </r>
  <r>
    <s v="Total"/>
    <x v="1"/>
    <s v="ABC-15"/>
    <s v="XYZ-54"/>
    <x v="285"/>
    <s v="Description_383"/>
    <d v="2022-02-01T00:00:00"/>
    <n v="1982"/>
    <s v="Demand"/>
    <n v="316"/>
    <n v="420"/>
    <n v="420"/>
    <n v="420"/>
    <n v="104"/>
    <n v="104"/>
    <n v="104"/>
    <n v="0.67088607594936711"/>
    <n v="0.67088607594936711"/>
    <n v="0.67088607594936711"/>
    <s v="60-70%"/>
    <s v="60-70%"/>
    <s v="60-70%"/>
    <n v="1.0460178134789733"/>
    <n v="330.54162905935556"/>
    <n v="439.32748166116875"/>
    <n v="439.32748166116875"/>
    <n v="439.32748166116875"/>
    <n v="108.78585260181319"/>
    <n v="108.78585260181319"/>
    <n v="108.78585260181319"/>
    <s v="Overforecast"/>
    <s v="Overforecast"/>
    <x v="0"/>
    <s v="50-80"/>
  </r>
  <r>
    <s v="Total"/>
    <x v="1"/>
    <s v="ABC-15"/>
    <s v="XYZ-54"/>
    <x v="286"/>
    <s v="Description_384"/>
    <d v="2022-02-01T00:00:00"/>
    <n v="3345"/>
    <s v="Demand"/>
    <n v="1275"/>
    <n v="750"/>
    <n v="750"/>
    <n v="1600"/>
    <n v="525"/>
    <n v="525"/>
    <n v="325"/>
    <n v="0.58823529411764708"/>
    <n v="0.58823529411764708"/>
    <n v="0.74509803921568629"/>
    <s v="50-60%"/>
    <s v="50-60%"/>
    <s v="70-80%"/>
    <n v="1.1260361895632238"/>
    <n v="1435.6961416931103"/>
    <n v="844.52714217241783"/>
    <n v="844.52714217241783"/>
    <n v="1801.6579033011581"/>
    <n v="591.16899952069252"/>
    <n v="591.16899952069252"/>
    <n v="365.96176160804771"/>
    <s v="Underforecast"/>
    <s v="Underforecast"/>
    <x v="0"/>
    <s v="50-80"/>
  </r>
  <r>
    <s v="Total"/>
    <x v="1"/>
    <s v="ABC-15"/>
    <s v="XYZ-54"/>
    <x v="287"/>
    <s v="Description_385"/>
    <d v="2022-02-01T00:00:00"/>
    <n v="12573"/>
    <s v="Demand"/>
    <n v="2277"/>
    <n v="1588"/>
    <n v="1588"/>
    <n v="3220"/>
    <n v="689"/>
    <n v="689"/>
    <n v="943"/>
    <n v="0.69740887132191487"/>
    <n v="0.69740887132191487"/>
    <n v="0.58585858585858586"/>
    <s v="60-70%"/>
    <s v="60-70%"/>
    <s v="50-60%"/>
    <n v="1.6719401307621653"/>
    <n v="3807.0076777454506"/>
    <n v="2655.0409276503183"/>
    <n v="2655.0409276503183"/>
    <n v="5383.6472210541724"/>
    <n v="1151.9667500951323"/>
    <n v="1151.9667500951323"/>
    <n v="1576.6395433087218"/>
    <s v="Underforecast"/>
    <s v="Underforecast"/>
    <x v="0"/>
    <s v="50-80"/>
  </r>
  <r>
    <s v="Total"/>
    <x v="1"/>
    <s v="ABC-15"/>
    <s v="XYZ-54"/>
    <x v="288"/>
    <s v="Description_386"/>
    <d v="2022-02-01T00:00:00"/>
    <n v="9238"/>
    <s v="Demand"/>
    <n v="8166"/>
    <n v="6000"/>
    <n v="15000"/>
    <n v="15000"/>
    <n v="2166"/>
    <n v="6834"/>
    <n v="6834"/>
    <n v="0.73475385745775168"/>
    <n v="0.16311535635562091"/>
    <n v="0.16311535635562091"/>
    <s v="70-80%"/>
    <s v="10-20%"/>
    <s v="10-20%"/>
    <n v="2.3156386559038147"/>
    <n v="18909.50526411055"/>
    <n v="13893.831935422888"/>
    <n v="34734.57983855722"/>
    <n v="34734.57983855722"/>
    <n v="5015.6733286876624"/>
    <n v="15825.074574446669"/>
    <n v="15825.074574446669"/>
    <s v="Underforecast"/>
    <s v="Overforecast"/>
    <x v="0"/>
    <s v="50-80"/>
  </r>
  <r>
    <s v="Total"/>
    <x v="1"/>
    <s v="ABC-15"/>
    <s v="XYZ-54"/>
    <x v="289"/>
    <s v="Description_387"/>
    <d v="2022-02-01T00:00:00"/>
    <n v="11"/>
    <s v="Supply"/>
    <n v="9"/>
    <n v="200"/>
    <n v="200"/>
    <n v="650"/>
    <n v="191"/>
    <n v="191"/>
    <n v="641"/>
    <n v="0"/>
    <n v="0"/>
    <n v="0"/>
    <s v="0-10%"/>
    <s v="0-10%"/>
    <s v="0-10%"/>
    <n v="1.5481614531183681"/>
    <n v="13.933453078065313"/>
    <n v="309.63229062367361"/>
    <n v="309.63229062367361"/>
    <n v="1006.3049445269393"/>
    <n v="295.69883754560828"/>
    <n v="295.69883754560828"/>
    <n v="992.37149144887394"/>
    <s v="Overforecast"/>
    <s v="Overforecast"/>
    <x v="0"/>
    <s v="0-25"/>
  </r>
  <r>
    <s v="Total"/>
    <x v="1"/>
    <s v="ABC-15"/>
    <s v="XYZ-54"/>
    <x v="290"/>
    <s v="Description_388"/>
    <d v="2022-02-01T00:00:00"/>
    <n v="1"/>
    <s v="Supply"/>
    <n v="0"/>
    <n v="1761"/>
    <n v="1761"/>
    <n v="3200"/>
    <n v="1761"/>
    <n v="1761"/>
    <n v="3200"/>
    <n v="1"/>
    <n v="1"/>
    <n v="1"/>
    <s v="90-100%"/>
    <s v="90-100%"/>
    <s v="90-100%"/>
    <n v="1.7555898431942869"/>
    <n v="0"/>
    <n v="3091.5937138651393"/>
    <n v="3091.5937138651393"/>
    <n v="5617.8874982217185"/>
    <n v="3091.5937138651393"/>
    <n v="3091.5937138651393"/>
    <n v="5617.8874982217185"/>
    <s v="Forecasted But Not Sold"/>
    <s v="Forecasted But Not Sold"/>
    <x v="5"/>
    <s v="0"/>
  </r>
  <r>
    <s v="Total"/>
    <x v="1"/>
    <s v="ABC-15"/>
    <s v="XYZ-54"/>
    <x v="291"/>
    <s v="Description_389"/>
    <d v="2022-02-01T00:00:00"/>
    <n v="19"/>
    <s v="Supply"/>
    <n v="0"/>
    <n v="2906"/>
    <n v="2906"/>
    <n v="4000"/>
    <n v="2906"/>
    <n v="2906"/>
    <n v="4000"/>
    <n v="1"/>
    <n v="1"/>
    <n v="1"/>
    <s v="90-100%"/>
    <s v="90-100%"/>
    <s v="90-100%"/>
    <n v="2.3029556957679347"/>
    <n v="0"/>
    <n v="6692.3892519016181"/>
    <n v="6692.3892519016181"/>
    <n v="9211.8227830717387"/>
    <n v="6692.3892519016181"/>
    <n v="6692.3892519016181"/>
    <n v="9211.8227830717387"/>
    <s v="Forecasted But Not Sold"/>
    <s v="Forecasted But Not Sold"/>
    <x v="5"/>
    <s v="0"/>
  </r>
  <r>
    <s v="Total"/>
    <x v="1"/>
    <s v="ABC-15"/>
    <s v="XYZ-54"/>
    <x v="292"/>
    <s v="Description_390"/>
    <d v="2022-02-01T00:00:00"/>
    <n v="9957"/>
    <s v="Supply"/>
    <n v="9050"/>
    <n v="8345"/>
    <n v="12000"/>
    <n v="12000"/>
    <n v="705"/>
    <n v="2950"/>
    <n v="2950"/>
    <n v="0.92209944751381212"/>
    <n v="0.67403314917127077"/>
    <n v="0.67403314917127077"/>
    <s v="90-100%"/>
    <s v="60-70%"/>
    <s v="60-70%"/>
    <n v="3.1381300537433732"/>
    <n v="28400.076986377528"/>
    <n v="26187.695298488448"/>
    <n v="37657.560644920479"/>
    <n v="37657.560644920479"/>
    <n v="2212.3816878890793"/>
    <n v="9257.4836585429512"/>
    <n v="9257.4836585429512"/>
    <s v="Normal"/>
    <s v="Overforecast"/>
    <x v="0"/>
    <s v="50-80"/>
  </r>
  <r>
    <s v="Total"/>
    <x v="1"/>
    <s v="ABC-15"/>
    <s v="XYZ-54"/>
    <x v="293"/>
    <s v="Description_392"/>
    <d v="2022-02-01T00:00:00"/>
    <n v="5937"/>
    <s v="Demand"/>
    <n v="6258"/>
    <n v="4826"/>
    <n v="4826"/>
    <n v="4000"/>
    <n v="1432"/>
    <n v="1432"/>
    <n v="2258"/>
    <n v="0.7711728986896772"/>
    <n v="0.7711728986896772"/>
    <n v="0.6391818472355385"/>
    <s v="70-80%"/>
    <s v="70-80%"/>
    <s v="60-70%"/>
    <n v="1.6670823676389419"/>
    <n v="10432.601456684499"/>
    <n v="8045.339506225534"/>
    <n v="8045.339506225534"/>
    <n v="6668.3294705557673"/>
    <n v="2387.2619504589647"/>
    <n v="2387.2619504589647"/>
    <n v="3764.2719861287314"/>
    <s v="Underforecast"/>
    <s v="Underforecast"/>
    <x v="3"/>
    <s v="150-200"/>
  </r>
  <r>
    <s v="Total"/>
    <x v="0"/>
    <s v="ABC-15"/>
    <s v="XYZ-54"/>
    <x v="294"/>
    <s v="Description_396"/>
    <d v="2022-02-01T00:00:00"/>
    <n v="896"/>
    <s v="Demand"/>
    <n v="23439"/>
    <n v="16096"/>
    <n v="16096"/>
    <n v="18000"/>
    <n v="7343"/>
    <n v="7343"/>
    <n v="5439"/>
    <n v="0.6867187166687998"/>
    <n v="0.6867187166687998"/>
    <n v="0.76795085114552664"/>
    <s v="60-70%"/>
    <s v="60-70%"/>
    <s v="70-80%"/>
    <n v="1.9320039018595516"/>
    <n v="45284.239455686031"/>
    <n v="31097.534804331342"/>
    <n v="31097.534804331342"/>
    <n v="34776.070233471932"/>
    <n v="14186.704651354688"/>
    <n v="14186.704651354688"/>
    <n v="10508.169222214099"/>
    <s v="Underforecast"/>
    <s v="Underforecast"/>
    <x v="3"/>
    <s v="120-150"/>
  </r>
  <r>
    <s v="Total"/>
    <x v="4"/>
    <s v="ABC-15"/>
    <s v="XYZ-54"/>
    <x v="295"/>
    <s v="Description_397"/>
    <d v="2022-02-01T00:00:00"/>
    <n v="14050"/>
    <s v="Demand"/>
    <n v="6900"/>
    <n v="7135"/>
    <n v="7135"/>
    <n v="7500"/>
    <n v="235"/>
    <n v="235"/>
    <n v="600"/>
    <n v="0.96594202898550729"/>
    <n v="0.96594202898550729"/>
    <n v="0.91304347826086962"/>
    <s v="90-100%"/>
    <s v="90-100%"/>
    <s v="90-100%"/>
    <n v="1.56"/>
    <n v="10764"/>
    <n v="11130.6"/>
    <n v="11130.6"/>
    <n v="11700"/>
    <n v="366.60000000000036"/>
    <n v="366.60000000000036"/>
    <n v="936"/>
    <s v="Normal"/>
    <s v="Normal"/>
    <x v="2"/>
    <s v="80-120"/>
  </r>
  <r>
    <s v="Total"/>
    <x v="2"/>
    <s v="ABC-15"/>
    <s v="XYZ-54"/>
    <x v="296"/>
    <s v="Description_400"/>
    <d v="2022-02-01T00:00:00"/>
    <n v="625112"/>
    <s v="Demand"/>
    <n v="20334"/>
    <n v="37866"/>
    <n v="30000"/>
    <n v="30000"/>
    <n v="17532"/>
    <n v="9666"/>
    <n v="9666"/>
    <n v="0.13779876069637065"/>
    <n v="0.5246385364414281"/>
    <n v="0.5246385364414281"/>
    <s v="10-20%"/>
    <s v="50-60%"/>
    <s v="50-60%"/>
    <n v="2.7946495834271556"/>
    <n v="56826.404629407785"/>
    <n v="105822.20112605268"/>
    <n v="83839.487502814663"/>
    <n v="83839.487502814663"/>
    <n v="48995.796496644893"/>
    <n v="27013.082873406878"/>
    <n v="27013.082873406878"/>
    <s v="Overforecast"/>
    <s v="Overforecast"/>
    <x v="0"/>
    <s v="50-80"/>
  </r>
  <r>
    <s v="Total"/>
    <x v="2"/>
    <s v="ABC-15"/>
    <s v="XYZ-54"/>
    <x v="297"/>
    <s v="Description_401"/>
    <d v="2022-02-01T00:00:00"/>
    <n v="41825"/>
    <s v="Demand"/>
    <n v="4181"/>
    <n v="8582"/>
    <n v="8582"/>
    <n v="8000"/>
    <n v="4401"/>
    <n v="4401"/>
    <n v="3819"/>
    <n v="0"/>
    <n v="0"/>
    <n v="8.6582157378617519E-2"/>
    <s v="0-10%"/>
    <s v="0-10%"/>
    <s v="0-10%"/>
    <n v="4.8316852743258503"/>
    <n v="20201.27613195638"/>
    <n v="41465.523024264447"/>
    <n v="41465.523024264447"/>
    <n v="38653.482194606804"/>
    <n v="21264.246892308067"/>
    <n v="21264.246892308067"/>
    <n v="18452.206062650424"/>
    <s v="Overforecast"/>
    <s v="Overforecast"/>
    <x v="0"/>
    <s v="50-80"/>
  </r>
  <r>
    <s v="Total"/>
    <x v="3"/>
    <s v="ABC-15"/>
    <s v="XYZ-54"/>
    <x v="298"/>
    <s v="Description_402"/>
    <d v="2022-02-01T00:00:00"/>
    <n v="67637"/>
    <s v="Demand"/>
    <n v="28175"/>
    <n v="32783"/>
    <n v="32783"/>
    <n v="29000"/>
    <n v="4608"/>
    <n v="4608"/>
    <n v="825"/>
    <n v="0.83645075421472936"/>
    <n v="0.83645075421472936"/>
    <n v="0.97071872227151734"/>
    <s v="80-90%"/>
    <s v="80-90%"/>
    <s v="90-100%"/>
    <n v="1.2390138977756802"/>
    <n v="34909.21656982979"/>
    <n v="40618.592610780121"/>
    <n v="40618.592610780121"/>
    <n v="35931.403035494724"/>
    <n v="5709.3760409503302"/>
    <n v="5709.3760409503302"/>
    <n v="1022.1864656649341"/>
    <s v="Overforecast"/>
    <s v="Overforecast"/>
    <x v="2"/>
    <s v="80-120"/>
  </r>
  <r>
    <s v="Total"/>
    <x v="2"/>
    <s v="ABC-15"/>
    <s v="XYZ-54"/>
    <x v="299"/>
    <s v="Description_403"/>
    <d v="2022-02-01T00:00:00"/>
    <n v="1322"/>
    <s v="Demand"/>
    <n v="260"/>
    <n v="310"/>
    <n v="310"/>
    <n v="310"/>
    <n v="50"/>
    <n v="50"/>
    <n v="50"/>
    <n v="0.80769230769230771"/>
    <n v="0.80769230769230771"/>
    <n v="0.80769230769230771"/>
    <s v="70-80%"/>
    <s v="70-80%"/>
    <s v="70-80%"/>
    <n v="17.620731467473526"/>
    <n v="4581.3901815431163"/>
    <n v="5462.4267549167926"/>
    <n v="5462.4267549167926"/>
    <n v="5462.4267549167926"/>
    <n v="881.03657337367622"/>
    <n v="881.03657337367622"/>
    <n v="881.03657337367622"/>
    <s v="Overforecast"/>
    <s v="Overforecast"/>
    <x v="0"/>
    <s v="80-120"/>
  </r>
  <r>
    <s v="Total"/>
    <x v="4"/>
    <s v="ABC-15"/>
    <s v="XYZ-54"/>
    <x v="300"/>
    <s v="Description_405"/>
    <d v="2022-02-01T00:00:00"/>
    <n v="14883"/>
    <s v="Demand"/>
    <n v="5240"/>
    <n v="5508"/>
    <n v="5508"/>
    <n v="5800"/>
    <n v="268"/>
    <n v="268"/>
    <n v="560"/>
    <n v="0.94885496183206108"/>
    <n v="0.94885496183206108"/>
    <n v="0.89312977099236646"/>
    <s v="90-100%"/>
    <s v="90-100%"/>
    <s v="80-90%"/>
    <n v="3.0424480029585808"/>
    <n v="15942.427535502964"/>
    <n v="16757.803600295862"/>
    <n v="16757.803600295862"/>
    <n v="17646.198417159769"/>
    <n v="815.37606479289752"/>
    <n v="815.37606479289752"/>
    <n v="1703.7708816568047"/>
    <s v="Normal"/>
    <s v="Normal"/>
    <x v="0"/>
    <s v="80-120"/>
  </r>
  <r>
    <s v="Total"/>
    <x v="3"/>
    <s v="ABC-15"/>
    <s v="XYZ-54"/>
    <x v="301"/>
    <s v="Description_406"/>
    <d v="2022-02-01T00:00:00"/>
    <n v="6693"/>
    <s v="Demand"/>
    <n v="786"/>
    <n v="585"/>
    <n v="585"/>
    <n v="575"/>
    <n v="201"/>
    <n v="201"/>
    <n v="211"/>
    <n v="0.74427480916030531"/>
    <n v="0.74427480916030531"/>
    <n v="0.73155216284987279"/>
    <s v="70-80%"/>
    <s v="70-80%"/>
    <s v="70-80%"/>
    <n v="1.3689899658232167"/>
    <n v="1076.0261131370485"/>
    <n v="800.85913000658184"/>
    <n v="800.85913000658184"/>
    <n v="787.16923034834963"/>
    <n v="275.16698313046663"/>
    <n v="275.16698313046663"/>
    <n v="288.85688278869884"/>
    <s v="Underforecast"/>
    <s v="Underforecast"/>
    <x v="3"/>
    <s v="120-150"/>
  </r>
  <r>
    <s v="Total"/>
    <x v="3"/>
    <s v="ABC-15"/>
    <s v="XYZ-54"/>
    <x v="302"/>
    <s v="Description_407"/>
    <d v="2022-02-01T00:00:00"/>
    <n v="13787"/>
    <s v="Demand"/>
    <n v="12289"/>
    <n v="11702"/>
    <n v="11702"/>
    <n v="12000"/>
    <n v="587"/>
    <n v="587"/>
    <n v="289"/>
    <n v="0.95223370493937665"/>
    <n v="0.95223370493937665"/>
    <n v="0.97648303360729105"/>
    <s v="90-100%"/>
    <s v="90-100%"/>
    <s v="90-100%"/>
    <n v="2.8934562907341057"/>
    <n v="35557.684356831422"/>
    <n v="33859.225514170503"/>
    <n v="33859.225514170503"/>
    <n v="34721.475488809272"/>
    <n v="1698.4588426609189"/>
    <n v="1698.4588426609189"/>
    <n v="836.20886802214955"/>
    <s v="Normal"/>
    <s v="Normal"/>
    <x v="2"/>
    <s v="80-120"/>
  </r>
  <r>
    <s v="Total"/>
    <x v="4"/>
    <s v="ABC-15"/>
    <s v="XYZ-54"/>
    <x v="303"/>
    <s v="Description_408"/>
    <d v="2022-02-01T00:00:00"/>
    <n v="27009"/>
    <s v="Demand"/>
    <n v="8624"/>
    <n v="11009"/>
    <n v="11009"/>
    <n v="11500"/>
    <n v="2385"/>
    <n v="2385"/>
    <n v="2876"/>
    <n v="0.72344619666048238"/>
    <n v="0.72344619666048238"/>
    <n v="0.66651205936920221"/>
    <s v="70-80%"/>
    <s v="70-80%"/>
    <s v="60-70%"/>
    <n v="4.3820769999999989"/>
    <n v="37791.032047999994"/>
    <n v="48242.285692999991"/>
    <n v="48242.285692999991"/>
    <n v="50393.885499999989"/>
    <n v="10451.253644999997"/>
    <n v="10451.253644999997"/>
    <n v="12602.853451999996"/>
    <s v="Overforecast"/>
    <s v="Overforecast"/>
    <x v="0"/>
    <s v="50-80"/>
  </r>
  <r>
    <s v="Total"/>
    <x v="3"/>
    <s v="ABC-15"/>
    <s v="XYZ-54"/>
    <x v="304"/>
    <s v="Description_409"/>
    <d v="2022-02-01T00:00:00"/>
    <n v="3269"/>
    <s v="Demand"/>
    <n v="607"/>
    <n v="126"/>
    <n v="126"/>
    <n v="300"/>
    <n v="481"/>
    <n v="481"/>
    <n v="307"/>
    <n v="0.20757825370675453"/>
    <n v="0.20757825370675453"/>
    <n v="0.49423393739703458"/>
    <s v="10-20%"/>
    <s v="10-20%"/>
    <s v="40-50%"/>
    <n v="1.4207710249442262"/>
    <n v="862.40801214114538"/>
    <n v="179.0171491429725"/>
    <n v="179.0171491429725"/>
    <n v="426.23130748326787"/>
    <n v="683.39086299817291"/>
    <n v="683.39086299817291"/>
    <n v="436.17670465787751"/>
    <s v="Underforecast"/>
    <s v="Underforecast"/>
    <x v="3"/>
    <s v="&gt;200&quot;"/>
  </r>
  <r>
    <s v="Total"/>
    <x v="3"/>
    <s v="ABC-15"/>
    <s v="XYZ-54"/>
    <x v="305"/>
    <s v="Description_410"/>
    <d v="2022-02-01T00:00:00"/>
    <n v="14930"/>
    <s v="Demand"/>
    <n v="13699"/>
    <n v="11941"/>
    <n v="11941"/>
    <n v="13000"/>
    <n v="1758"/>
    <n v="1758"/>
    <n v="699"/>
    <n v="0.87166946492444708"/>
    <n v="0.87166946492444708"/>
    <n v="0.94897437769180237"/>
    <s v="80-90%"/>
    <s v="80-90%"/>
    <s v="90-100%"/>
    <n v="2.9392456757174021"/>
    <n v="40264.726511652691"/>
    <n v="35097.532613741496"/>
    <n v="35097.532613741496"/>
    <n v="38210.193784326228"/>
    <n v="5167.1938979111947"/>
    <n v="5167.1938979111947"/>
    <n v="2054.5327273264629"/>
    <s v="Underforecast"/>
    <s v="Underforecast"/>
    <x v="2"/>
    <s v="80-120"/>
  </r>
  <r>
    <s v="Total"/>
    <x v="0"/>
    <s v="ABC-15"/>
    <s v="XYZ-54"/>
    <x v="306"/>
    <s v="Description_415"/>
    <d v="2022-02-01T00:00:00"/>
    <n v="15533"/>
    <s v="Demand"/>
    <n v="736"/>
    <n v="1947"/>
    <n v="1947"/>
    <n v="1300"/>
    <n v="1211"/>
    <n v="1211"/>
    <n v="564"/>
    <n v="0"/>
    <n v="0"/>
    <n v="0.23369565217391308"/>
    <s v="0-10%"/>
    <s v="0-10%"/>
    <s v="20-30%"/>
    <n v="1.8137221917124313"/>
    <n v="1334.8995331003493"/>
    <n v="3531.3171072641039"/>
    <n v="3531.3171072641039"/>
    <n v="2357.8388492261606"/>
    <n v="2196.4175741637546"/>
    <n v="2196.4175741637546"/>
    <n v="1022.9393161258113"/>
    <s v="Overforecast"/>
    <s v="Overforecast"/>
    <x v="0"/>
    <s v="50-80"/>
  </r>
  <r>
    <s v="Total"/>
    <x v="0"/>
    <s v="ABC-15"/>
    <s v="XYZ-54"/>
    <x v="307"/>
    <s v="Description_416"/>
    <d v="2022-02-01T00:00:00"/>
    <n v="20953"/>
    <s v="Demand"/>
    <n v="1455"/>
    <n v="4287"/>
    <n v="4287"/>
    <n v="5000"/>
    <n v="2832"/>
    <n v="2832"/>
    <n v="3545"/>
    <n v="0"/>
    <n v="0"/>
    <n v="0"/>
    <s v="0-10%"/>
    <s v="0-10%"/>
    <s v="0-10%"/>
    <n v="3.792260825043885"/>
    <n v="5517.7395004388527"/>
    <n v="16257.422156963135"/>
    <n v="16257.422156963135"/>
    <n v="18961.304125219423"/>
    <n v="10739.682656524283"/>
    <n v="10739.682656524283"/>
    <n v="13443.564624780571"/>
    <s v="Overforecast"/>
    <s v="Overforecast"/>
    <x v="0"/>
    <s v="25-50"/>
  </r>
  <r>
    <s v="Total"/>
    <x v="0"/>
    <s v="ABC-15"/>
    <s v="XYZ-54"/>
    <x v="308"/>
    <s v="Description_417"/>
    <d v="2022-02-01T00:00:00"/>
    <n v="15779"/>
    <s v="Demand"/>
    <n v="1468"/>
    <n v="1240"/>
    <n v="1240"/>
    <n v="1200"/>
    <n v="228"/>
    <n v="228"/>
    <n v="268"/>
    <n v="0.84468664850136244"/>
    <n v="0.84468664850136244"/>
    <n v="0.81743869209809261"/>
    <s v="80-90%"/>
    <s v="80-90%"/>
    <s v="80-90%"/>
    <n v="2.6025703963588094"/>
    <n v="3820.573341854732"/>
    <n v="3227.1872914849237"/>
    <n v="3227.1872914849237"/>
    <n v="3123.0844756305714"/>
    <n v="593.38605036980834"/>
    <n v="593.38605036980834"/>
    <n v="697.48886622416057"/>
    <s v="Underforecast"/>
    <s v="Underforecast"/>
    <x v="3"/>
    <s v="120-150"/>
  </r>
  <r>
    <s v="Total"/>
    <x v="0"/>
    <s v="ABC-15"/>
    <s v="XYZ-54"/>
    <x v="309"/>
    <s v="Description_418"/>
    <d v="2022-02-01T00:00:00"/>
    <n v="22923"/>
    <s v="Demand"/>
    <n v="1228"/>
    <n v="2584"/>
    <n v="2584"/>
    <n v="2500"/>
    <n v="1356"/>
    <n v="1356"/>
    <n v="1272"/>
    <n v="0"/>
    <n v="0"/>
    <n v="0"/>
    <s v="0-10%"/>
    <s v="0-10%"/>
    <s v="0-10%"/>
    <n v="6.2158585614198971"/>
    <n v="7633.0743134236336"/>
    <n v="16061.778522709013"/>
    <n v="16061.778522709013"/>
    <n v="15539.646403549743"/>
    <n v="8428.7042092853808"/>
    <n v="8428.7042092853808"/>
    <n v="7906.5720901261093"/>
    <s v="Overforecast"/>
    <s v="Overforecast"/>
    <x v="0"/>
    <s v="25-50"/>
  </r>
  <r>
    <s v="Total"/>
    <x v="1"/>
    <s v="ABC-9"/>
    <s v="XYZ-55"/>
    <x v="310"/>
    <s v="Description_419"/>
    <d v="2022-02-01T00:00:00"/>
    <n v="0"/>
    <s v="Supply"/>
    <n v="0"/>
    <n v="0"/>
    <n v="0"/>
    <n v="0"/>
    <n v="0"/>
    <n v="0"/>
    <n v="0"/>
    <n v="1"/>
    <n v="1"/>
    <n v="1"/>
    <s v="Others"/>
    <s v="Others"/>
    <s v="Others"/>
    <n v="1.6825723506110766"/>
    <n v="0"/>
    <n v="0"/>
    <n v="0"/>
    <n v="0"/>
    <n v="0"/>
    <n v="0"/>
    <n v="0"/>
    <s v="Others"/>
    <s v="Others"/>
    <x v="4"/>
    <s v="0"/>
  </r>
  <r>
    <s v="Total"/>
    <x v="1"/>
    <s v="ABC-9"/>
    <s v="XYZ-55"/>
    <x v="311"/>
    <s v="Description_420"/>
    <d v="2022-02-01T00:00:00"/>
    <n v="0"/>
    <s v="Supply"/>
    <n v="0"/>
    <n v="0"/>
    <n v="0"/>
    <n v="0"/>
    <n v="0"/>
    <n v="0"/>
    <n v="0"/>
    <n v="1"/>
    <n v="1"/>
    <n v="1"/>
    <s v="Others"/>
    <s v="Others"/>
    <s v="Others"/>
    <n v="2.1688372600021801"/>
    <n v="0"/>
    <n v="0"/>
    <n v="0"/>
    <n v="0"/>
    <n v="0"/>
    <n v="0"/>
    <n v="0"/>
    <s v="Others"/>
    <s v="Others"/>
    <x v="4"/>
    <s v="0"/>
  </r>
  <r>
    <s v="Total"/>
    <x v="1"/>
    <s v="ABC-9"/>
    <s v="XYZ-55"/>
    <x v="312"/>
    <s v="Description_421"/>
    <d v="2022-02-01T00:00:00"/>
    <n v="0"/>
    <s v="Supply"/>
    <n v="0"/>
    <n v="0"/>
    <n v="0"/>
    <n v="0"/>
    <n v="0"/>
    <n v="0"/>
    <n v="0"/>
    <n v="1"/>
    <n v="1"/>
    <n v="1"/>
    <s v="Others"/>
    <s v="Others"/>
    <s v="Others"/>
    <n v="2.758118599099761"/>
    <n v="0"/>
    <n v="0"/>
    <n v="0"/>
    <n v="0"/>
    <n v="0"/>
    <n v="0"/>
    <n v="0"/>
    <s v="Others"/>
    <s v="Others"/>
    <x v="4"/>
    <s v="0"/>
  </r>
  <r>
    <s v="Total"/>
    <x v="1"/>
    <s v="ABC-9"/>
    <s v="XYZ-55"/>
    <x v="313"/>
    <s v="Description_422"/>
    <d v="2022-02-01T00:00:00"/>
    <n v="0"/>
    <s v="Supply"/>
    <n v="0"/>
    <n v="0"/>
    <n v="0"/>
    <n v="0"/>
    <n v="0"/>
    <n v="0"/>
    <n v="0"/>
    <n v="1"/>
    <n v="1"/>
    <n v="1"/>
    <s v="Others"/>
    <s v="Others"/>
    <s v="Others"/>
    <n v="4.3686878535777041"/>
    <n v="0"/>
    <n v="0"/>
    <n v="0"/>
    <n v="0"/>
    <n v="0"/>
    <n v="0"/>
    <n v="0"/>
    <s v="Others"/>
    <s v="Others"/>
    <x v="4"/>
    <s v="0"/>
  </r>
  <r>
    <s v="Total"/>
    <x v="1"/>
    <s v="ABC-9"/>
    <s v="XYZ-55"/>
    <x v="314"/>
    <s v="Description_423"/>
    <d v="2022-02-01T00:00:00"/>
    <n v="0"/>
    <s v="Supply"/>
    <n v="0"/>
    <n v="0"/>
    <n v="0"/>
    <n v="0"/>
    <n v="0"/>
    <n v="0"/>
    <n v="0"/>
    <n v="1"/>
    <n v="1"/>
    <n v="1"/>
    <s v="Others"/>
    <s v="Others"/>
    <s v="Others"/>
    <n v="1.0303443048051066"/>
    <n v="0"/>
    <n v="0"/>
    <n v="0"/>
    <n v="0"/>
    <n v="0"/>
    <n v="0"/>
    <n v="0"/>
    <s v="Others"/>
    <s v="Others"/>
    <x v="4"/>
    <s v="0"/>
  </r>
  <r>
    <s v="Total"/>
    <x v="1"/>
    <s v="ABC-9"/>
    <s v="XYZ-55"/>
    <x v="315"/>
    <s v="Description_424"/>
    <d v="2022-02-01T00:00:00"/>
    <n v="0"/>
    <s v="Supply"/>
    <n v="0"/>
    <n v="0"/>
    <n v="0"/>
    <n v="0"/>
    <n v="0"/>
    <n v="0"/>
    <n v="0"/>
    <n v="1"/>
    <n v="1"/>
    <n v="1"/>
    <s v="Others"/>
    <s v="Others"/>
    <s v="Others"/>
    <n v="8.2248536687077536"/>
    <n v="0"/>
    <n v="0"/>
    <n v="0"/>
    <n v="0"/>
    <n v="0"/>
    <n v="0"/>
    <n v="0"/>
    <s v="Others"/>
    <s v="Others"/>
    <x v="4"/>
    <s v="0"/>
  </r>
  <r>
    <s v="Total"/>
    <x v="1"/>
    <s v="ABC-9"/>
    <s v="XYZ-55"/>
    <x v="316"/>
    <s v="Description_425"/>
    <d v="2022-02-01T00:00:00"/>
    <n v="0"/>
    <s v="Supply"/>
    <n v="0"/>
    <n v="0"/>
    <n v="0"/>
    <n v="0"/>
    <n v="0"/>
    <n v="0"/>
    <n v="0"/>
    <n v="1"/>
    <n v="1"/>
    <n v="1"/>
    <s v="Others"/>
    <s v="Others"/>
    <s v="Others"/>
    <n v="1.2419534039963713"/>
    <n v="0"/>
    <n v="0"/>
    <n v="0"/>
    <n v="0"/>
    <n v="0"/>
    <n v="0"/>
    <n v="0"/>
    <s v="Others"/>
    <s v="Others"/>
    <x v="4"/>
    <s v="0"/>
  </r>
  <r>
    <s v="Total"/>
    <x v="1"/>
    <s v="ABC-9"/>
    <s v="XYZ-55"/>
    <x v="317"/>
    <s v="Description_426"/>
    <d v="2022-02-01T00:00:00"/>
    <n v="0"/>
    <s v="Supply"/>
    <n v="0"/>
    <n v="0"/>
    <n v="0"/>
    <n v="0"/>
    <n v="0"/>
    <n v="0"/>
    <n v="0"/>
    <n v="1"/>
    <n v="1"/>
    <n v="1"/>
    <s v="Others"/>
    <s v="Others"/>
    <s v="Others"/>
    <n v="2.058388510705961"/>
    <n v="0"/>
    <n v="0"/>
    <n v="0"/>
    <n v="0"/>
    <n v="0"/>
    <n v="0"/>
    <n v="0"/>
    <s v="Others"/>
    <s v="Others"/>
    <x v="4"/>
    <s v="0"/>
  </r>
  <r>
    <s v="Total"/>
    <x v="1"/>
    <s v="ABC-9"/>
    <s v="XYZ-55"/>
    <x v="318"/>
    <s v="Description_427"/>
    <d v="2022-02-01T00:00:00"/>
    <n v="0"/>
    <s v="Supply"/>
    <n v="0"/>
    <n v="0"/>
    <n v="0"/>
    <n v="0"/>
    <n v="0"/>
    <n v="0"/>
    <n v="0"/>
    <n v="1"/>
    <n v="1"/>
    <n v="1"/>
    <s v="Others"/>
    <s v="Others"/>
    <s v="Others"/>
    <n v="3.3224428650431954"/>
    <n v="0"/>
    <n v="0"/>
    <n v="0"/>
    <n v="0"/>
    <n v="0"/>
    <n v="0"/>
    <n v="0"/>
    <s v="Others"/>
    <s v="Others"/>
    <x v="4"/>
    <s v="0"/>
  </r>
  <r>
    <s v="Total"/>
    <x v="1"/>
    <s v="ABC-9"/>
    <s v="XYZ-55"/>
    <x v="319"/>
    <s v="Description_428"/>
    <d v="2022-02-01T00:00:00"/>
    <n v="0"/>
    <s v="Supply"/>
    <n v="0"/>
    <n v="0"/>
    <n v="0"/>
    <n v="0"/>
    <n v="0"/>
    <n v="0"/>
    <n v="0"/>
    <n v="1"/>
    <n v="1"/>
    <n v="1"/>
    <s v="Others"/>
    <s v="Others"/>
    <s v="Others"/>
    <n v="1.2548479584622134"/>
    <n v="0"/>
    <n v="0"/>
    <n v="0"/>
    <n v="0"/>
    <n v="0"/>
    <n v="0"/>
    <n v="0"/>
    <s v="Others"/>
    <s v="Others"/>
    <x v="4"/>
    <s v="0"/>
  </r>
  <r>
    <s v="Total"/>
    <x v="1"/>
    <s v="ABC-9"/>
    <s v="XYZ-55"/>
    <x v="320"/>
    <s v="Description_429"/>
    <d v="2022-02-01T00:00:00"/>
    <n v="0"/>
    <s v="Supply"/>
    <n v="0"/>
    <n v="0"/>
    <n v="0"/>
    <n v="0"/>
    <n v="0"/>
    <n v="0"/>
    <n v="0"/>
    <n v="1"/>
    <n v="1"/>
    <n v="1"/>
    <s v="Others"/>
    <s v="Others"/>
    <s v="Others"/>
    <n v="2.4735063607735137"/>
    <n v="0"/>
    <n v="0"/>
    <n v="0"/>
    <n v="0"/>
    <n v="0"/>
    <n v="0"/>
    <n v="0"/>
    <s v="Others"/>
    <s v="Others"/>
    <x v="4"/>
    <s v="0"/>
  </r>
  <r>
    <s v="Total"/>
    <x v="1"/>
    <s v="ABC-9"/>
    <s v="XYZ-55"/>
    <x v="321"/>
    <s v="Description_430"/>
    <d v="2022-02-01T00:00:00"/>
    <n v="0"/>
    <s v="Supply"/>
    <n v="0"/>
    <n v="0"/>
    <n v="0"/>
    <n v="0"/>
    <n v="0"/>
    <n v="0"/>
    <n v="0"/>
    <n v="1"/>
    <n v="1"/>
    <n v="1"/>
    <s v="Others"/>
    <s v="Others"/>
    <s v="Others"/>
    <n v="0.80293452618462569"/>
    <n v="0"/>
    <n v="0"/>
    <n v="0"/>
    <n v="0"/>
    <n v="0"/>
    <n v="0"/>
    <n v="0"/>
    <s v="Others"/>
    <s v="Others"/>
    <x v="4"/>
    <s v="0"/>
  </r>
  <r>
    <s v="Total"/>
    <x v="1"/>
    <s v="ABC-9"/>
    <s v="XYZ-55"/>
    <x v="322"/>
    <s v="Description_431"/>
    <d v="2022-02-01T00:00:00"/>
    <n v="0"/>
    <s v="Supply"/>
    <n v="0"/>
    <n v="0"/>
    <n v="0"/>
    <n v="0"/>
    <n v="0"/>
    <n v="0"/>
    <n v="0"/>
    <n v="1"/>
    <n v="1"/>
    <n v="1"/>
    <s v="Others"/>
    <s v="Others"/>
    <s v="Others"/>
    <n v="4.612680345254847"/>
    <n v="0"/>
    <n v="0"/>
    <n v="0"/>
    <n v="0"/>
    <n v="0"/>
    <n v="0"/>
    <n v="0"/>
    <s v="Others"/>
    <s v="Others"/>
    <x v="4"/>
    <s v="0"/>
  </r>
  <r>
    <s v="Total"/>
    <x v="1"/>
    <s v="ABC-9"/>
    <s v="XYZ-55"/>
    <x v="323"/>
    <s v="Description_432"/>
    <d v="2022-02-01T00:00:00"/>
    <n v="0"/>
    <s v="Supply"/>
    <n v="0"/>
    <n v="0"/>
    <n v="0"/>
    <n v="0"/>
    <n v="0"/>
    <n v="0"/>
    <n v="0"/>
    <n v="1"/>
    <n v="1"/>
    <n v="1"/>
    <s v="Others"/>
    <s v="Others"/>
    <s v="Others"/>
    <n v="1.5484165819130222"/>
    <n v="0"/>
    <n v="0"/>
    <n v="0"/>
    <n v="0"/>
    <n v="0"/>
    <n v="0"/>
    <n v="0"/>
    <s v="Others"/>
    <s v="Others"/>
    <x v="4"/>
    <s v="0"/>
  </r>
  <r>
    <s v="Total"/>
    <x v="1"/>
    <s v="ABC-9"/>
    <s v="XYZ-55"/>
    <x v="324"/>
    <s v="Description_433"/>
    <d v="2022-02-01T00:00:00"/>
    <n v="0"/>
    <s v="Supply"/>
    <n v="0"/>
    <n v="0"/>
    <n v="0"/>
    <n v="0"/>
    <n v="0"/>
    <n v="0"/>
    <n v="0"/>
    <n v="1"/>
    <n v="1"/>
    <n v="1"/>
    <s v="Others"/>
    <s v="Others"/>
    <s v="Others"/>
    <n v="3.3298431832568802"/>
    <n v="0"/>
    <n v="0"/>
    <n v="0"/>
    <n v="0"/>
    <n v="0"/>
    <n v="0"/>
    <n v="0"/>
    <s v="Others"/>
    <s v="Others"/>
    <x v="4"/>
    <s v="0"/>
  </r>
  <r>
    <s v="Total"/>
    <x v="1"/>
    <s v="ABC-9"/>
    <s v="XYZ-55"/>
    <x v="325"/>
    <s v="Description_434"/>
    <d v="2022-02-01T00:00:00"/>
    <n v="0"/>
    <s v="Supply"/>
    <n v="0"/>
    <n v="0"/>
    <n v="0"/>
    <n v="0"/>
    <n v="0"/>
    <n v="0"/>
    <n v="0"/>
    <n v="1"/>
    <n v="1"/>
    <n v="1"/>
    <s v="Others"/>
    <s v="Others"/>
    <s v="Others"/>
    <n v="0.90373886077101306"/>
    <n v="0"/>
    <n v="0"/>
    <n v="0"/>
    <n v="0"/>
    <n v="0"/>
    <n v="0"/>
    <n v="0"/>
    <s v="Others"/>
    <s v="Others"/>
    <x v="4"/>
    <s v="0"/>
  </r>
  <r>
    <s v="Total"/>
    <x v="1"/>
    <s v="ABC-9"/>
    <s v="XYZ-55"/>
    <x v="326"/>
    <s v="Description_435"/>
    <d v="2022-02-01T00:00:00"/>
    <n v="0"/>
    <s v="Supply"/>
    <n v="0"/>
    <n v="0"/>
    <n v="0"/>
    <n v="0"/>
    <n v="0"/>
    <n v="0"/>
    <n v="0"/>
    <n v="1"/>
    <n v="1"/>
    <n v="1"/>
    <s v="Others"/>
    <s v="Others"/>
    <s v="Others"/>
    <n v="6.2231675962066353"/>
    <n v="0"/>
    <n v="0"/>
    <n v="0"/>
    <n v="0"/>
    <n v="0"/>
    <n v="0"/>
    <n v="0"/>
    <s v="Others"/>
    <s v="Others"/>
    <x v="4"/>
    <s v="0"/>
  </r>
  <r>
    <s v="Total"/>
    <x v="1"/>
    <s v="ABC-12"/>
    <s v="XYZ-56"/>
    <x v="327"/>
    <s v="Description_436"/>
    <d v="2022-02-01T00:00:00"/>
    <n v="537"/>
    <s v="Demand"/>
    <n v="7"/>
    <n v="48"/>
    <n v="48"/>
    <n v="20"/>
    <n v="41"/>
    <n v="41"/>
    <n v="13"/>
    <n v="0"/>
    <n v="0"/>
    <n v="0"/>
    <s v="0-10%"/>
    <s v="0-10%"/>
    <s v="0-10%"/>
    <n v="10.769500000000001"/>
    <n v="75.386500000000012"/>
    <n v="516.93600000000004"/>
    <n v="516.93600000000004"/>
    <n v="215.39000000000001"/>
    <n v="441.54950000000002"/>
    <n v="441.54950000000002"/>
    <n v="140.0035"/>
    <s v="Overforecast"/>
    <s v="Overforecast"/>
    <x v="0"/>
    <s v="25-50"/>
  </r>
  <r>
    <s v="Total"/>
    <x v="1"/>
    <s v="ABC-12"/>
    <s v="XYZ-56"/>
    <x v="328"/>
    <s v="Description_437"/>
    <d v="2022-02-01T00:00:00"/>
    <n v="4949"/>
    <s v="Demand"/>
    <n v="308"/>
    <n v="2049"/>
    <n v="2049"/>
    <n v="3000"/>
    <n v="1741"/>
    <n v="1741"/>
    <n v="2692"/>
    <n v="0"/>
    <n v="0"/>
    <n v="0"/>
    <s v="0-10%"/>
    <s v="0-10%"/>
    <s v="0-10%"/>
    <n v="32.356099999999998"/>
    <n v="9965.6787999999997"/>
    <n v="66297.6489"/>
    <n v="66297.6489"/>
    <n v="97068.299999999988"/>
    <n v="56331.970099999999"/>
    <n v="56331.970099999999"/>
    <n v="87102.621199999994"/>
    <s v="Overforecast"/>
    <s v="Overforecast"/>
    <x v="0"/>
    <s v="0-25"/>
  </r>
  <r>
    <s v="Total"/>
    <x v="1"/>
    <s v="ABC-12"/>
    <s v="XYZ-56"/>
    <x v="329"/>
    <s v="Description_438"/>
    <d v="2022-02-01T00:00:00"/>
    <n v="0"/>
    <s v="Supply"/>
    <n v="0"/>
    <n v="4"/>
    <n v="4"/>
    <n v="0"/>
    <n v="4"/>
    <n v="4"/>
    <n v="0"/>
    <n v="1"/>
    <n v="1"/>
    <n v="1"/>
    <s v="90-100%"/>
    <s v="90-100%"/>
    <s v="Others"/>
    <n v="3.5291575969392186"/>
    <n v="0"/>
    <n v="14.116630387756874"/>
    <n v="14.116630387756874"/>
    <n v="0"/>
    <n v="14.116630387756874"/>
    <n v="14.116630387756874"/>
    <n v="0"/>
    <s v="Forecasted But Not Sold"/>
    <s v="Forecasted But Not Sold"/>
    <x v="4"/>
    <s v="0"/>
  </r>
  <r>
    <s v="Total"/>
    <x v="1"/>
    <s v="ABC-12"/>
    <s v="XYZ-57"/>
    <x v="330"/>
    <s v="Description_440"/>
    <d v="2022-02-01T00:00:00"/>
    <n v="2613"/>
    <s v="Demand"/>
    <n v="73"/>
    <n v="209"/>
    <n v="209"/>
    <n v="400"/>
    <n v="136"/>
    <n v="136"/>
    <n v="327"/>
    <n v="0"/>
    <n v="0"/>
    <n v="0"/>
    <s v="0-10%"/>
    <s v="0-10%"/>
    <s v="0-10%"/>
    <n v="6.8747474589500079"/>
    <n v="501.85656450335057"/>
    <n v="1436.8222189205517"/>
    <n v="1436.8222189205517"/>
    <n v="2749.898983580003"/>
    <n v="934.96565441720111"/>
    <n v="934.96565441720111"/>
    <n v="2248.0424190766525"/>
    <s v="Overforecast"/>
    <s v="Overforecast"/>
    <x v="0"/>
    <s v="0-25"/>
  </r>
  <r>
    <s v="Total"/>
    <x v="1"/>
    <s v="ABC-12"/>
    <s v="XYZ-57"/>
    <x v="331"/>
    <s v="Description_441"/>
    <d v="2022-02-01T00:00:00"/>
    <n v="538"/>
    <s v="Demand"/>
    <n v="1"/>
    <n v="6"/>
    <n v="6"/>
    <n v="15"/>
    <n v="5"/>
    <n v="5"/>
    <n v="14"/>
    <n v="0"/>
    <n v="0"/>
    <n v="0"/>
    <s v="0-10%"/>
    <s v="0-10%"/>
    <s v="0-10%"/>
    <n v="10.9584125"/>
    <n v="10.9584125"/>
    <n v="65.750474999999994"/>
    <n v="65.750474999999994"/>
    <n v="164.37618749999999"/>
    <n v="54.792062499999993"/>
    <n v="54.792062499999993"/>
    <n v="153.41777499999998"/>
    <s v="Overforecast"/>
    <s v="Overforecast"/>
    <x v="0"/>
    <s v="0-25"/>
  </r>
  <r>
    <s v="Total"/>
    <x v="1"/>
    <s v="ABC-12"/>
    <s v="XYZ-57"/>
    <x v="332"/>
    <s v="Description_442"/>
    <d v="2022-02-01T00:00:00"/>
    <n v="5220"/>
    <s v="Demand"/>
    <n v="1497"/>
    <n v="1800"/>
    <n v="1800"/>
    <n v="1500"/>
    <n v="303"/>
    <n v="303"/>
    <n v="3"/>
    <n v="0.79759519038076154"/>
    <n v="0.79759519038076154"/>
    <n v="0.99799599198396793"/>
    <s v="70-80%"/>
    <s v="70-80%"/>
    <s v="90-100%"/>
    <n v="6.8339518166393622"/>
    <n v="10230.425869509125"/>
    <n v="12301.113269950853"/>
    <n v="12301.113269950853"/>
    <n v="10250.927724959043"/>
    <n v="2070.6874004417277"/>
    <n v="2070.6874004417277"/>
    <n v="20.501855449918367"/>
    <s v="Overforecast"/>
    <s v="Overforecast"/>
    <x v="2"/>
    <s v="80-120"/>
  </r>
  <r>
    <s v="Total"/>
    <x v="1"/>
    <s v="ABC-12"/>
    <s v="XYZ-57"/>
    <x v="333"/>
    <s v="Description_443"/>
    <d v="2022-02-01T00:00:00"/>
    <n v="3005"/>
    <s v="Demand"/>
    <n v="13"/>
    <n v="18"/>
    <n v="18"/>
    <n v="20"/>
    <n v="5"/>
    <n v="5"/>
    <n v="7"/>
    <n v="0.61538461538461542"/>
    <n v="0.61538461538461542"/>
    <n v="0.46153846153846156"/>
    <s v="60-70%"/>
    <s v="60-70%"/>
    <s v="40-50%"/>
    <n v="4.4724163999999984"/>
    <n v="58.141413199999981"/>
    <n v="80.503495199999975"/>
    <n v="80.503495199999975"/>
    <n v="89.448327999999975"/>
    <n v="22.362081999999994"/>
    <n v="22.362081999999994"/>
    <n v="31.306914799999994"/>
    <s v="Overforecast"/>
    <s v="Overforecast"/>
    <x v="0"/>
    <s v="50-80"/>
  </r>
  <r>
    <s v="Total"/>
    <x v="4"/>
    <s v="ABC-12"/>
    <s v="XYZ-57"/>
    <x v="334"/>
    <s v="Description_444"/>
    <d v="2022-02-01T00:00:00"/>
    <n v="15529"/>
    <s v="Demand"/>
    <n v="2140"/>
    <n v="2120"/>
    <n v="2120"/>
    <n v="2700"/>
    <n v="20"/>
    <n v="20"/>
    <n v="560"/>
    <n v="0.99065420560747663"/>
    <n v="0.99065420560747663"/>
    <n v="0.73831775700934577"/>
    <s v="90-100%"/>
    <s v="90-100%"/>
    <s v="70-80%"/>
    <n v="2.83"/>
    <n v="6056.2"/>
    <n v="5999.6"/>
    <n v="5999.6"/>
    <n v="7641"/>
    <n v="56.599999999999454"/>
    <n v="56.599999999999454"/>
    <n v="1584.8000000000002"/>
    <s v="Normal"/>
    <s v="Normal"/>
    <x v="0"/>
    <s v="50-80"/>
  </r>
  <r>
    <s v="Total"/>
    <x v="1"/>
    <s v="ABC-12"/>
    <s v="XYZ-57"/>
    <x v="335"/>
    <s v="Description_445"/>
    <d v="2022-02-01T00:00:00"/>
    <n v="2525"/>
    <s v="Demand"/>
    <n v="22"/>
    <n v="51"/>
    <n v="51"/>
    <n v="20"/>
    <n v="29"/>
    <n v="29"/>
    <n v="2"/>
    <n v="0"/>
    <n v="0"/>
    <n v="0.90909090909090906"/>
    <s v="0-10%"/>
    <s v="0-10%"/>
    <s v="80-90%"/>
    <n v="21.470912388956524"/>
    <n v="472.36007255704351"/>
    <n v="1095.0165318367826"/>
    <n v="1095.0165318367826"/>
    <n v="429.41824777913047"/>
    <n v="622.65645927973912"/>
    <n v="622.65645927973912"/>
    <n v="42.941824777913041"/>
    <s v="Overforecast"/>
    <s v="Overforecast"/>
    <x v="2"/>
    <s v="80-120"/>
  </r>
  <r>
    <s v="Total"/>
    <x v="1"/>
    <s v="ABC-12"/>
    <s v="XYZ-57"/>
    <x v="336"/>
    <s v="Description_446"/>
    <d v="2022-02-01T00:00:00"/>
    <n v="7630"/>
    <s v="Demand"/>
    <n v="978"/>
    <n v="2000"/>
    <n v="2000"/>
    <n v="2100"/>
    <n v="1022"/>
    <n v="1022"/>
    <n v="1122"/>
    <n v="0"/>
    <n v="0"/>
    <n v="0"/>
    <s v="0-10%"/>
    <s v="0-10%"/>
    <s v="0-10%"/>
    <n v="7.7369347541380877"/>
    <n v="7566.7221895470502"/>
    <n v="15473.869508276175"/>
    <n v="15473.869508276175"/>
    <n v="16247.562983689984"/>
    <n v="7907.1473187291249"/>
    <n v="7907.1473187291249"/>
    <n v="8680.8407941429341"/>
    <s v="Overforecast"/>
    <s v="Overforecast"/>
    <x v="0"/>
    <s v="25-50"/>
  </r>
  <r>
    <s v="Total"/>
    <x v="1"/>
    <s v="ABC-12"/>
    <s v="XYZ-57"/>
    <x v="337"/>
    <s v="Description_447"/>
    <d v="2022-02-01T00:00:00"/>
    <n v="775"/>
    <s v="Demand"/>
    <n v="11"/>
    <n v="37"/>
    <n v="37"/>
    <n v="30"/>
    <n v="26"/>
    <n v="26"/>
    <n v="19"/>
    <n v="0"/>
    <n v="0"/>
    <n v="0"/>
    <s v="0-10%"/>
    <s v="0-10%"/>
    <s v="0-10%"/>
    <n v="4.9900213000000013"/>
    <n v="54.890234300000017"/>
    <n v="184.63078810000005"/>
    <n v="184.63078810000005"/>
    <n v="149.70063900000005"/>
    <n v="129.74055380000004"/>
    <n v="129.74055380000004"/>
    <n v="94.810404700000035"/>
    <s v="Overforecast"/>
    <s v="Overforecast"/>
    <x v="0"/>
    <s v="25-50"/>
  </r>
  <r>
    <s v="Total"/>
    <x v="4"/>
    <s v="ABC-12"/>
    <s v="XYZ-57"/>
    <x v="338"/>
    <s v="Description_448"/>
    <d v="2022-02-01T00:00:00"/>
    <n v="16637"/>
    <s v="Demand"/>
    <n v="4640"/>
    <n v="4500"/>
    <n v="4500"/>
    <n v="6000"/>
    <n v="140"/>
    <n v="140"/>
    <n v="1360"/>
    <n v="0.96982758620689657"/>
    <n v="0.96982758620689657"/>
    <n v="0.7068965517241379"/>
    <s v="90-100%"/>
    <s v="90-100%"/>
    <s v="60-70%"/>
    <n v="2.86"/>
    <n v="13270.4"/>
    <n v="12870"/>
    <n v="12870"/>
    <n v="17160"/>
    <n v="400.39999999999964"/>
    <n v="400.39999999999964"/>
    <n v="3889.6000000000004"/>
    <s v="Normal"/>
    <s v="Normal"/>
    <x v="0"/>
    <s v="50-80"/>
  </r>
  <r>
    <s v="Total"/>
    <x v="1"/>
    <s v="ABC-12"/>
    <s v="XYZ-57"/>
    <x v="339"/>
    <s v="Description_449"/>
    <d v="2022-02-01T00:00:00"/>
    <n v="775"/>
    <s v="Demand"/>
    <n v="18"/>
    <n v="45"/>
    <n v="45"/>
    <n v="20"/>
    <n v="27"/>
    <n v="27"/>
    <n v="2"/>
    <n v="0"/>
    <n v="0"/>
    <n v="0.88888888888888884"/>
    <s v="0-10%"/>
    <s v="0-10%"/>
    <s v="80-90%"/>
    <n v="17.185552402222221"/>
    <n v="309.33994323999997"/>
    <n v="773.34985810000001"/>
    <n v="773.34985810000001"/>
    <n v="343.7110480444444"/>
    <n v="464.00991486000004"/>
    <n v="464.00991486000004"/>
    <n v="34.371104804444428"/>
    <s v="Overforecast"/>
    <s v="Overforecast"/>
    <x v="0"/>
    <s v="80-120"/>
  </r>
  <r>
    <s v="Total"/>
    <x v="1"/>
    <s v="ABC-12"/>
    <s v="XYZ-57"/>
    <x v="340"/>
    <s v="Description_450"/>
    <d v="2022-02-01T00:00:00"/>
    <n v="1093"/>
    <s v="Demand"/>
    <n v="54"/>
    <n v="250"/>
    <n v="250"/>
    <n v="250"/>
    <n v="196"/>
    <n v="196"/>
    <n v="196"/>
    <n v="0"/>
    <n v="0"/>
    <n v="0"/>
    <s v="0-10%"/>
    <s v="0-10%"/>
    <s v="0-10%"/>
    <n v="9.9319533787907055"/>
    <n v="536.32548245469809"/>
    <n v="2482.9883446976764"/>
    <n v="2482.9883446976764"/>
    <n v="2482.9883446976764"/>
    <n v="1946.6628622429785"/>
    <n v="1946.6628622429785"/>
    <n v="1946.6628622429785"/>
    <s v="Overforecast"/>
    <s v="Overforecast"/>
    <x v="0"/>
    <s v="0-25"/>
  </r>
  <r>
    <s v="Total"/>
    <x v="1"/>
    <s v="ABC-12"/>
    <s v="XYZ-57"/>
    <x v="341"/>
    <s v="Description_451"/>
    <d v="2022-02-01T00:00:00"/>
    <n v="488"/>
    <s v="Demand"/>
    <n v="0"/>
    <n v="6"/>
    <n v="6"/>
    <n v="6"/>
    <n v="6"/>
    <n v="6"/>
    <n v="6"/>
    <n v="1"/>
    <n v="1"/>
    <n v="1"/>
    <s v="90-100%"/>
    <s v="90-100%"/>
    <s v="90-100%"/>
    <n v="7.5267499999999989"/>
    <n v="0"/>
    <n v="45.160499999999992"/>
    <n v="45.160499999999992"/>
    <n v="45.160499999999992"/>
    <n v="45.160499999999992"/>
    <n v="45.160499999999992"/>
    <n v="45.160499999999992"/>
    <s v="Forecasted But Not Sold"/>
    <s v="Forecasted But Not Sold"/>
    <x v="5"/>
    <s v="0"/>
  </r>
  <r>
    <s v="Total"/>
    <x v="3"/>
    <s v="ABC-12"/>
    <s v="XYZ-56"/>
    <x v="342"/>
    <s v="Description_452"/>
    <d v="2022-02-01T00:00:00"/>
    <n v="288"/>
    <s v="Demand"/>
    <n v="208"/>
    <n v="744"/>
    <n v="744"/>
    <n v="600"/>
    <n v="536"/>
    <n v="536"/>
    <n v="392"/>
    <n v="0"/>
    <n v="0"/>
    <n v="0"/>
    <s v="0-10%"/>
    <s v="0-10%"/>
    <s v="0-10%"/>
    <n v="7.4221439517400647"/>
    <n v="1543.8059419619335"/>
    <n v="5522.0751000946084"/>
    <n v="5522.0751000946084"/>
    <n v="4453.2863710440388"/>
    <n v="3978.2691581326749"/>
    <n v="3978.2691581326749"/>
    <n v="2909.4804290821053"/>
    <s v="Overforecast"/>
    <s v="Overforecast"/>
    <x v="0"/>
    <s v="25-50"/>
  </r>
  <r>
    <s v="Total"/>
    <x v="3"/>
    <s v="ABC-12"/>
    <s v="XYZ-56"/>
    <x v="343"/>
    <s v="Description_453"/>
    <d v="2022-02-01T00:00:00"/>
    <n v="195"/>
    <s v="Demand"/>
    <n v="174"/>
    <n v="272"/>
    <n v="272"/>
    <n v="200"/>
    <n v="98"/>
    <n v="98"/>
    <n v="26"/>
    <n v="0.43678160919540232"/>
    <n v="0.43678160919540232"/>
    <n v="0.85057471264367812"/>
    <s v="40-50%"/>
    <s v="40-50%"/>
    <s v="80-90%"/>
    <n v="22.462155263455692"/>
    <n v="3908.4150158412904"/>
    <n v="6109.7062316599486"/>
    <n v="6109.7062316599486"/>
    <n v="4492.4310526911386"/>
    <n v="2201.2912158186582"/>
    <n v="2201.2912158186582"/>
    <n v="584.01603684984821"/>
    <s v="Overforecast"/>
    <s v="Overforecast"/>
    <x v="0"/>
    <s v="80-120"/>
  </r>
  <r>
    <s v="Total"/>
    <x v="0"/>
    <s v="ABC-12"/>
    <s v="XYZ-57"/>
    <x v="344"/>
    <s v="Description_454"/>
    <d v="2022-02-01T00:00:00"/>
    <n v="15925"/>
    <s v="Demand"/>
    <n v="2470"/>
    <n v="1480"/>
    <n v="1480"/>
    <n v="1000"/>
    <n v="990"/>
    <n v="990"/>
    <n v="1470"/>
    <n v="0.59919028340080971"/>
    <n v="0.59919028340080971"/>
    <n v="0.40485829959514175"/>
    <s v="50-60%"/>
    <s v="50-60%"/>
    <s v="30-40%"/>
    <n v="2.5056063434829055"/>
    <n v="6188.8476684027764"/>
    <n v="3708.2973883547002"/>
    <n v="3708.2973883547002"/>
    <n v="2505.6063434829052"/>
    <n v="2480.5502800480763"/>
    <n v="2480.5502800480763"/>
    <n v="3683.2413249198712"/>
    <s v="Underforecast"/>
    <s v="Underforecast"/>
    <x v="3"/>
    <s v="&gt;200&quot;"/>
  </r>
  <r>
    <s v="Total"/>
    <x v="3"/>
    <s v="ABC-12"/>
    <s v="XYZ-57"/>
    <x v="345"/>
    <s v="Description_455"/>
    <d v="2022-02-01T00:00:00"/>
    <n v="1388"/>
    <s v="Demand"/>
    <n v="499"/>
    <n v="364"/>
    <n v="364"/>
    <n v="380"/>
    <n v="135"/>
    <n v="135"/>
    <n v="119"/>
    <n v="0.72945891783567141"/>
    <n v="0.72945891783567141"/>
    <n v="0.76152304609218435"/>
    <s v="70-80%"/>
    <s v="70-80%"/>
    <s v="70-80%"/>
    <n v="8.0913247979368652"/>
    <n v="4037.5710741704956"/>
    <n v="2945.2422264490187"/>
    <n v="2945.2422264490187"/>
    <n v="3074.7034232160086"/>
    <n v="1092.3288477214769"/>
    <n v="1092.3288477214769"/>
    <n v="962.86765095448709"/>
    <s v="Underforecast"/>
    <s v="Underforecast"/>
    <x v="3"/>
    <s v="120-150"/>
  </r>
  <r>
    <s v="Total"/>
    <x v="0"/>
    <s v="ABC-12"/>
    <s v="XYZ-57"/>
    <x v="346"/>
    <s v="Description_456"/>
    <d v="2022-02-01T00:00:00"/>
    <n v="10972"/>
    <s v="Demand"/>
    <n v="2856"/>
    <n v="2802"/>
    <n v="2802"/>
    <n v="1500"/>
    <n v="54"/>
    <n v="54"/>
    <n v="1356"/>
    <n v="0.98109243697478987"/>
    <n v="0.98109243697478987"/>
    <n v="0.52521008403361347"/>
    <s v="90-100%"/>
    <s v="90-100%"/>
    <s v="50-60%"/>
    <n v="3.2666200140802575"/>
    <n v="9329.4667602132158"/>
    <n v="9153.0692794528823"/>
    <n v="9153.0692794528823"/>
    <n v="4899.9300211203863"/>
    <n v="176.39748076033356"/>
    <n v="176.39748076033356"/>
    <n v="4429.5367390928295"/>
    <s v="Normal"/>
    <s v="Normal"/>
    <x v="3"/>
    <s v="150-200"/>
  </r>
  <r>
    <s v="Total"/>
    <x v="3"/>
    <s v="ABC-12"/>
    <s v="XYZ-57"/>
    <x v="347"/>
    <s v="Description_458"/>
    <d v="2022-02-01T00:00:00"/>
    <n v="1129"/>
    <s v="Demand"/>
    <n v="162"/>
    <n v="137"/>
    <n v="137"/>
    <n v="150"/>
    <n v="25"/>
    <n v="25"/>
    <n v="12"/>
    <n v="0.84567901234567899"/>
    <n v="0.84567901234567899"/>
    <n v="0.92592592592592593"/>
    <s v="80-90%"/>
    <s v="80-90%"/>
    <s v="90-100%"/>
    <n v="23.049205669774832"/>
    <n v="3733.9713185035225"/>
    <n v="3157.741176759152"/>
    <n v="3157.741176759152"/>
    <n v="3457.3808504662247"/>
    <n v="576.23014174437048"/>
    <n v="576.23014174437048"/>
    <n v="276.5904680372978"/>
    <s v="Underforecast"/>
    <s v="Underforecast"/>
    <x v="2"/>
    <s v="80-120"/>
  </r>
  <r>
    <s v="Total"/>
    <x v="3"/>
    <s v="ABC-12"/>
    <s v="XYZ-57"/>
    <x v="348"/>
    <s v="Description_459"/>
    <d v="2022-02-01T00:00:00"/>
    <n v="918"/>
    <s v="Demand"/>
    <n v="223"/>
    <n v="194"/>
    <n v="194"/>
    <n v="225"/>
    <n v="29"/>
    <n v="29"/>
    <n v="2"/>
    <n v="0.86995515695067271"/>
    <n v="0.86995515695067271"/>
    <n v="0.99103139013452912"/>
    <s v="80-90%"/>
    <s v="80-90%"/>
    <s v="90-100%"/>
    <n v="8.0902067207298973"/>
    <n v="1804.116098722767"/>
    <n v="1569.5001038216001"/>
    <n v="1569.5001038216001"/>
    <n v="1820.2965121642269"/>
    <n v="234.61599490116691"/>
    <n v="234.61599490116691"/>
    <n v="16.180413441459905"/>
    <s v="Underforecast"/>
    <s v="Underforecast"/>
    <x v="2"/>
    <s v="80-120"/>
  </r>
  <r>
    <s v="Total"/>
    <x v="0"/>
    <s v="ABC-12"/>
    <s v="XYZ-57"/>
    <x v="349"/>
    <s v="Description_460"/>
    <d v="2022-02-01T00:00:00"/>
    <n v="8391"/>
    <s v="Demand"/>
    <n v="997"/>
    <n v="1119"/>
    <n v="1119"/>
    <n v="500"/>
    <n v="122"/>
    <n v="122"/>
    <n v="497"/>
    <n v="0.87763289869608829"/>
    <n v="0.87763289869608829"/>
    <n v="0.50150451354062187"/>
    <s v="80-90%"/>
    <s v="80-90%"/>
    <s v="40-50%"/>
    <n v="3.6968784860557773"/>
    <n v="3685.78785059761"/>
    <n v="4136.8070258964144"/>
    <n v="4136.8070258964144"/>
    <n v="1848.4392430278886"/>
    <n v="451.01917529880438"/>
    <n v="451.01917529880438"/>
    <n v="1837.3486075697215"/>
    <s v="Overforecast"/>
    <s v="Overforecast"/>
    <x v="3"/>
    <s v="150-200"/>
  </r>
  <r>
    <s v="Total"/>
    <x v="3"/>
    <s v="ABC-12"/>
    <s v="XYZ-57"/>
    <x v="350"/>
    <s v="Description_462"/>
    <d v="2022-02-01T00:00:00"/>
    <n v="954"/>
    <s v="Demand"/>
    <n v="92"/>
    <n v="123"/>
    <n v="123"/>
    <n v="96"/>
    <n v="31"/>
    <n v="31"/>
    <n v="4"/>
    <n v="0.66304347826086962"/>
    <n v="0.66304347826086962"/>
    <n v="0.95652173913043481"/>
    <s v="60-70%"/>
    <s v="60-70%"/>
    <s v="90-100%"/>
    <n v="23.046961464840081"/>
    <n v="2120.3204547652876"/>
    <n v="2834.7762601753298"/>
    <n v="2834.7762601753298"/>
    <n v="2212.5083006246477"/>
    <n v="714.4558054100421"/>
    <n v="714.4558054100421"/>
    <n v="92.187845859360095"/>
    <s v="Overforecast"/>
    <s v="Overforecast"/>
    <x v="2"/>
    <s v="80-120"/>
  </r>
  <r>
    <s v="Total"/>
    <x v="2"/>
    <s v="ABC-12"/>
    <s v="XYZ-58"/>
    <x v="351"/>
    <s v="Description_465"/>
    <d v="2022-02-01T00:00:00"/>
    <n v="30974"/>
    <s v="Demand"/>
    <n v="3056"/>
    <n v="4221"/>
    <n v="3800"/>
    <n v="3480"/>
    <n v="1165"/>
    <n v="744"/>
    <n v="424"/>
    <n v="0.61878272251308908"/>
    <n v="0.75654450261780104"/>
    <n v="0.86125654450261779"/>
    <s v="60-70%"/>
    <s v="70-80%"/>
    <s v="80-90%"/>
    <n v="6.6137626707404742"/>
    <n v="20211.658721782889"/>
    <n v="27916.692233195543"/>
    <n v="25132.298148813803"/>
    <n v="23015.894094176849"/>
    <n v="7705.0335114126538"/>
    <n v="4920.6394270309138"/>
    <n v="2804.2353723939596"/>
    <s v="Overforecast"/>
    <s v="Overforecast"/>
    <x v="0"/>
    <s v="80-120"/>
  </r>
  <r>
    <s v="Total"/>
    <x v="2"/>
    <s v="ABC-12"/>
    <s v="XYZ-58"/>
    <x v="352"/>
    <s v="Description_466"/>
    <d v="2022-02-01T00:00:00"/>
    <n v="29404"/>
    <s v="Demand"/>
    <n v="2890"/>
    <n v="1869"/>
    <n v="1869"/>
    <n v="1800"/>
    <n v="1021"/>
    <n v="1021"/>
    <n v="1090"/>
    <n v="0.64671280276816612"/>
    <n v="0.64671280276816612"/>
    <n v="0.62283737024221453"/>
    <s v="60-70%"/>
    <s v="60-70%"/>
    <s v="60-70%"/>
    <n v="4.5569526511018985"/>
    <n v="13169.593161684486"/>
    <n v="8516.9445049094484"/>
    <n v="8516.9445049094484"/>
    <n v="8202.5147719834167"/>
    <n v="4652.648656775038"/>
    <n v="4652.648656775038"/>
    <n v="4967.0783897010697"/>
    <s v="Underforecast"/>
    <s v="Underforecast"/>
    <x v="3"/>
    <s v="150-200"/>
  </r>
  <r>
    <s v="Total"/>
    <x v="3"/>
    <s v="ABC-12"/>
    <s v="XYZ-58"/>
    <x v="353"/>
    <s v="Description_467"/>
    <d v="2022-02-01T00:00:00"/>
    <n v="3381"/>
    <s v="Demand"/>
    <n v="225"/>
    <n v="156"/>
    <n v="156"/>
    <n v="200"/>
    <n v="69"/>
    <n v="69"/>
    <n v="25"/>
    <n v="0.69333333333333336"/>
    <n v="0.69333333333333336"/>
    <n v="0.88888888888888884"/>
    <s v="60-70%"/>
    <s v="60-70%"/>
    <s v="80-90%"/>
    <n v="2.7794323306575817"/>
    <n v="625.37227439795583"/>
    <n v="433.59144358258271"/>
    <n v="433.59144358258271"/>
    <n v="555.88646613151639"/>
    <n v="191.78083081537312"/>
    <n v="191.78083081537312"/>
    <n v="69.485808266439449"/>
    <s v="Underforecast"/>
    <s v="Underforecast"/>
    <x v="3"/>
    <s v="80-120"/>
  </r>
  <r>
    <s v="Total"/>
    <x v="3"/>
    <s v="ABC-12"/>
    <s v="XYZ-58"/>
    <x v="354"/>
    <s v="Description_468"/>
    <d v="2022-02-01T00:00:00"/>
    <n v="1069"/>
    <s v="Demand"/>
    <n v="91"/>
    <n v="87"/>
    <n v="87"/>
    <n v="90"/>
    <n v="4"/>
    <n v="4"/>
    <n v="1"/>
    <n v="0.95604395604395609"/>
    <n v="0.95604395604395609"/>
    <n v="0.98901098901098905"/>
    <s v="90-100%"/>
    <s v="90-100%"/>
    <s v="90-100%"/>
    <n v="8.2523596509176933"/>
    <n v="750.96472823351007"/>
    <n v="717.95528962983929"/>
    <n v="717.95528962983929"/>
    <n v="742.71236858259238"/>
    <n v="33.009438603670787"/>
    <n v="33.009438603670787"/>
    <n v="8.2523596509176969"/>
    <s v="Normal"/>
    <s v="Normal"/>
    <x v="2"/>
    <s v="80-120"/>
  </r>
  <r>
    <s v="Total"/>
    <x v="3"/>
    <s v="ABC-12"/>
    <s v="XYZ-58"/>
    <x v="355"/>
    <s v="Description_469"/>
    <d v="2022-02-01T00:00:00"/>
    <n v="4263"/>
    <s v="Demand"/>
    <n v="87"/>
    <n v="100"/>
    <n v="100"/>
    <n v="173"/>
    <n v="13"/>
    <n v="13"/>
    <n v="86"/>
    <n v="0.85057471264367812"/>
    <n v="0.85057471264367812"/>
    <n v="1.1494252873563204E-2"/>
    <s v="80-90%"/>
    <s v="80-90%"/>
    <s v="0-10%"/>
    <n v="2.0862311181405762"/>
    <n v="181.50210727823011"/>
    <n v="208.62311181405761"/>
    <n v="208.62311181405761"/>
    <n v="360.91798343831965"/>
    <n v="27.121004535827495"/>
    <n v="27.121004535827495"/>
    <n v="179.41587616008954"/>
    <s v="Overforecast"/>
    <s v="Overforecast"/>
    <x v="0"/>
    <s v="50-80"/>
  </r>
  <r>
    <s v="Total"/>
    <x v="3"/>
    <s v="ABC-12"/>
    <s v="XYZ-58"/>
    <x v="356"/>
    <s v="Description_470"/>
    <d v="2022-02-01T00:00:00"/>
    <n v="1330"/>
    <s v="Demand"/>
    <n v="60"/>
    <n v="96"/>
    <n v="96"/>
    <n v="96"/>
    <n v="36"/>
    <n v="36"/>
    <n v="36"/>
    <n v="0.4"/>
    <n v="0.4"/>
    <n v="0.4"/>
    <s v="30-40%"/>
    <s v="30-40%"/>
    <s v="30-40%"/>
    <n v="5.9959710400933846"/>
    <n v="359.75826240560309"/>
    <n v="575.61321984896495"/>
    <n v="575.61321984896495"/>
    <n v="575.61321984896495"/>
    <n v="215.85495744336185"/>
    <n v="215.85495744336185"/>
    <n v="215.85495744336185"/>
    <s v="Overforecast"/>
    <s v="Overforecast"/>
    <x v="0"/>
    <s v="50-80"/>
  </r>
  <r>
    <s v="Total"/>
    <x v="3"/>
    <s v="ABC-12"/>
    <s v="XYZ-58"/>
    <x v="357"/>
    <s v="Description_471"/>
    <d v="2022-02-01T00:00:00"/>
    <n v="6143"/>
    <s v="Demand"/>
    <n v="228"/>
    <n v="168"/>
    <n v="168"/>
    <n v="150"/>
    <n v="60"/>
    <n v="60"/>
    <n v="78"/>
    <n v="0.73684210526315796"/>
    <n v="0.73684210526315796"/>
    <n v="0.65789473684210531"/>
    <s v="70-80%"/>
    <s v="70-80%"/>
    <s v="60-70%"/>
    <n v="2.7509207223143703"/>
    <n v="627.20992468767645"/>
    <n v="462.15468134881422"/>
    <n v="462.15468134881422"/>
    <n v="412.63810834715554"/>
    <n v="165.05524333886223"/>
    <n v="165.05524333886223"/>
    <n v="214.57181634052091"/>
    <s v="Underforecast"/>
    <s v="Underforecast"/>
    <x v="3"/>
    <s v="150-200"/>
  </r>
  <r>
    <s v="Total"/>
    <x v="3"/>
    <s v="ABC-12"/>
    <s v="XYZ-58"/>
    <x v="358"/>
    <s v="Description_472"/>
    <d v="2022-02-01T00:00:00"/>
    <n v="1588"/>
    <s v="Demand"/>
    <n v="77"/>
    <n v="89"/>
    <n v="89"/>
    <n v="103"/>
    <n v="12"/>
    <n v="12"/>
    <n v="26"/>
    <n v="0.8441558441558441"/>
    <n v="0.8441558441558441"/>
    <n v="0.66233766233766234"/>
    <s v="80-90%"/>
    <s v="80-90%"/>
    <s v="60-70%"/>
    <n v="8.3454041988779739"/>
    <n v="642.59612331360404"/>
    <n v="742.74097370013965"/>
    <n v="742.74097370013965"/>
    <n v="859.57663248443134"/>
    <n v="100.14485038653561"/>
    <n v="100.14485038653561"/>
    <n v="216.9805091708273"/>
    <s v="Overforecast"/>
    <s v="Overforecast"/>
    <x v="0"/>
    <s v="50-80"/>
  </r>
  <r>
    <s v="Total"/>
    <x v="0"/>
    <s v="ABC-16"/>
    <s v="XYZ-60"/>
    <x v="359"/>
    <s v="Description_476"/>
    <d v="2022-02-01T00:00:00"/>
    <n v="28764"/>
    <s v="Demand"/>
    <n v="1490"/>
    <n v="1130"/>
    <n v="1130"/>
    <n v="2000"/>
    <n v="360"/>
    <n v="360"/>
    <n v="510"/>
    <n v="0.75838926174496646"/>
    <n v="0.75838926174496646"/>
    <n v="0.65771812080536907"/>
    <s v="70-80%"/>
    <s v="70-80%"/>
    <s v="60-70%"/>
    <n v="5.0441549071939837"/>
    <n v="7515.7908117190354"/>
    <n v="5699.8950451292012"/>
    <n v="5699.8950451292012"/>
    <n v="10088.309814387967"/>
    <n v="1815.8957665898342"/>
    <n v="1815.8957665898342"/>
    <n v="2572.5190026689315"/>
    <s v="Underforecast"/>
    <s v="Underforecast"/>
    <x v="0"/>
    <s v="50-80"/>
  </r>
  <r>
    <s v="Total"/>
    <x v="3"/>
    <s v="ABC-16"/>
    <s v="XYZ-60"/>
    <x v="360"/>
    <s v="Description_477"/>
    <d v="2022-02-01T00:00:00"/>
    <n v="7880"/>
    <s v="Demand"/>
    <n v="338"/>
    <n v="227"/>
    <n v="227"/>
    <n v="600"/>
    <n v="111"/>
    <n v="111"/>
    <n v="262"/>
    <n v="0.67159763313609466"/>
    <n v="0.67159763313609466"/>
    <n v="0.2248520710059172"/>
    <s v="60-70%"/>
    <s v="60-70%"/>
    <s v="20-30%"/>
    <n v="6.2454094157308608"/>
    <n v="2110.948382517031"/>
    <n v="1417.7079373709055"/>
    <n v="1417.7079373709055"/>
    <n v="3747.2456494385165"/>
    <n v="693.24044514612547"/>
    <n v="693.24044514612547"/>
    <n v="1636.2972669214855"/>
    <s v="Underforecast"/>
    <s v="Underforecast"/>
    <x v="0"/>
    <s v="50-80"/>
  </r>
  <r>
    <s v="Total"/>
    <x v="1"/>
    <s v="ABC-8"/>
    <s v="XYZ-61"/>
    <x v="361"/>
    <s v="Description_478"/>
    <d v="2022-02-01T00:00:00"/>
    <n v="996"/>
    <s v="Demand"/>
    <n v="25"/>
    <n v="23"/>
    <n v="23"/>
    <n v="45"/>
    <n v="2"/>
    <n v="2"/>
    <n v="20"/>
    <n v="0.92"/>
    <n v="0.92"/>
    <n v="0.19999999999999996"/>
    <s v="90-100%"/>
    <s v="90-100%"/>
    <s v="10-20%"/>
    <n v="24"/>
    <n v="600"/>
    <n v="552"/>
    <n v="552"/>
    <n v="1080"/>
    <n v="48"/>
    <n v="48"/>
    <n v="480"/>
    <s v="Normal"/>
    <s v="Normal"/>
    <x v="0"/>
    <s v="50-80"/>
  </r>
  <r>
    <s v="Total"/>
    <x v="1"/>
    <s v="ABC-8"/>
    <s v="XYZ-61"/>
    <x v="362"/>
    <s v="Description_479"/>
    <d v="2022-02-01T00:00:00"/>
    <n v="3324"/>
    <s v="Demand"/>
    <n v="109"/>
    <n v="146"/>
    <n v="146"/>
    <n v="185"/>
    <n v="37"/>
    <n v="37"/>
    <n v="76"/>
    <n v="0.66055045871559637"/>
    <n v="0.66055045871559637"/>
    <n v="0.30275229357798161"/>
    <s v="60-70%"/>
    <s v="60-70%"/>
    <s v="20-30%"/>
    <n v="6.41"/>
    <n v="698.69"/>
    <n v="935.86"/>
    <n v="935.86"/>
    <n v="1185.8500000000001"/>
    <n v="237.16999999999996"/>
    <n v="237.16999999999996"/>
    <n v="487.16000000000008"/>
    <s v="Overforecast"/>
    <s v="Overforecast"/>
    <x v="0"/>
    <s v="50-80"/>
  </r>
  <r>
    <s v="Total"/>
    <x v="1"/>
    <s v="ABC-8"/>
    <s v="XYZ-61"/>
    <x v="363"/>
    <s v="Description_480"/>
    <d v="2022-02-01T00:00:00"/>
    <n v="1686"/>
    <s v="Demand"/>
    <n v="136"/>
    <n v="171"/>
    <n v="171"/>
    <n v="280"/>
    <n v="35"/>
    <n v="35"/>
    <n v="144"/>
    <n v="0.74264705882352944"/>
    <n v="0.74264705882352944"/>
    <n v="0"/>
    <s v="70-80%"/>
    <s v="70-80%"/>
    <s v="0-10%"/>
    <n v="7.67"/>
    <n v="1043.1199999999999"/>
    <n v="1311.57"/>
    <n v="1311.57"/>
    <n v="2147.6"/>
    <n v="268.45000000000005"/>
    <n v="268.45000000000005"/>
    <n v="1104.48"/>
    <s v="Overforecast"/>
    <s v="Overforecast"/>
    <x v="0"/>
    <s v="25-50"/>
  </r>
  <r>
    <s v="Total"/>
    <x v="1"/>
    <s v="ABC-8"/>
    <s v="XYZ-61"/>
    <x v="364"/>
    <s v="Description_481"/>
    <d v="2022-02-01T00:00:00"/>
    <n v="521"/>
    <s v="Demand"/>
    <n v="38"/>
    <n v="29"/>
    <n v="29"/>
    <n v="75"/>
    <n v="9"/>
    <n v="9"/>
    <n v="37"/>
    <n v="0.76315789473684215"/>
    <n v="0.76315789473684215"/>
    <n v="2.6315789473684181E-2"/>
    <s v="70-80%"/>
    <s v="70-80%"/>
    <s v="0-10%"/>
    <n v="14.63"/>
    <n v="555.94000000000005"/>
    <n v="424.27000000000004"/>
    <n v="424.27000000000004"/>
    <n v="1097.25"/>
    <n v="131.67000000000002"/>
    <n v="131.67000000000002"/>
    <n v="541.30999999999995"/>
    <s v="Underforecast"/>
    <s v="Underforecast"/>
    <x v="0"/>
    <s v="50-80"/>
  </r>
  <r>
    <s v="Total"/>
    <x v="1"/>
    <s v="ABC-8"/>
    <s v="XYZ-61"/>
    <x v="365"/>
    <s v="Description_482"/>
    <d v="2022-02-01T00:00:00"/>
    <n v="4523"/>
    <s v="Demand"/>
    <n v="829"/>
    <n v="199"/>
    <n v="199"/>
    <n v="540"/>
    <n v="630"/>
    <n v="630"/>
    <n v="289"/>
    <n v="0.2400482509047045"/>
    <n v="0.2400482509047045"/>
    <n v="0.6513872135102533"/>
    <s v="20-30%"/>
    <s v="20-30%"/>
    <s v="60-70%"/>
    <n v="5.47"/>
    <n v="4534.63"/>
    <n v="1088.53"/>
    <n v="1088.53"/>
    <n v="2953.7999999999997"/>
    <n v="3446.1000000000004"/>
    <n v="3446.1000000000004"/>
    <n v="1580.8300000000004"/>
    <s v="Underforecast"/>
    <s v="Underforecast"/>
    <x v="3"/>
    <s v="150-200"/>
  </r>
  <r>
    <s v="Total"/>
    <x v="1"/>
    <s v="ABC-8"/>
    <s v="XYZ-61"/>
    <x v="366"/>
    <s v="Description_483"/>
    <d v="2022-02-01T00:00:00"/>
    <n v="9381"/>
    <s v="Demand"/>
    <n v="4388"/>
    <n v="2826"/>
    <n v="2826"/>
    <n v="3000"/>
    <n v="1562"/>
    <n v="1562"/>
    <n v="1388"/>
    <n v="0.64402917046490427"/>
    <n v="0.64402917046490427"/>
    <n v="0.68368277119416598"/>
    <s v="60-70%"/>
    <s v="60-70%"/>
    <s v="60-70%"/>
    <n v="0.92"/>
    <n v="4036.96"/>
    <n v="2599.92"/>
    <n v="2599.92"/>
    <n v="2760"/>
    <n v="1437.04"/>
    <n v="1437.04"/>
    <n v="1276.96"/>
    <s v="Underforecast"/>
    <s v="Underforecast"/>
    <x v="3"/>
    <s v="120-150"/>
  </r>
  <r>
    <s v="Total"/>
    <x v="1"/>
    <s v="ABC-8"/>
    <s v="XYZ-61"/>
    <x v="367"/>
    <s v="Description_484"/>
    <d v="2022-02-01T00:00:00"/>
    <n v="3979"/>
    <s v="Demand"/>
    <n v="1094"/>
    <n v="408"/>
    <n v="408"/>
    <n v="720"/>
    <n v="686"/>
    <n v="686"/>
    <n v="374"/>
    <n v="0.37294332723948809"/>
    <n v="0.37294332723948809"/>
    <n v="0.65813528336380256"/>
    <s v="30-40%"/>
    <s v="30-40%"/>
    <s v="60-70%"/>
    <n v="2.95"/>
    <n v="3227.3"/>
    <n v="1203.6000000000001"/>
    <n v="1203.6000000000001"/>
    <n v="2124"/>
    <n v="2023.7"/>
    <n v="2023.7"/>
    <n v="1103.3000000000002"/>
    <s v="Underforecast"/>
    <s v="Underforecast"/>
    <x v="3"/>
    <s v="150-200"/>
  </r>
  <r>
    <s v="Total"/>
    <x v="1"/>
    <s v="ABC-8"/>
    <s v="XYZ-61"/>
    <x v="368"/>
    <s v="Description_485"/>
    <d v="2022-02-01T00:00:00"/>
    <n v="202"/>
    <s v="Demand"/>
    <n v="48"/>
    <n v="27"/>
    <n v="27"/>
    <n v="62"/>
    <n v="21"/>
    <n v="21"/>
    <n v="14"/>
    <n v="0.5625"/>
    <n v="0.5625"/>
    <n v="0.70833333333333326"/>
    <s v="50-60%"/>
    <s v="50-60%"/>
    <s v="60-70%"/>
    <n v="41.2"/>
    <n v="1977.6000000000001"/>
    <n v="1112.4000000000001"/>
    <n v="1112.4000000000001"/>
    <n v="2554.4"/>
    <n v="865.2"/>
    <n v="865.2"/>
    <n v="576.79999999999995"/>
    <s v="Underforecast"/>
    <s v="Underforecast"/>
    <x v="0"/>
    <s v="50-80"/>
  </r>
  <r>
    <s v="Total"/>
    <x v="1"/>
    <s v="ABC-8"/>
    <s v="XYZ-61"/>
    <x v="369"/>
    <s v="Description_486"/>
    <d v="2022-02-01T00:00:00"/>
    <n v="2302"/>
    <s v="Demand"/>
    <n v="312"/>
    <n v="250"/>
    <n v="250"/>
    <n v="260"/>
    <n v="62"/>
    <n v="62"/>
    <n v="52"/>
    <n v="0.80128205128205132"/>
    <n v="0.80128205128205132"/>
    <n v="0.83333333333333337"/>
    <s v="70-80%"/>
    <s v="70-80%"/>
    <s v="80-90%"/>
    <n v="10.41"/>
    <n v="3247.92"/>
    <n v="2602.5"/>
    <n v="2602.5"/>
    <n v="2706.6"/>
    <n v="645.42000000000007"/>
    <n v="645.42000000000007"/>
    <n v="541.32000000000016"/>
    <s v="Underforecast"/>
    <s v="Underforecast"/>
    <x v="3"/>
    <s v="120-150"/>
  </r>
  <r>
    <s v="Total"/>
    <x v="1"/>
    <s v="ABC-8"/>
    <s v="XYZ-61"/>
    <x v="370"/>
    <s v="Description_487"/>
    <d v="2022-02-01T00:00:00"/>
    <n v="174"/>
    <s v="Demand"/>
    <n v="76"/>
    <n v="39"/>
    <n v="39"/>
    <n v="80"/>
    <n v="37"/>
    <n v="37"/>
    <n v="4"/>
    <n v="0.51315789473684204"/>
    <n v="0.51315789473684204"/>
    <n v="0.94736842105263164"/>
    <s v="50-60%"/>
    <s v="50-60%"/>
    <s v="90-100%"/>
    <n v="24.22"/>
    <n v="1840.7199999999998"/>
    <n v="944.57999999999993"/>
    <n v="944.57999999999993"/>
    <n v="1937.6"/>
    <n v="896.13999999999987"/>
    <n v="896.13999999999987"/>
    <n v="96.880000000000109"/>
    <s v="Underforecast"/>
    <s v="Underforecast"/>
    <x v="2"/>
    <s v="80-120"/>
  </r>
  <r>
    <s v="Total"/>
    <x v="1"/>
    <s v="ABC-8"/>
    <s v="XYZ-61"/>
    <x v="371"/>
    <s v="Description_488"/>
    <d v="2022-02-01T00:00:00"/>
    <n v="57"/>
    <s v="Demand"/>
    <n v="64"/>
    <n v="18"/>
    <n v="18"/>
    <n v="50"/>
    <n v="46"/>
    <n v="46"/>
    <n v="14"/>
    <n v="0.28125"/>
    <n v="0.28125"/>
    <n v="0.78125"/>
    <s v="20-30%"/>
    <s v="20-30%"/>
    <s v="70-80%"/>
    <n v="16.32"/>
    <n v="1044.48"/>
    <n v="293.76"/>
    <n v="293.76"/>
    <n v="816"/>
    <n v="750.72"/>
    <n v="750.72"/>
    <n v="228.48000000000002"/>
    <s v="Underforecast"/>
    <s v="Underforecast"/>
    <x v="3"/>
    <s v="120-150"/>
  </r>
  <r>
    <s v="Total"/>
    <x v="1"/>
    <s v="ABC-8"/>
    <s v="XYZ-61"/>
    <x v="372"/>
    <s v="Description_489"/>
    <d v="2022-02-01T00:00:00"/>
    <n v="3305"/>
    <s v="Demand"/>
    <n v="353"/>
    <n v="300"/>
    <n v="300"/>
    <n v="390"/>
    <n v="53"/>
    <n v="53"/>
    <n v="37"/>
    <n v="0.84985835694050993"/>
    <n v="0.84985835694050993"/>
    <n v="0.89518413597733715"/>
    <s v="80-90%"/>
    <s v="80-90%"/>
    <s v="80-90%"/>
    <n v="4.8899999999999997"/>
    <n v="1726.1699999999998"/>
    <n v="1467"/>
    <n v="1467"/>
    <n v="1907.1"/>
    <n v="259.16999999999985"/>
    <n v="259.16999999999985"/>
    <n v="180.93000000000006"/>
    <s v="Underforecast"/>
    <s v="Underforecast"/>
    <x v="0"/>
    <s v="80-120"/>
  </r>
  <r>
    <s v="Total"/>
    <x v="1"/>
    <s v="ABC-8"/>
    <s v="XYZ-61"/>
    <x v="373"/>
    <s v="Description_490"/>
    <d v="2022-02-01T00:00:00"/>
    <n v="1404"/>
    <s v="Demand"/>
    <n v="308"/>
    <n v="155"/>
    <n v="155"/>
    <n v="260"/>
    <n v="153"/>
    <n v="153"/>
    <n v="48"/>
    <n v="0.50324675324675328"/>
    <n v="0.50324675324675328"/>
    <n v="0.8441558441558441"/>
    <s v="40-50%"/>
    <s v="40-50%"/>
    <s v="80-90%"/>
    <n v="3.55"/>
    <n v="1093.3999999999999"/>
    <n v="550.25"/>
    <n v="550.25"/>
    <n v="923"/>
    <n v="543.14999999999986"/>
    <n v="543.14999999999986"/>
    <n v="170.39999999999986"/>
    <s v="Underforecast"/>
    <s v="Underforecast"/>
    <x v="3"/>
    <s v="80-120"/>
  </r>
  <r>
    <s v="Total"/>
    <x v="1"/>
    <s v="ABC-8"/>
    <s v="XYZ-61"/>
    <x v="374"/>
    <s v="Description_491"/>
    <d v="2022-02-01T00:00:00"/>
    <n v="455"/>
    <s v="Demand"/>
    <n v="46"/>
    <n v="30"/>
    <n v="30"/>
    <n v="50"/>
    <n v="16"/>
    <n v="16"/>
    <n v="4"/>
    <n v="0.65217391304347827"/>
    <n v="0.65217391304347827"/>
    <n v="0.91304347826086962"/>
    <s v="60-70%"/>
    <s v="60-70%"/>
    <s v="90-100%"/>
    <n v="35.366799999999998"/>
    <n v="1626.8727999999999"/>
    <n v="1061.0039999999999"/>
    <n v="1061.0039999999999"/>
    <n v="1768.34"/>
    <n v="565.86879999999996"/>
    <n v="565.86879999999996"/>
    <n v="141.46720000000005"/>
    <s v="Underforecast"/>
    <s v="Underforecast"/>
    <x v="2"/>
    <s v="80-120"/>
  </r>
  <r>
    <s v="Total"/>
    <x v="1"/>
    <s v="ABC-8"/>
    <s v="XYZ-61"/>
    <x v="375"/>
    <s v="Description_492"/>
    <d v="2022-02-01T00:00:00"/>
    <n v="2798"/>
    <s v="Demand"/>
    <n v="473"/>
    <n v="176"/>
    <n v="176"/>
    <n v="300"/>
    <n v="297"/>
    <n v="297"/>
    <n v="173"/>
    <n v="0.37209302325581395"/>
    <n v="0.37209302325581395"/>
    <n v="0.63424947145877386"/>
    <s v="30-40%"/>
    <s v="30-40%"/>
    <s v="60-70%"/>
    <n v="11.83"/>
    <n v="5595.59"/>
    <n v="2082.08"/>
    <n v="2082.08"/>
    <n v="3549"/>
    <n v="3513.51"/>
    <n v="3513.51"/>
    <n v="2046.5900000000001"/>
    <s v="Underforecast"/>
    <s v="Underforecast"/>
    <x v="3"/>
    <s v="150-200"/>
  </r>
  <r>
    <s v="Total"/>
    <x v="0"/>
    <s v="ABC-8"/>
    <s v="XYZ-61"/>
    <x v="376"/>
    <s v="Description_496"/>
    <d v="2022-02-01T00:00:00"/>
    <n v="0"/>
    <s v="Supply"/>
    <n v="0"/>
    <n v="94"/>
    <n v="94"/>
    <n v="100"/>
    <n v="94"/>
    <n v="94"/>
    <n v="100"/>
    <n v="1"/>
    <n v="1"/>
    <n v="1"/>
    <s v="90-100%"/>
    <s v="90-100%"/>
    <s v="90-100%"/>
    <n v="11.203469360269361"/>
    <n v="0"/>
    <n v="1053.1261198653199"/>
    <n v="1053.1261198653199"/>
    <n v="1120.3469360269362"/>
    <n v="1053.1261198653199"/>
    <n v="1053.1261198653199"/>
    <n v="1120.3469360269362"/>
    <s v="Forecasted But Not Sold"/>
    <s v="Forecasted But Not Sold"/>
    <x v="5"/>
    <s v="0"/>
  </r>
  <r>
    <s v="Total"/>
    <x v="0"/>
    <s v="ABC-8"/>
    <s v="XYZ-61"/>
    <x v="377"/>
    <s v="Description_497"/>
    <d v="2022-02-01T00:00:00"/>
    <n v="6659"/>
    <s v="Demand"/>
    <n v="24"/>
    <n v="200"/>
    <n v="200"/>
    <n v="200"/>
    <n v="176"/>
    <n v="176"/>
    <n v="176"/>
    <n v="0"/>
    <n v="0"/>
    <n v="0"/>
    <s v="0-10%"/>
    <s v="0-10%"/>
    <s v="0-10%"/>
    <n v="17.594408089097303"/>
    <n v="422.26579413833531"/>
    <n v="3518.8816178194606"/>
    <n v="3518.8816178194606"/>
    <n v="3518.8816178194606"/>
    <n v="3096.6158236811252"/>
    <n v="3096.6158236811252"/>
    <n v="3096.6158236811252"/>
    <s v="Overforecast"/>
    <s v="Overforecast"/>
    <x v="0"/>
    <s v="0-25"/>
  </r>
  <r>
    <s v="Total"/>
    <x v="0"/>
    <s v="ABC-8"/>
    <s v="XYZ-61"/>
    <x v="378"/>
    <s v="Description_498"/>
    <d v="2022-02-01T00:00:00"/>
    <n v="10342"/>
    <s v="Demand"/>
    <n v="29"/>
    <n v="209"/>
    <n v="209"/>
    <n v="300"/>
    <n v="180"/>
    <n v="180"/>
    <n v="271"/>
    <n v="0"/>
    <n v="0"/>
    <n v="0"/>
    <s v="0-10%"/>
    <s v="0-10%"/>
    <s v="0-10%"/>
    <n v="4.7530190853122258"/>
    <n v="137.83755347405454"/>
    <n v="993.38098883025521"/>
    <n v="993.38098883025521"/>
    <n v="1425.9057255936677"/>
    <n v="855.54343535620069"/>
    <n v="855.54343535620069"/>
    <n v="1288.0681721196131"/>
    <s v="Overforecast"/>
    <s v="Overforecast"/>
    <x v="0"/>
    <s v="0-25"/>
  </r>
  <r>
    <s v="Total"/>
    <x v="3"/>
    <s v="ABC-4"/>
    <s v="XYZ-62"/>
    <x v="379"/>
    <s v="Description_499"/>
    <d v="2022-02-01T00:00:00"/>
    <n v="1070"/>
    <s v="Demand"/>
    <n v="555"/>
    <n v="3703"/>
    <n v="3703"/>
    <n v="1100"/>
    <n v="3148"/>
    <n v="3148"/>
    <n v="545"/>
    <n v="0"/>
    <n v="0"/>
    <n v="1.8018018018018056E-2"/>
    <s v="0-10%"/>
    <s v="0-10%"/>
    <s v="0-10%"/>
    <n v="1.1626580626460039"/>
    <n v="645.27522476853221"/>
    <n v="4305.3228059781522"/>
    <n v="4305.3228059781522"/>
    <n v="1278.9238689106044"/>
    <n v="3660.0475812096201"/>
    <n v="3660.0475812096201"/>
    <n v="633.64864414207216"/>
    <s v="Overforecast"/>
    <s v="Overforecast"/>
    <x v="0"/>
    <s v="50-80"/>
  </r>
  <r>
    <s v="Total"/>
    <x v="0"/>
    <s v="ABC-5"/>
    <s v="XYZ-63"/>
    <x v="380"/>
    <s v="Description_500"/>
    <d v="2022-02-01T00:00:00"/>
    <n v="24928"/>
    <s v="Demand"/>
    <n v="1614"/>
    <n v="1837"/>
    <n v="1837"/>
    <n v="3000"/>
    <n v="223"/>
    <n v="223"/>
    <n v="1386"/>
    <n v="0.86183395291201981"/>
    <n v="0.86183395291201981"/>
    <n v="0.14126394052044611"/>
    <s v="80-90%"/>
    <s v="80-90%"/>
    <s v="10-20%"/>
    <n v="3.7824921125889266"/>
    <n v="6104.9422697185273"/>
    <n v="6948.4380108258583"/>
    <n v="6948.4380108258583"/>
    <n v="11347.47633776678"/>
    <n v="843.49574110733101"/>
    <n v="843.49574110733101"/>
    <n v="5242.5340680482532"/>
    <s v="Overforecast"/>
    <s v="Overforecast"/>
    <x v="0"/>
    <s v="50-80"/>
  </r>
  <r>
    <s v="Total"/>
    <x v="3"/>
    <s v="ABC-5"/>
    <s v="XYZ-63"/>
    <x v="381"/>
    <s v="Description_501"/>
    <d v="2022-02-01T00:00:00"/>
    <n v="7637"/>
    <s v="Demand"/>
    <n v="6967"/>
    <n v="4896"/>
    <n v="4896"/>
    <n v="5100"/>
    <n v="2071"/>
    <n v="2071"/>
    <n v="1867"/>
    <n v="0.7027414956222191"/>
    <n v="0.7027414956222191"/>
    <n v="0.73202239127314483"/>
    <s v="60-70%"/>
    <s v="60-70%"/>
    <s v="70-80%"/>
    <n v="2.5153965018176399"/>
    <n v="17524.767428163497"/>
    <n v="12315.381272899165"/>
    <n v="12315.381272899165"/>
    <n v="12828.522159269964"/>
    <n v="5209.386155264332"/>
    <n v="5209.386155264332"/>
    <n v="4696.2452688935336"/>
    <s v="Underforecast"/>
    <s v="Underforecast"/>
    <x v="3"/>
    <s v="120-150"/>
  </r>
  <r>
    <s v="Total"/>
    <x v="0"/>
    <s v="ABC-19"/>
    <s v="XYZ-64"/>
    <x v="382"/>
    <s v="Description_502"/>
    <d v="2022-02-01T00:00:00"/>
    <n v="591"/>
    <s v="Demand"/>
    <n v="16"/>
    <n v="123"/>
    <n v="123"/>
    <n v="100"/>
    <n v="107"/>
    <n v="107"/>
    <n v="84"/>
    <n v="0"/>
    <n v="0"/>
    <n v="0"/>
    <s v="0-10%"/>
    <s v="0-10%"/>
    <s v="0-10%"/>
    <n v="42.84"/>
    <n v="685.44"/>
    <n v="5269.3200000000006"/>
    <n v="5269.3200000000006"/>
    <n v="4284"/>
    <n v="4583.880000000001"/>
    <n v="4583.880000000001"/>
    <n v="3598.56"/>
    <s v="Overforecast"/>
    <s v="Overforecast"/>
    <x v="0"/>
    <s v="0-25"/>
  </r>
  <r>
    <s v="Total"/>
    <x v="1"/>
    <s v="ABC-19"/>
    <s v="XYZ-64"/>
    <x v="383"/>
    <s v="Description_506"/>
    <d v="2022-02-01T00:00:00"/>
    <n v="101"/>
    <s v="Demand"/>
    <n v="0"/>
    <n v="1"/>
    <n v="1"/>
    <n v="1"/>
    <n v="1"/>
    <n v="1"/>
    <n v="1"/>
    <n v="1"/>
    <n v="1"/>
    <n v="1"/>
    <s v="90-100%"/>
    <s v="90-100%"/>
    <s v="90-100%"/>
    <n v="282.97478991596637"/>
    <n v="0"/>
    <n v="282.97478991596637"/>
    <n v="282.97478991596637"/>
    <n v="282.97478991596637"/>
    <n v="282.97478991596637"/>
    <n v="282.97478991596637"/>
    <n v="282.97478991596637"/>
    <s v="Forecasted But Not Sold"/>
    <s v="Forecasted But Not Sold"/>
    <x v="5"/>
    <s v="0"/>
  </r>
  <r>
    <s v="Total"/>
    <x v="1"/>
    <s v="ABC-17"/>
    <s v="XYZ-65"/>
    <x v="384"/>
    <s v="Description_508"/>
    <d v="2022-02-01T00:00:00"/>
    <n v="867"/>
    <s v="Demand"/>
    <n v="1"/>
    <n v="2"/>
    <n v="2"/>
    <n v="5"/>
    <n v="1"/>
    <n v="1"/>
    <n v="4"/>
    <n v="0"/>
    <n v="0"/>
    <n v="0"/>
    <s v="0-10%"/>
    <s v="0-10%"/>
    <s v="0-10%"/>
    <n v="4.2482999999999995"/>
    <n v="4.2482999999999995"/>
    <n v="8.496599999999999"/>
    <n v="8.496599999999999"/>
    <n v="21.241499999999998"/>
    <n v="4.2482999999999995"/>
    <n v="4.2482999999999995"/>
    <n v="16.993199999999998"/>
    <s v="Overforecast"/>
    <s v="Overforecast"/>
    <x v="0"/>
    <s v="0-25"/>
  </r>
  <r>
    <s v="Total"/>
    <x v="1"/>
    <s v="ABC-17"/>
    <s v="XYZ-65"/>
    <x v="385"/>
    <s v="Description_509"/>
    <d v="2022-02-01T00:00:00"/>
    <n v="2451"/>
    <s v="Demand"/>
    <n v="5"/>
    <n v="1"/>
    <n v="1"/>
    <n v="5"/>
    <n v="4"/>
    <n v="4"/>
    <n v="0"/>
    <n v="0.19999999999999996"/>
    <n v="0.19999999999999996"/>
    <n v="1"/>
    <s v="10-20%"/>
    <s v="10-20%"/>
    <s v="90-100%"/>
    <n v="9.0678000000000001"/>
    <n v="45.338999999999999"/>
    <n v="9.0678000000000001"/>
    <n v="9.0678000000000001"/>
    <n v="45.338999999999999"/>
    <n v="36.2712"/>
    <n v="36.2712"/>
    <n v="0"/>
    <s v="Underforecast"/>
    <s v="Underforecast"/>
    <x v="2"/>
    <s v="80-120"/>
  </r>
  <r>
    <s v="Total"/>
    <x v="1"/>
    <s v="ABC-17"/>
    <s v="XYZ-65"/>
    <x v="386"/>
    <s v="Description_510"/>
    <d v="2022-02-01T00:00:00"/>
    <n v="0"/>
    <s v="Supply"/>
    <n v="0"/>
    <n v="44"/>
    <n v="44"/>
    <n v="40"/>
    <n v="44"/>
    <n v="44"/>
    <n v="40"/>
    <n v="1"/>
    <n v="1"/>
    <n v="1"/>
    <s v="90-100%"/>
    <s v="90-100%"/>
    <s v="90-100%"/>
    <n v="14.1372"/>
    <n v="0"/>
    <n v="622.03679999999997"/>
    <n v="622.03679999999997"/>
    <n v="565.48800000000006"/>
    <n v="622.03679999999997"/>
    <n v="622.03679999999997"/>
    <n v="565.48800000000006"/>
    <s v="Forecasted But Not Sold"/>
    <s v="Forecasted But Not Sold"/>
    <x v="5"/>
    <s v="0"/>
  </r>
  <r>
    <s v="Total"/>
    <x v="1"/>
    <s v="ABC-17"/>
    <s v="XYZ-65"/>
    <x v="387"/>
    <s v="Description_511"/>
    <d v="2022-02-01T00:00:00"/>
    <n v="304"/>
    <s v="Demand"/>
    <n v="65"/>
    <n v="67"/>
    <n v="67"/>
    <n v="70"/>
    <n v="2"/>
    <n v="2"/>
    <n v="5"/>
    <n v="0.96923076923076923"/>
    <n v="0.96923076923076923"/>
    <n v="0.92307692307692313"/>
    <s v="90-100%"/>
    <s v="90-100%"/>
    <s v="90-100%"/>
    <n v="29.095499999999998"/>
    <n v="1891.2074999999998"/>
    <n v="1949.3984999999998"/>
    <n v="1949.3984999999998"/>
    <n v="2036.6849999999999"/>
    <n v="58.191000000000031"/>
    <n v="58.191000000000031"/>
    <n v="145.47750000000019"/>
    <s v="Normal"/>
    <s v="Normal"/>
    <x v="2"/>
    <s v="80-120"/>
  </r>
  <r>
    <s v="Total"/>
    <x v="1"/>
    <s v="ABC-17"/>
    <s v="XYZ-65"/>
    <x v="388"/>
    <s v="Description_512"/>
    <d v="2022-02-01T00:00:00"/>
    <n v="367"/>
    <s v="Demand"/>
    <n v="1"/>
    <n v="5"/>
    <n v="5"/>
    <n v="5"/>
    <n v="4"/>
    <n v="4"/>
    <n v="4"/>
    <n v="0"/>
    <n v="0"/>
    <n v="0"/>
    <s v="0-10%"/>
    <s v="0-10%"/>
    <s v="0-10%"/>
    <n v="18.7425"/>
    <n v="18.7425"/>
    <n v="93.712500000000006"/>
    <n v="93.712500000000006"/>
    <n v="93.712500000000006"/>
    <n v="74.97"/>
    <n v="74.97"/>
    <n v="74.97"/>
    <s v="Overforecast"/>
    <s v="Overforecast"/>
    <x v="0"/>
    <s v="0-25"/>
  </r>
  <r>
    <s v="Total"/>
    <x v="1"/>
    <s v="ABC-17"/>
    <s v="XYZ-65"/>
    <x v="389"/>
    <s v="Description_513"/>
    <d v="2022-02-01T00:00:00"/>
    <n v="310"/>
    <s v="Demand"/>
    <n v="9"/>
    <n v="13"/>
    <n v="13"/>
    <n v="20"/>
    <n v="4"/>
    <n v="4"/>
    <n v="11"/>
    <n v="0.55555555555555558"/>
    <n v="0.55555555555555558"/>
    <n v="0"/>
    <s v="50-60%"/>
    <s v="50-60%"/>
    <s v="0-10%"/>
    <n v="37.484999999999999"/>
    <n v="337.36500000000001"/>
    <n v="487.30500000000001"/>
    <n v="487.30500000000001"/>
    <n v="749.7"/>
    <n v="149.94"/>
    <n v="149.94"/>
    <n v="412.33500000000004"/>
    <s v="Overforecast"/>
    <s v="Overforecast"/>
    <x v="0"/>
    <s v="25-50"/>
  </r>
  <r>
    <s v="Total"/>
    <x v="0"/>
    <s v="ABC-17"/>
    <s v="XYZ-65"/>
    <x v="390"/>
    <s v="Description_514"/>
    <d v="2022-02-01T00:00:00"/>
    <n v="4372"/>
    <s v="Demand"/>
    <n v="210"/>
    <n v="292"/>
    <n v="292"/>
    <n v="300"/>
    <n v="82"/>
    <n v="82"/>
    <n v="90"/>
    <n v="0.60952380952380958"/>
    <n v="0.60952380952380958"/>
    <n v="0.5714285714285714"/>
    <s v="50-60%"/>
    <s v="50-60%"/>
    <s v="50-60%"/>
    <n v="1.368333926852743"/>
    <n v="287.35012463907606"/>
    <n v="399.55350664100098"/>
    <n v="399.55350664100098"/>
    <n v="410.50017805582291"/>
    <n v="112.20338200192492"/>
    <n v="112.20338200192492"/>
    <n v="123.15005341674686"/>
    <s v="Overforecast"/>
    <s v="Overforecast"/>
    <x v="0"/>
    <s v="50-80"/>
  </r>
  <r>
    <s v="Total"/>
    <x v="0"/>
    <s v="ABC-17"/>
    <s v="XYZ-65"/>
    <x v="391"/>
    <s v="Description_515"/>
    <d v="2022-02-01T00:00:00"/>
    <n v="110"/>
    <s v="Demand"/>
    <n v="470"/>
    <n v="356"/>
    <n v="356"/>
    <n v="400"/>
    <n v="114"/>
    <n v="114"/>
    <n v="70"/>
    <n v="0.75744680851063828"/>
    <n v="0.75744680851063828"/>
    <n v="0.85106382978723405"/>
    <s v="70-80%"/>
    <s v="70-80%"/>
    <s v="80-90%"/>
    <n v="3.2819186393805313"/>
    <n v="1542.5017605088497"/>
    <n v="1168.3630356194692"/>
    <n v="1168.3630356194692"/>
    <n v="1312.7674557522125"/>
    <n v="374.13872488938046"/>
    <n v="374.13872488938046"/>
    <n v="229.73430475663713"/>
    <s v="Underforecast"/>
    <s v="Underforecast"/>
    <x v="3"/>
    <s v="80-120"/>
  </r>
  <r>
    <s v="Total"/>
    <x v="0"/>
    <s v="ABC-17"/>
    <s v="XYZ-65"/>
    <x v="392"/>
    <s v="Description_516"/>
    <d v="2022-02-01T00:00:00"/>
    <n v="0"/>
    <s v="Demand"/>
    <n v="1915"/>
    <n v="538"/>
    <n v="538"/>
    <n v="1000"/>
    <n v="1377"/>
    <n v="1377"/>
    <n v="915"/>
    <n v="0.28093994778067888"/>
    <n v="0.28093994778067888"/>
    <n v="0.5221932114882506"/>
    <s v="20-30%"/>
    <s v="20-30%"/>
    <s v="50-60%"/>
    <n v="1.8435107840934621"/>
    <n v="3530.3231515389798"/>
    <n v="991.80880184228261"/>
    <n v="991.80880184228261"/>
    <n v="1843.5107840934622"/>
    <n v="2538.5143496966971"/>
    <n v="2538.5143496966971"/>
    <n v="1686.8123674455176"/>
    <s v="Underforecast"/>
    <s v="Underforecast"/>
    <x v="3"/>
    <s v="150-200"/>
  </r>
  <r>
    <s v="Total"/>
    <x v="2"/>
    <s v="ABC-16"/>
    <s v="XYZ-66"/>
    <x v="393"/>
    <s v="Description_517"/>
    <d v="2022-02-01T00:00:00"/>
    <n v="10127"/>
    <s v="Demand"/>
    <n v="867"/>
    <n v="1700"/>
    <n v="1700"/>
    <n v="1700"/>
    <n v="833"/>
    <n v="833"/>
    <n v="833"/>
    <n v="3.9215686274509776E-2"/>
    <n v="3.9215686274509776E-2"/>
    <n v="3.9215686274509776E-2"/>
    <s v="0-10%"/>
    <s v="0-10%"/>
    <s v="0-10%"/>
    <n v="94.828178154205602"/>
    <n v="82216.030459696252"/>
    <n v="161207.90286214952"/>
    <n v="161207.90286214952"/>
    <n v="161207.90286214952"/>
    <n v="78991.872402453271"/>
    <n v="78991.872402453271"/>
    <n v="78991.872402453271"/>
    <s v="Overforecast"/>
    <s v="Overforecast"/>
    <x v="0"/>
    <s v="50-80"/>
  </r>
  <r>
    <s v="Total"/>
    <x v="2"/>
    <s v="ABC-16"/>
    <s v="XYZ-66"/>
    <x v="394"/>
    <s v="Description_518"/>
    <d v="2022-02-01T00:00:00"/>
    <n v="2376"/>
    <s v="Demand"/>
    <n v="0"/>
    <n v="20"/>
    <n v="20"/>
    <n v="20"/>
    <n v="20"/>
    <n v="20"/>
    <n v="20"/>
    <n v="1"/>
    <n v="1"/>
    <n v="1"/>
    <s v="90-100%"/>
    <s v="90-100%"/>
    <s v="90-100%"/>
    <n v="0"/>
    <n v="0"/>
    <n v="0"/>
    <n v="0"/>
    <n v="0"/>
    <n v="0"/>
    <n v="0"/>
    <n v="0"/>
    <s v="Forecasted But Not Sold"/>
    <s v="Forecasted But Not Sold"/>
    <x v="5"/>
    <s v="0"/>
  </r>
  <r>
    <s v="Total"/>
    <x v="0"/>
    <s v="ABC-19"/>
    <s v="XYZ-67"/>
    <x v="395"/>
    <s v="Description_527"/>
    <d v="2022-02-01T00:00:00"/>
    <n v="3081"/>
    <s v="Demand"/>
    <n v="511"/>
    <n v="2765"/>
    <n v="2765"/>
    <n v="2000"/>
    <n v="2254"/>
    <n v="2254"/>
    <n v="1489"/>
    <n v="0"/>
    <n v="0"/>
    <n v="0"/>
    <s v="0-10%"/>
    <s v="0-10%"/>
    <s v="0-10%"/>
    <n v="15.321943725799512"/>
    <n v="7829.5132438835508"/>
    <n v="42365.174401835648"/>
    <n v="42365.174401835648"/>
    <n v="30643.887451599025"/>
    <n v="34535.661157952098"/>
    <n v="34535.661157952098"/>
    <n v="22814.374207715475"/>
    <s v="Overforecast"/>
    <s v="Overforecast"/>
    <x v="0"/>
    <s v="25-50"/>
  </r>
  <r>
    <s v="Total"/>
    <x v="1"/>
    <s v="ABC-19"/>
    <s v="XYZ-67"/>
    <x v="396"/>
    <s v="Description_534"/>
    <d v="2022-02-01T00:00:00"/>
    <n v="0"/>
    <s v="Supply"/>
    <n v="0"/>
    <n v="0"/>
    <n v="0"/>
    <n v="0"/>
    <n v="0"/>
    <n v="0"/>
    <n v="0"/>
    <n v="1"/>
    <n v="1"/>
    <n v="1"/>
    <s v="Others"/>
    <s v="Others"/>
    <s v="Others"/>
    <n v="17.054642857142859"/>
    <n v="0"/>
    <n v="0"/>
    <n v="0"/>
    <n v="0"/>
    <n v="0"/>
    <n v="0"/>
    <n v="0"/>
    <s v="Others"/>
    <s v="Others"/>
    <x v="4"/>
    <s v="0"/>
  </r>
  <r>
    <s v="Total"/>
    <x v="3"/>
    <s v="ABC-19"/>
    <s v="XYZ-67"/>
    <x v="397"/>
    <s v="Description_536"/>
    <d v="2022-02-01T00:00:00"/>
    <n v="523"/>
    <s v="Demand"/>
    <n v="0"/>
    <n v="27"/>
    <n v="27"/>
    <n v="75"/>
    <n v="27"/>
    <n v="27"/>
    <n v="75"/>
    <n v="1"/>
    <n v="1"/>
    <n v="1"/>
    <s v="90-100%"/>
    <s v="90-100%"/>
    <s v="90-100%"/>
    <n v="35.173000000000002"/>
    <n v="0"/>
    <n v="949.67100000000005"/>
    <n v="949.67100000000005"/>
    <n v="2637.9750000000004"/>
    <n v="949.67100000000005"/>
    <n v="949.67100000000005"/>
    <n v="2637.9750000000004"/>
    <s v="Forecasted But Not Sold"/>
    <s v="Forecasted But Not Sold"/>
    <x v="5"/>
    <s v="0"/>
  </r>
  <r>
    <s v="Total"/>
    <x v="0"/>
    <s v="ABC-19"/>
    <s v="XYZ-67"/>
    <x v="398"/>
    <s v="Description_537"/>
    <d v="2022-02-01T00:00:00"/>
    <n v="2556"/>
    <s v="Demand"/>
    <n v="155"/>
    <n v="171"/>
    <n v="171"/>
    <n v="250"/>
    <n v="16"/>
    <n v="16"/>
    <n v="95"/>
    <n v="0.89677419354838706"/>
    <n v="0.89677419354838706"/>
    <n v="0.38709677419354838"/>
    <s v="80-90%"/>
    <s v="80-90%"/>
    <s v="30-40%"/>
    <n v="24.100649054905492"/>
    <n v="3735.6006035103514"/>
    <n v="4121.2109883888388"/>
    <n v="4121.2109883888388"/>
    <n v="6025.1622637263727"/>
    <n v="385.61038487848737"/>
    <n v="385.61038487848737"/>
    <n v="2289.5616602160212"/>
    <s v="Overforecast"/>
    <s v="Overforecast"/>
    <x v="0"/>
    <s v="50-80"/>
  </r>
  <r>
    <s v="Total"/>
    <x v="0"/>
    <s v="ABC-19"/>
    <s v="XYZ-67"/>
    <x v="399"/>
    <s v="Description_539"/>
    <d v="2022-02-01T00:00:00"/>
    <n v="505"/>
    <s v="Demand"/>
    <n v="78"/>
    <n v="97"/>
    <n v="97"/>
    <n v="150"/>
    <n v="19"/>
    <n v="19"/>
    <n v="72"/>
    <n v="0.75641025641025639"/>
    <n v="0.75641025641025639"/>
    <n v="7.6923076923076872E-2"/>
    <s v="70-80%"/>
    <s v="70-80%"/>
    <s v="0-10%"/>
    <n v="27.494212087912086"/>
    <n v="2144.5485428571428"/>
    <n v="2666.9385725274724"/>
    <n v="2666.9385725274724"/>
    <n v="4124.1318131868129"/>
    <n v="522.39002967032957"/>
    <n v="522.39002967032957"/>
    <n v="1979.5832703296701"/>
    <s v="Overforecast"/>
    <s v="Overforecast"/>
    <x v="0"/>
    <s v="50-80"/>
  </r>
  <r>
    <s v="Total"/>
    <x v="3"/>
    <s v="ABC-19"/>
    <s v="XYZ-67"/>
    <x v="400"/>
    <s v="Description_541"/>
    <d v="2022-02-01T00:00:00"/>
    <n v="973"/>
    <s v="Demand"/>
    <n v="20"/>
    <n v="57"/>
    <n v="57"/>
    <n v="90"/>
    <n v="37"/>
    <n v="37"/>
    <n v="70"/>
    <n v="0"/>
    <n v="0"/>
    <n v="0"/>
    <s v="0-10%"/>
    <s v="0-10%"/>
    <s v="0-10%"/>
    <n v="37.670111111111112"/>
    <n v="753.40222222222224"/>
    <n v="2147.1963333333333"/>
    <n v="2147.1963333333333"/>
    <n v="3390.31"/>
    <n v="1393.7941111111111"/>
    <n v="1393.7941111111111"/>
    <n v="2636.9077777777775"/>
    <s v="Overforecast"/>
    <s v="Overforecast"/>
    <x v="0"/>
    <s v="0-25"/>
  </r>
  <r>
    <s v="Total"/>
    <x v="3"/>
    <s v="ABC-19"/>
    <s v="XYZ-67"/>
    <x v="401"/>
    <s v="Description_543"/>
    <d v="2022-02-01T00:00:00"/>
    <n v="177"/>
    <s v="Demand"/>
    <n v="30"/>
    <n v="114"/>
    <n v="114"/>
    <n v="130"/>
    <n v="84"/>
    <n v="84"/>
    <n v="100"/>
    <n v="0"/>
    <n v="0"/>
    <n v="0"/>
    <s v="0-10%"/>
    <s v="0-10%"/>
    <s v="0-10%"/>
    <n v="40.202400000000004"/>
    <n v="1206.0720000000001"/>
    <n v="4583.0736000000006"/>
    <n v="4583.0736000000006"/>
    <n v="5226.3120000000008"/>
    <n v="3377.0016000000005"/>
    <n v="3377.0016000000005"/>
    <n v="4020.2400000000007"/>
    <s v="Overforecast"/>
    <s v="Overforecast"/>
    <x v="0"/>
    <s v="0-25"/>
  </r>
  <r>
    <s v="Total"/>
    <x v="0"/>
    <s v="ABC-19"/>
    <s v="XYZ-67"/>
    <x v="402"/>
    <s v="Description_544"/>
    <d v="2022-02-01T00:00:00"/>
    <n v="922"/>
    <s v="Demand"/>
    <n v="256"/>
    <n v="150"/>
    <n v="150"/>
    <n v="250"/>
    <n v="106"/>
    <n v="106"/>
    <n v="6"/>
    <n v="0.5859375"/>
    <n v="0.5859375"/>
    <n v="0.9765625"/>
    <s v="50-60%"/>
    <s v="50-60%"/>
    <s v="90-100%"/>
    <n v="31.339775374531836"/>
    <n v="8022.9824958801501"/>
    <n v="4700.9663061797755"/>
    <n v="4700.9663061797755"/>
    <n v="7834.9438436329592"/>
    <n v="3322.0161897003745"/>
    <n v="3322.0161897003745"/>
    <n v="188.03865224719084"/>
    <s v="Underforecast"/>
    <s v="Underforecast"/>
    <x v="2"/>
    <s v="80-120"/>
  </r>
  <r>
    <s v="Total"/>
    <x v="3"/>
    <s v="ABC-19"/>
    <s v="XYZ-67"/>
    <x v="403"/>
    <s v="Description_546"/>
    <d v="2022-02-01T00:00:00"/>
    <n v="297"/>
    <s v="Demand"/>
    <n v="30"/>
    <n v="57"/>
    <n v="57"/>
    <n v="105"/>
    <n v="27"/>
    <n v="27"/>
    <n v="75"/>
    <n v="9.9999999999999978E-2"/>
    <n v="9.9999999999999978E-2"/>
    <n v="0"/>
    <s v="0-10%"/>
    <s v="0-10%"/>
    <s v="0-10%"/>
    <n v="42.654888888888891"/>
    <n v="1279.6466666666668"/>
    <n v="2431.3286666666668"/>
    <n v="2431.3286666666668"/>
    <n v="4478.7633333333333"/>
    <n v="1151.682"/>
    <n v="1151.682"/>
    <n v="3199.1166666666668"/>
    <s v="Overforecast"/>
    <s v="Overforecast"/>
    <x v="0"/>
    <s v="25-50"/>
  </r>
  <r>
    <s v="Total"/>
    <x v="0"/>
    <s v="ABC-19"/>
    <s v="XYZ-67"/>
    <x v="404"/>
    <s v="Description_547"/>
    <d v="2022-02-01T00:00:00"/>
    <n v="880"/>
    <s v="Demand"/>
    <n v="371"/>
    <n v="150"/>
    <n v="150"/>
    <n v="150"/>
    <n v="221"/>
    <n v="221"/>
    <n v="221"/>
    <n v="0.40431266846361191"/>
    <n v="0.40431266846361191"/>
    <n v="0.40431266846361191"/>
    <s v="30-40%"/>
    <s v="30-40%"/>
    <s v="30-40%"/>
    <n v="33.920883807169346"/>
    <n v="12584.647892459827"/>
    <n v="5088.1325710754018"/>
    <n v="5088.1325710754018"/>
    <n v="5088.1325710754018"/>
    <n v="7496.5153213844251"/>
    <n v="7496.5153213844251"/>
    <n v="7496.5153213844251"/>
    <s v="Underforecast"/>
    <s v="Underforecast"/>
    <x v="3"/>
    <s v="&gt;200&quot;"/>
  </r>
  <r>
    <s v="Total"/>
    <x v="3"/>
    <s v="ABC-19"/>
    <s v="XYZ-67"/>
    <x v="405"/>
    <s v="Description_550"/>
    <d v="2022-02-01T00:00:00"/>
    <n v="415"/>
    <s v="Demand"/>
    <n v="20"/>
    <n v="36"/>
    <n v="36"/>
    <n v="45"/>
    <n v="16"/>
    <n v="16"/>
    <n v="25"/>
    <n v="0.19999999999999996"/>
    <n v="0.19999999999999996"/>
    <n v="0"/>
    <s v="10-20%"/>
    <s v="10-20%"/>
    <s v="0-10%"/>
    <n v="45.21028571428571"/>
    <n v="904.20571428571418"/>
    <n v="1627.5702857142855"/>
    <n v="1627.5702857142855"/>
    <n v="2034.462857142857"/>
    <n v="723.36457142857137"/>
    <n v="723.36457142857137"/>
    <n v="1130.2571428571428"/>
    <s v="Overforecast"/>
    <s v="Overforecast"/>
    <x v="0"/>
    <s v="25-50"/>
  </r>
  <r>
    <s v="Total"/>
    <x v="0"/>
    <s v="ABC-19"/>
    <s v="XYZ-67"/>
    <x v="406"/>
    <s v="Description_551"/>
    <d v="2022-02-01T00:00:00"/>
    <n v="65"/>
    <s v="Supply"/>
    <n v="65"/>
    <n v="100"/>
    <n v="100"/>
    <n v="200"/>
    <n v="35"/>
    <n v="35"/>
    <n v="135"/>
    <n v="0.46153846153846156"/>
    <n v="0.46153846153846156"/>
    <n v="0"/>
    <s v="40-50%"/>
    <s v="40-50%"/>
    <s v="0-10%"/>
    <n v="36.841816226415098"/>
    <n v="2394.7180547169814"/>
    <n v="3684.1816226415099"/>
    <n v="3684.1816226415099"/>
    <n v="7368.3632452830198"/>
    <n v="1289.4635679245284"/>
    <n v="1289.4635679245284"/>
    <n v="4973.6451905660379"/>
    <s v="Overforecast"/>
    <s v="Overforecast"/>
    <x v="0"/>
    <s v="25-50"/>
  </r>
  <r>
    <s v="Total"/>
    <x v="3"/>
    <s v="ABC-19"/>
    <s v="XYZ-67"/>
    <x v="407"/>
    <s v="Description_553"/>
    <d v="2022-02-01T00:00:00"/>
    <n v="326"/>
    <s v="Demand"/>
    <n v="0"/>
    <n v="10"/>
    <n v="10"/>
    <n v="15"/>
    <n v="10"/>
    <n v="10"/>
    <n v="15"/>
    <n v="1"/>
    <n v="1"/>
    <n v="1"/>
    <s v="90-100%"/>
    <s v="90-100%"/>
    <s v="90-100%"/>
    <n v="46.41"/>
    <n v="0"/>
    <n v="464.09999999999997"/>
    <n v="464.09999999999997"/>
    <n v="696.15"/>
    <n v="464.09999999999997"/>
    <n v="464.09999999999997"/>
    <n v="696.15"/>
    <s v="Forecasted But Not Sold"/>
    <s v="Forecasted But Not Sold"/>
    <x v="5"/>
    <s v="0"/>
  </r>
  <r>
    <s v="Total"/>
    <x v="0"/>
    <s v="ABC-13"/>
    <s v="XYZ-68"/>
    <x v="408"/>
    <s v="Description_555"/>
    <d v="2022-02-01T00:00:00"/>
    <n v="22432"/>
    <s v="Demand"/>
    <n v="653"/>
    <n v="1288"/>
    <n v="1288"/>
    <n v="1500"/>
    <n v="635"/>
    <n v="635"/>
    <n v="847"/>
    <n v="2.7565084226646275E-2"/>
    <n v="2.7565084226646275E-2"/>
    <n v="0"/>
    <s v="0-10%"/>
    <s v="0-10%"/>
    <s v="0-10%"/>
    <n v="1.0365786828422876"/>
    <n v="676.88587989601376"/>
    <n v="1335.1133435008664"/>
    <n v="1335.1133435008664"/>
    <n v="1554.8680242634314"/>
    <n v="658.22746360485269"/>
    <n v="658.22746360485269"/>
    <n v="877.98214436741762"/>
    <s v="Overforecast"/>
    <s v="Overforecast"/>
    <x v="0"/>
    <s v="25-50"/>
  </r>
  <r>
    <s v="Total"/>
    <x v="0"/>
    <s v="ABC-13"/>
    <s v="XYZ-68"/>
    <x v="409"/>
    <s v="Description_556"/>
    <d v="2022-02-01T00:00:00"/>
    <n v="46174"/>
    <s v="Demand"/>
    <n v="1551"/>
    <n v="2442"/>
    <n v="2442"/>
    <n v="2500"/>
    <n v="891"/>
    <n v="891"/>
    <n v="949"/>
    <n v="0.42553191489361697"/>
    <n v="0.42553191489361697"/>
    <n v="0.3881366860090264"/>
    <s v="40-50%"/>
    <s v="40-50%"/>
    <s v="30-40%"/>
    <n v="1.156763241698421"/>
    <n v="1794.1397878742509"/>
    <n v="2824.815836227544"/>
    <n v="2824.815836227544"/>
    <n v="2891.9081042460525"/>
    <n v="1030.676048353293"/>
    <n v="1030.676048353293"/>
    <n v="1097.7683163718016"/>
    <s v="Overforecast"/>
    <s v="Overforecast"/>
    <x v="0"/>
    <s v="50-80"/>
  </r>
  <r>
    <s v="Total"/>
    <x v="0"/>
    <s v="ABC-14"/>
    <s v="XYZ-69"/>
    <x v="410"/>
    <s v="Description_558"/>
    <d v="2022-02-01T00:00:00"/>
    <n v="8898"/>
    <s v="Demand"/>
    <n v="154"/>
    <n v="889"/>
    <n v="889"/>
    <n v="1000"/>
    <n v="735"/>
    <n v="735"/>
    <n v="846"/>
    <n v="0"/>
    <n v="0"/>
    <n v="0"/>
    <s v="0-10%"/>
    <s v="0-10%"/>
    <s v="0-10%"/>
    <n v="3.3694257745550424"/>
    <n v="518.89156928147656"/>
    <n v="2995.4195135794325"/>
    <n v="2995.4195135794325"/>
    <n v="3369.4257745550426"/>
    <n v="2476.5279442979559"/>
    <n v="2476.5279442979559"/>
    <n v="2850.5342052735659"/>
    <s v="Overforecast"/>
    <s v="Overforecast"/>
    <x v="0"/>
    <s v="0-25"/>
  </r>
  <r>
    <s v="Total"/>
    <x v="3"/>
    <s v="ABC-14"/>
    <s v="XYZ-69"/>
    <x v="411"/>
    <s v="Description_559"/>
    <d v="2022-02-01T00:00:00"/>
    <n v="2218"/>
    <s v="Demand"/>
    <n v="2070"/>
    <n v="1541"/>
    <n v="1541"/>
    <n v="1500"/>
    <n v="529"/>
    <n v="529"/>
    <n v="570"/>
    <n v="0.74444444444444446"/>
    <n v="0.74444444444444446"/>
    <n v="0.72463768115942029"/>
    <s v="70-80%"/>
    <s v="70-80%"/>
    <s v="70-80%"/>
    <n v="1.52564935450512"/>
    <n v="3158.0941638255981"/>
    <n v="2351.0256552923897"/>
    <n v="2351.0256552923897"/>
    <n v="2288.4740317576798"/>
    <n v="807.06850853320839"/>
    <n v="807.06850853320839"/>
    <n v="869.62013206791835"/>
    <s v="Underforecast"/>
    <s v="Underforecast"/>
    <x v="3"/>
    <s v="120-150"/>
  </r>
  <r>
    <s v="Total"/>
    <x v="3"/>
    <s v="ABC-14"/>
    <s v="XYZ-69"/>
    <x v="412"/>
    <s v="Description_560"/>
    <d v="2022-02-01T00:00:00"/>
    <n v="0"/>
    <s v="Supply"/>
    <n v="0"/>
    <n v="436"/>
    <n v="436"/>
    <n v="0"/>
    <n v="436"/>
    <n v="436"/>
    <n v="0"/>
    <n v="1"/>
    <n v="1"/>
    <n v="1"/>
    <s v="90-100%"/>
    <s v="90-100%"/>
    <s v="Others"/>
    <n v="4.5761533515179513"/>
    <n v="0"/>
    <n v="1995.2028612618267"/>
    <n v="1995.2028612618267"/>
    <n v="0"/>
    <n v="1995.2028612618267"/>
    <n v="1995.2028612618267"/>
    <n v="0"/>
    <s v="Forecasted But Not Sold"/>
    <s v="Forecasted But Not Sold"/>
    <x v="4"/>
    <s v="0"/>
  </r>
  <r>
    <s v="Total"/>
    <x v="1"/>
    <s v="ABC-19"/>
    <s v="XYZ-70"/>
    <x v="413"/>
    <s v="Description_561"/>
    <d v="2022-02-01T00:00:00"/>
    <n v="1656"/>
    <s v="Demand"/>
    <n v="110"/>
    <n v="106"/>
    <n v="106"/>
    <n v="160"/>
    <n v="4"/>
    <n v="4"/>
    <n v="50"/>
    <n v="0.96363636363636362"/>
    <n v="0.96363636363636362"/>
    <n v="0.54545454545454541"/>
    <s v="90-100%"/>
    <s v="90-100%"/>
    <s v="50-60%"/>
    <n v="33.285841415135337"/>
    <n v="3661.4425556648871"/>
    <n v="3528.2991900043457"/>
    <n v="3528.2991900043457"/>
    <n v="5325.734626421654"/>
    <n v="133.14336566054135"/>
    <n v="133.14336566054135"/>
    <n v="1664.2920707567669"/>
    <s v="Normal"/>
    <s v="Normal"/>
    <x v="0"/>
    <s v="50-80"/>
  </r>
  <r>
    <s v="Total"/>
    <x v="1"/>
    <s v="ABC-19"/>
    <s v="XYZ-70"/>
    <x v="414"/>
    <s v="Description_562"/>
    <d v="2022-02-01T00:00:00"/>
    <n v="92"/>
    <s v="Supply"/>
    <n v="92"/>
    <n v="148"/>
    <n v="148"/>
    <n v="155"/>
    <n v="56"/>
    <n v="56"/>
    <n v="63"/>
    <n v="0.39130434782608692"/>
    <n v="0.39130434782608692"/>
    <n v="0.31521739130434778"/>
    <s v="30-40%"/>
    <s v="30-40%"/>
    <s v="30-40%"/>
    <n v="40.636726134722807"/>
    <n v="3738.5788043944981"/>
    <n v="6014.2354679389755"/>
    <n v="6014.2354679389755"/>
    <n v="6298.692550882035"/>
    <n v="2275.6566635444774"/>
    <n v="2275.6566635444774"/>
    <n v="2560.1137464875369"/>
    <s v="Overforecast"/>
    <s v="Overforecast"/>
    <x v="0"/>
    <s v="50-80"/>
  </r>
  <r>
    <s v="Total"/>
    <x v="1"/>
    <s v="ABC-19"/>
    <s v="XYZ-70"/>
    <x v="415"/>
    <s v="Description_563"/>
    <d v="2022-02-01T00:00:00"/>
    <n v="677"/>
    <s v="Demand"/>
    <n v="287"/>
    <n v="211"/>
    <n v="211"/>
    <n v="380"/>
    <n v="76"/>
    <n v="76"/>
    <n v="93"/>
    <n v="0.73519163763066198"/>
    <n v="0.73519163763066198"/>
    <n v="0.6759581881533101"/>
    <s v="70-80%"/>
    <s v="70-80%"/>
    <s v="60-70%"/>
    <n v="133.23386583958111"/>
    <n v="38238.119495959778"/>
    <n v="28112.345692151615"/>
    <n v="28112.345692151615"/>
    <n v="50628.869019040823"/>
    <n v="10125.773803808162"/>
    <n v="10125.773803808162"/>
    <n v="12390.749523081045"/>
    <s v="Underforecast"/>
    <s v="Underforecast"/>
    <x v="0"/>
    <s v="50-80"/>
  </r>
  <r>
    <s v="Total"/>
    <x v="2"/>
    <s v="ABC-19"/>
    <s v="XYZ-70"/>
    <x v="416"/>
    <s v="Description_564"/>
    <d v="2022-02-01T00:00:00"/>
    <n v="1421"/>
    <s v="Demand"/>
    <n v="12"/>
    <n v="23"/>
    <n v="23"/>
    <n v="15"/>
    <n v="11"/>
    <n v="11"/>
    <n v="3"/>
    <n v="8.333333333333337E-2"/>
    <n v="8.333333333333337E-2"/>
    <n v="0.75"/>
    <s v="0-10%"/>
    <s v="0-10%"/>
    <s v="70-80%"/>
    <n v="177.47024509803921"/>
    <n v="2129.6429411764707"/>
    <n v="4081.815637254902"/>
    <n v="4081.815637254902"/>
    <n v="2662.053676470588"/>
    <n v="1952.1726960784313"/>
    <n v="1952.1726960784313"/>
    <n v="532.41073529411733"/>
    <s v="Overforecast"/>
    <s v="Overforecast"/>
    <x v="0"/>
    <s v="80-120"/>
  </r>
  <r>
    <s v="Total"/>
    <x v="2"/>
    <s v="ABC-19"/>
    <s v="XYZ-70"/>
    <x v="417"/>
    <s v="Description_565"/>
    <d v="2022-02-01T00:00:00"/>
    <n v="1018"/>
    <s v="Demand"/>
    <n v="36"/>
    <n v="78"/>
    <n v="78"/>
    <n v="80"/>
    <n v="42"/>
    <n v="42"/>
    <n v="44"/>
    <n v="0"/>
    <n v="0"/>
    <n v="0"/>
    <s v="0-10%"/>
    <s v="0-10%"/>
    <s v="0-10%"/>
    <n v="341.12853968253967"/>
    <n v="12280.627428571428"/>
    <n v="26608.026095238092"/>
    <n v="26608.026095238092"/>
    <n v="27290.283174603173"/>
    <n v="14327.398666666664"/>
    <n v="14327.398666666664"/>
    <n v="15009.655746031745"/>
    <s v="Overforecast"/>
    <s v="Overforecast"/>
    <x v="0"/>
    <s v="25-50"/>
  </r>
  <r>
    <s v="Total"/>
    <x v="1"/>
    <s v="ABC-5"/>
    <s v="XYZ-71"/>
    <x v="418"/>
    <s v="Description_566"/>
    <d v="2022-02-01T00:00:00"/>
    <n v="15175"/>
    <s v="Demand"/>
    <n v="1919"/>
    <n v="3200"/>
    <n v="3200"/>
    <n v="2400"/>
    <n v="1281"/>
    <n v="1281"/>
    <n v="481"/>
    <n v="0.3324648254299114"/>
    <n v="0.3324648254299114"/>
    <n v="0.74934861907243355"/>
    <s v="30-40%"/>
    <s v="30-40%"/>
    <s v="70-80%"/>
    <n v="26.146314891325858"/>
    <n v="50174.778276454323"/>
    <n v="83668.207652242738"/>
    <n v="83668.207652242738"/>
    <n v="62751.155739182061"/>
    <n v="33493.429375788415"/>
    <n v="33493.429375788415"/>
    <n v="12576.377462727738"/>
    <s v="Overforecast"/>
    <s v="Overforecast"/>
    <x v="0"/>
    <s v="50-80"/>
  </r>
  <r>
    <s v="Total"/>
    <x v="3"/>
    <s v="ABC-5"/>
    <s v="XYZ-71"/>
    <x v="419"/>
    <s v="Description_567"/>
    <d v="2022-02-01T00:00:00"/>
    <n v="0"/>
    <s v="Supply"/>
    <n v="0"/>
    <n v="0"/>
    <n v="0"/>
    <n v="0"/>
    <n v="0"/>
    <n v="0"/>
    <n v="0"/>
    <n v="1"/>
    <n v="1"/>
    <n v="1"/>
    <s v="Others"/>
    <s v="Others"/>
    <s v="Others"/>
    <n v="0"/>
    <n v="0"/>
    <n v="0"/>
    <n v="0"/>
    <n v="0"/>
    <n v="0"/>
    <n v="0"/>
    <n v="0"/>
    <s v="Others"/>
    <s v="Others"/>
    <x v="4"/>
    <s v="0"/>
  </r>
  <r>
    <s v="Total"/>
    <x v="0"/>
    <s v="ABC-5"/>
    <s v="XYZ-71"/>
    <x v="420"/>
    <s v="Description_568"/>
    <d v="2022-02-01T00:00:00"/>
    <n v="83458"/>
    <s v="Demand"/>
    <n v="9846"/>
    <n v="14921"/>
    <n v="14921"/>
    <n v="13000"/>
    <n v="5075"/>
    <n v="5075"/>
    <n v="3154"/>
    <n v="0.48456225878529346"/>
    <n v="0.48456225878529346"/>
    <n v="0.67966686979484048"/>
    <s v="40-50%"/>
    <s v="40-50%"/>
    <s v="60-70%"/>
    <n v="2.636732490822753"/>
    <n v="25961.268104640825"/>
    <n v="39342.6854955663"/>
    <n v="39342.6854955663"/>
    <n v="34277.522380695787"/>
    <n v="13381.417390925475"/>
    <n v="13381.417390925475"/>
    <n v="8316.2542760549622"/>
    <s v="Overforecast"/>
    <s v="Overforecast"/>
    <x v="0"/>
    <s v="50-80"/>
  </r>
  <r>
    <s v="Total"/>
    <x v="1"/>
    <s v="ABC-12"/>
    <s v="XYZ-74"/>
    <x v="421"/>
    <s v="Description_570"/>
    <d v="2022-02-01T00:00:00"/>
    <n v="6240"/>
    <s v="Demand"/>
    <n v="3462"/>
    <n v="6939"/>
    <n v="6939"/>
    <n v="5850"/>
    <n v="3477"/>
    <n v="3477"/>
    <n v="2388"/>
    <n v="0"/>
    <n v="0"/>
    <n v="0.31022530329289433"/>
    <s v="0-10%"/>
    <s v="0-10%"/>
    <s v="30-40%"/>
    <n v="4.1547578008789996"/>
    <n v="14383.771506643097"/>
    <n v="28829.864380299379"/>
    <n v="28829.864380299379"/>
    <n v="24305.333135142148"/>
    <n v="14446.092873656282"/>
    <n v="14446.092873656282"/>
    <n v="9921.5616284990501"/>
    <s v="Overforecast"/>
    <s v="Overforecast"/>
    <x v="0"/>
    <s v="50-80"/>
  </r>
  <r>
    <s v="Total"/>
    <x v="1"/>
    <s v="ABC-12"/>
    <s v="XYZ-74"/>
    <x v="422"/>
    <s v="Description_571"/>
    <d v="2022-02-01T00:00:00"/>
    <n v="968"/>
    <s v="Demand"/>
    <n v="54"/>
    <n v="56"/>
    <n v="56"/>
    <n v="75"/>
    <n v="2"/>
    <n v="2"/>
    <n v="21"/>
    <n v="0.96296296296296302"/>
    <n v="0.96296296296296302"/>
    <n v="0.61111111111111116"/>
    <s v="90-100%"/>
    <s v="90-100%"/>
    <s v="60-70%"/>
    <n v="1.8711560000000007"/>
    <n v="101.04242400000004"/>
    <n v="104.78473600000004"/>
    <n v="104.78473600000004"/>
    <n v="140.33670000000006"/>
    <n v="3.7423119999999983"/>
    <n v="3.7423119999999983"/>
    <n v="39.294276000000025"/>
    <s v="Normal"/>
    <s v="Normal"/>
    <x v="0"/>
    <s v="50-80"/>
  </r>
  <r>
    <s v="Total"/>
    <x v="1"/>
    <s v="ABC-12"/>
    <s v="XYZ-74"/>
    <x v="423"/>
    <s v="Description_572"/>
    <d v="2022-02-01T00:00:00"/>
    <n v="1010"/>
    <s v="Demand"/>
    <n v="73"/>
    <n v="80"/>
    <n v="80"/>
    <n v="85"/>
    <n v="7"/>
    <n v="7"/>
    <n v="12"/>
    <n v="0.90410958904109595"/>
    <n v="0.90410958904109595"/>
    <n v="0.83561643835616439"/>
    <s v="80-90%"/>
    <s v="80-90%"/>
    <s v="80-90%"/>
    <n v="3.3919757184000003"/>
    <n v="247.61422744320004"/>
    <n v="271.35805747200004"/>
    <n v="271.35805747200004"/>
    <n v="288.31793606400004"/>
    <n v="23.743830028800005"/>
    <n v="23.743830028800005"/>
    <n v="40.703708620800001"/>
    <s v="Normal"/>
    <s v="Normal"/>
    <x v="0"/>
    <s v="80-120"/>
  </r>
  <r>
    <s v="Total"/>
    <x v="1"/>
    <s v="ABC-12"/>
    <s v="XYZ-74"/>
    <x v="424"/>
    <s v="Description_573"/>
    <d v="2022-02-01T00:00:00"/>
    <n v="14833"/>
    <s v="Demand"/>
    <n v="2532"/>
    <n v="3888"/>
    <n v="3888"/>
    <n v="4850"/>
    <n v="1356"/>
    <n v="1356"/>
    <n v="2318"/>
    <n v="0.46445497630331756"/>
    <n v="0.46445497630331756"/>
    <n v="8.4518167456556048E-2"/>
    <s v="40-50%"/>
    <s v="40-50%"/>
    <s v="0-10%"/>
    <n v="6.3964037793903215"/>
    <n v="16195.694369416295"/>
    <n v="24869.217894269568"/>
    <n v="24869.217894269568"/>
    <n v="31022.558330043059"/>
    <n v="8673.5235248532736"/>
    <n v="8673.5235248532736"/>
    <n v="14826.863960626764"/>
    <s v="Overforecast"/>
    <s v="Overforecast"/>
    <x v="0"/>
    <s v="50-80"/>
  </r>
  <r>
    <s v="Total"/>
    <x v="1"/>
    <s v="ABC-12"/>
    <s v="XYZ-74"/>
    <x v="425"/>
    <s v="Description_574"/>
    <d v="2022-02-01T00:00:00"/>
    <n v="1094"/>
    <s v="Demand"/>
    <n v="47"/>
    <n v="20"/>
    <n v="20"/>
    <n v="45"/>
    <n v="27"/>
    <n v="27"/>
    <n v="2"/>
    <n v="0.42553191489361697"/>
    <n v="0.42553191489361697"/>
    <n v="0.95744680851063835"/>
    <s v="40-50%"/>
    <s v="40-50%"/>
    <s v="90-100%"/>
    <n v="2.808252012727273"/>
    <n v="131.98784459818182"/>
    <n v="56.16504025454546"/>
    <n v="56.16504025454546"/>
    <n v="126.37134057272729"/>
    <n v="75.822804343636363"/>
    <n v="75.822804343636363"/>
    <n v="5.6165040254545318"/>
    <s v="Underforecast"/>
    <s v="Underforecast"/>
    <x v="2"/>
    <s v="80-120"/>
  </r>
  <r>
    <s v="Total"/>
    <x v="1"/>
    <s v="ABC-12"/>
    <s v="XYZ-74"/>
    <x v="426"/>
    <s v="Description_575"/>
    <d v="2022-02-01T00:00:00"/>
    <n v="910"/>
    <s v="Demand"/>
    <n v="58"/>
    <n v="50"/>
    <n v="50"/>
    <n v="60"/>
    <n v="8"/>
    <n v="8"/>
    <n v="2"/>
    <n v="0.86206896551724133"/>
    <n v="0.86206896551724133"/>
    <n v="0.96551724137931039"/>
    <s v="80-90%"/>
    <s v="80-90%"/>
    <s v="90-100%"/>
    <n v="4.2662759735849063"/>
    <n v="247.44400646792457"/>
    <n v="213.31379867924531"/>
    <n v="213.31379867924531"/>
    <n v="255.97655841509439"/>
    <n v="34.130207788679257"/>
    <n v="34.130207788679257"/>
    <n v="8.5325519471698215"/>
    <s v="Underforecast"/>
    <s v="Underforecast"/>
    <x v="2"/>
    <s v="80-120"/>
  </r>
  <r>
    <s v="Total"/>
    <x v="1"/>
    <s v="ABC-12"/>
    <s v="XYZ-74"/>
    <x v="427"/>
    <s v="Description_576"/>
    <d v="2022-02-01T00:00:00"/>
    <n v="14206"/>
    <s v="Demand"/>
    <n v="2133"/>
    <n v="4156"/>
    <n v="4156"/>
    <n v="3900"/>
    <n v="2023"/>
    <n v="2023"/>
    <n v="1767"/>
    <n v="5.1570557899671798E-2"/>
    <n v="5.1570557899671798E-2"/>
    <n v="0.17158931082981721"/>
    <s v="0-10%"/>
    <s v="0-10%"/>
    <s v="10-20%"/>
    <n v="6.6583937653005147"/>
    <n v="14202.353901385997"/>
    <n v="27672.284488588939"/>
    <n v="27672.284488588939"/>
    <n v="25967.735684672007"/>
    <n v="13469.930587202942"/>
    <n v="13469.930587202942"/>
    <n v="11765.38178328601"/>
    <s v="Overforecast"/>
    <s v="Overforecast"/>
    <x v="0"/>
    <s v="50-80"/>
  </r>
  <r>
    <s v="Total"/>
    <x v="1"/>
    <s v="ABC-12"/>
    <s v="XYZ-74"/>
    <x v="428"/>
    <s v="Description_577"/>
    <d v="2022-02-01T00:00:00"/>
    <n v="1114"/>
    <s v="Demand"/>
    <n v="25"/>
    <n v="20"/>
    <n v="20"/>
    <n v="40"/>
    <n v="5"/>
    <n v="5"/>
    <n v="15"/>
    <n v="0.8"/>
    <n v="0.8"/>
    <n v="0.4"/>
    <s v="70-80%"/>
    <s v="70-80%"/>
    <s v="30-40%"/>
    <n v="1.9196124421052645"/>
    <n v="47.990311052631611"/>
    <n v="38.392248842105289"/>
    <n v="38.392248842105289"/>
    <n v="76.784497684210578"/>
    <n v="9.5980622105263222"/>
    <n v="9.5980622105263222"/>
    <n v="28.794186631578967"/>
    <s v="Underforecast"/>
    <s v="Underforecast"/>
    <x v="0"/>
    <s v="50-80"/>
  </r>
  <r>
    <s v="Total"/>
    <x v="1"/>
    <s v="ABC-12"/>
    <s v="XYZ-74"/>
    <x v="429"/>
    <s v="Description_578"/>
    <d v="2022-02-01T00:00:00"/>
    <n v="0"/>
    <s v="Supply"/>
    <n v="0"/>
    <n v="50"/>
    <n v="50"/>
    <n v="50"/>
    <n v="50"/>
    <n v="50"/>
    <n v="50"/>
    <n v="1"/>
    <n v="1"/>
    <n v="1"/>
    <s v="90-100%"/>
    <s v="90-100%"/>
    <s v="90-100%"/>
    <n v="3.9613614283333343"/>
    <n v="0"/>
    <n v="198.06807141666673"/>
    <n v="198.06807141666673"/>
    <n v="198.06807141666673"/>
    <n v="198.06807141666673"/>
    <n v="198.06807141666673"/>
    <n v="198.06807141666673"/>
    <s v="Forecasted But Not Sold"/>
    <s v="Forecasted But Not Sold"/>
    <x v="5"/>
    <s v="0"/>
  </r>
  <r>
    <s v="Total"/>
    <x v="0"/>
    <s v="ABC-12"/>
    <s v="XYZ-73"/>
    <x v="430"/>
    <s v="Description_579"/>
    <d v="2022-02-01T00:00:00"/>
    <n v="454"/>
    <s v="Demand"/>
    <n v="208"/>
    <n v="395"/>
    <n v="395"/>
    <n v="300"/>
    <n v="187"/>
    <n v="187"/>
    <n v="92"/>
    <n v="0.10096153846153844"/>
    <n v="0.10096153846153844"/>
    <n v="0.55769230769230771"/>
    <s v="0-10%"/>
    <s v="0-10%"/>
    <s v="50-60%"/>
    <n v="3.9222081100141049"/>
    <n v="815.81928688293385"/>
    <n v="1549.2722034555713"/>
    <n v="1549.2722034555713"/>
    <n v="1176.6624330042314"/>
    <n v="733.45291657263749"/>
    <n v="733.45291657263749"/>
    <n v="360.84314612129754"/>
    <s v="Overforecast"/>
    <s v="Overforecast"/>
    <x v="0"/>
    <s v="50-80"/>
  </r>
  <r>
    <s v="Total"/>
    <x v="3"/>
    <s v="ABC-12"/>
    <s v="XYZ-73"/>
    <x v="431"/>
    <s v="Description_580"/>
    <d v="2022-02-01T00:00:00"/>
    <n v="0"/>
    <s v="Supply"/>
    <n v="0"/>
    <n v="940"/>
    <n v="940"/>
    <n v="0"/>
    <n v="940"/>
    <n v="940"/>
    <n v="0"/>
    <n v="1"/>
    <n v="1"/>
    <n v="1"/>
    <s v="90-100%"/>
    <s v="90-100%"/>
    <s v="Others"/>
    <n v="2.12"/>
    <n v="0"/>
    <n v="1992.8000000000002"/>
    <n v="1992.8000000000002"/>
    <n v="0"/>
    <n v="1992.8000000000002"/>
    <n v="1992.8000000000002"/>
    <n v="0"/>
    <s v="Forecasted But Not Sold"/>
    <s v="Forecasted But Not Sold"/>
    <x v="4"/>
    <s v="0"/>
  </r>
  <r>
    <s v="Total"/>
    <x v="3"/>
    <s v="ABC-12"/>
    <s v="XYZ-73"/>
    <x v="432"/>
    <s v="Description_581"/>
    <d v="2022-02-01T00:00:00"/>
    <n v="1918"/>
    <s v="Demand"/>
    <n v="419"/>
    <n v="471"/>
    <n v="471"/>
    <n v="650"/>
    <n v="52"/>
    <n v="52"/>
    <n v="231"/>
    <n v="0.87589498806682575"/>
    <n v="0.87589498806682575"/>
    <n v="0.44868735083532219"/>
    <s v="80-90%"/>
    <s v="80-90%"/>
    <s v="40-50%"/>
    <n v="5.8695052962652365"/>
    <n v="2459.3227191351343"/>
    <n v="2764.5369945409266"/>
    <n v="2764.5369945409266"/>
    <n v="3815.1784425724036"/>
    <n v="305.21427540579225"/>
    <n v="305.21427540579225"/>
    <n v="1355.8557234372693"/>
    <s v="Overforecast"/>
    <s v="Overforecast"/>
    <x v="0"/>
    <s v="50-80"/>
  </r>
  <r>
    <s v="Total"/>
    <x v="0"/>
    <s v="ABC-12"/>
    <s v="XYZ-73"/>
    <x v="433"/>
    <s v="Description_582"/>
    <d v="2022-02-01T00:00:00"/>
    <n v="0"/>
    <s v="Supply"/>
    <n v="0"/>
    <n v="128"/>
    <n v="128"/>
    <n v="600"/>
    <n v="128"/>
    <n v="128"/>
    <n v="600"/>
    <n v="1"/>
    <n v="1"/>
    <n v="1"/>
    <s v="90-100%"/>
    <s v="90-100%"/>
    <s v="90-100%"/>
    <n v="5.4435469740634002"/>
    <n v="0"/>
    <n v="696.77401268011522"/>
    <n v="696.77401268011522"/>
    <n v="3266.1281844380401"/>
    <n v="696.77401268011522"/>
    <n v="696.77401268011522"/>
    <n v="3266.1281844380401"/>
    <s v="Forecasted But Not Sold"/>
    <s v="Forecasted But Not Sold"/>
    <x v="5"/>
    <s v="0"/>
  </r>
  <r>
    <s v="Total"/>
    <x v="3"/>
    <s v="ABC-12"/>
    <s v="XYZ-73"/>
    <x v="434"/>
    <s v="Description_583"/>
    <d v="2022-02-01T00:00:00"/>
    <n v="6876"/>
    <s v="Demand"/>
    <n v="740"/>
    <n v="463"/>
    <n v="463"/>
    <n v="725"/>
    <n v="277"/>
    <n v="277"/>
    <n v="15"/>
    <n v="0.62567567567567561"/>
    <n v="0.62567567567567561"/>
    <n v="0.97972972972972971"/>
    <s v="60-70%"/>
    <s v="60-70%"/>
    <s v="90-100%"/>
    <n v="2.0101589303841885"/>
    <n v="1487.5176084842994"/>
    <n v="930.70358476787931"/>
    <n v="930.70358476787931"/>
    <n v="1457.3652245285366"/>
    <n v="556.81402371642014"/>
    <n v="556.81402371642014"/>
    <n v="30.152383955762843"/>
    <s v="Underforecast"/>
    <s v="Underforecast"/>
    <x v="2"/>
    <s v="80-120"/>
  </r>
  <r>
    <s v="Total"/>
    <x v="3"/>
    <s v="ABC-12"/>
    <s v="XYZ-73"/>
    <x v="435"/>
    <s v="Description_584"/>
    <d v="2022-02-01T00:00:00"/>
    <n v="4719"/>
    <s v="Demand"/>
    <n v="424"/>
    <n v="825"/>
    <n v="825"/>
    <n v="825"/>
    <n v="401"/>
    <n v="401"/>
    <n v="401"/>
    <n v="5.4245283018867885E-2"/>
    <n v="5.4245283018867885E-2"/>
    <n v="5.4245283018867885E-2"/>
    <s v="0-10%"/>
    <s v="0-10%"/>
    <s v="0-10%"/>
    <n v="5.8715931620245705"/>
    <n v="2489.5555006984177"/>
    <n v="4844.0643586702708"/>
    <n v="4844.0643586702708"/>
    <n v="4844.0643586702708"/>
    <n v="2354.5088579718531"/>
    <n v="2354.5088579718531"/>
    <n v="2354.5088579718531"/>
    <s v="Overforecast"/>
    <s v="Overforecast"/>
    <x v="0"/>
    <s v="50-80"/>
  </r>
  <r>
    <s v="Total"/>
    <x v="4"/>
    <s v="ABC-12"/>
    <s v="XYZ-73"/>
    <x v="436"/>
    <s v="Description_585"/>
    <d v="2022-02-01T00:00:00"/>
    <n v="3623"/>
    <s v="Demand"/>
    <n v="2592"/>
    <n v="1870"/>
    <n v="1870"/>
    <n v="2400"/>
    <n v="722"/>
    <n v="722"/>
    <n v="192"/>
    <n v="0.72145061728395055"/>
    <n v="0.72145061728395055"/>
    <n v="0.92592592592592593"/>
    <s v="70-80%"/>
    <s v="70-80%"/>
    <s v="90-100%"/>
    <n v="6.2944383998081905"/>
    <n v="16315.18433230283"/>
    <n v="11770.599807641316"/>
    <n v="11770.599807641316"/>
    <n v="15106.652159539657"/>
    <n v="4544.5845246615136"/>
    <n v="4544.5845246615136"/>
    <n v="1208.5321727631726"/>
    <s v="Underforecast"/>
    <s v="Underforecast"/>
    <x v="2"/>
    <s v="80-120"/>
  </r>
  <r>
    <s v="Total"/>
    <x v="3"/>
    <s v="ABC-12"/>
    <s v="XYZ-73"/>
    <x v="437"/>
    <s v="Description_586"/>
    <d v="2022-02-01T00:00:00"/>
    <n v="602"/>
    <s v="Demand"/>
    <n v="545"/>
    <n v="729"/>
    <n v="729"/>
    <n v="150"/>
    <n v="184"/>
    <n v="184"/>
    <n v="395"/>
    <n v="0.66238532110091741"/>
    <n v="0.66238532110091741"/>
    <n v="0.27522935779816515"/>
    <s v="60-70%"/>
    <s v="60-70%"/>
    <s v="20-30%"/>
    <n v="1.9694083235021116"/>
    <n v="1073.3275363086509"/>
    <n v="1435.6986678330393"/>
    <n v="1435.6986678330393"/>
    <n v="295.41124852531675"/>
    <n v="362.37113152438837"/>
    <n v="362.37113152438837"/>
    <n v="777.91628778333416"/>
    <s v="Overforecast"/>
    <s v="Overforecast"/>
    <x v="3"/>
    <s v="&gt;200&quot;"/>
  </r>
  <r>
    <s v="Total"/>
    <x v="4"/>
    <s v="ABC-12"/>
    <s v="XYZ-73"/>
    <x v="438"/>
    <s v="Description_587"/>
    <d v="2022-02-01T00:00:00"/>
    <n v="5662"/>
    <s v="Demand"/>
    <n v="1044"/>
    <n v="1596"/>
    <n v="1596"/>
    <n v="1700"/>
    <n v="552"/>
    <n v="552"/>
    <n v="656"/>
    <n v="0.47126436781609193"/>
    <n v="0.47126436781609193"/>
    <n v="0.37164750957854409"/>
    <s v="40-50%"/>
    <s v="40-50%"/>
    <s v="30-40%"/>
    <n v="1.1872502876691011"/>
    <n v="1239.4893003265415"/>
    <n v="1894.8514591198855"/>
    <n v="1894.8514591198855"/>
    <n v="2018.3254890374719"/>
    <n v="655.36215879334395"/>
    <n v="655.36215879334395"/>
    <n v="778.8361887109304"/>
    <s v="Overforecast"/>
    <s v="Overforecast"/>
    <x v="0"/>
    <s v="50-80"/>
  </r>
  <r>
    <s v="Total"/>
    <x v="3"/>
    <s v="ABC-12"/>
    <s v="XYZ-73"/>
    <x v="439"/>
    <s v="Description_588"/>
    <d v="2022-02-01T00:00:00"/>
    <n v="1567"/>
    <s v="Demand"/>
    <n v="316"/>
    <n v="157"/>
    <n v="157"/>
    <n v="226"/>
    <n v="159"/>
    <n v="159"/>
    <n v="90"/>
    <n v="0.49683544303797467"/>
    <n v="0.49683544303797467"/>
    <n v="0.71518987341772156"/>
    <s v="40-50%"/>
    <s v="40-50%"/>
    <s v="70-80%"/>
    <n v="5.8604018421617523"/>
    <n v="1851.8869821231137"/>
    <n v="920.08308921939511"/>
    <n v="920.08308921939511"/>
    <n v="1324.4508163285561"/>
    <n v="931.80389290371863"/>
    <n v="931.80389290371863"/>
    <n v="527.43616579455761"/>
    <s v="Underforecast"/>
    <s v="Underforecast"/>
    <x v="3"/>
    <s v="120-150"/>
  </r>
  <r>
    <s v="Total"/>
    <x v="3"/>
    <s v="ABC-19"/>
    <s v="XYZ-75"/>
    <x v="440"/>
    <s v="Description_593"/>
    <d v="2022-02-01T00:00:00"/>
    <n v="1259"/>
    <s v="Demand"/>
    <n v="1"/>
    <n v="100"/>
    <n v="100"/>
    <n v="0"/>
    <n v="99"/>
    <n v="99"/>
    <n v="1"/>
    <n v="0"/>
    <n v="0"/>
    <n v="0"/>
    <s v="0-10%"/>
    <s v="0-10%"/>
    <s v="0-10%"/>
    <n v="33.201000000000001"/>
    <n v="33.201000000000001"/>
    <n v="3320.1"/>
    <n v="3320.1"/>
    <n v="0"/>
    <n v="3286.8989999999999"/>
    <n v="3286.8989999999999"/>
    <n v="33.201000000000001"/>
    <s v="Overforecast"/>
    <s v="Overforecast"/>
    <x v="1"/>
    <s v="Sales Agst No FC"/>
  </r>
  <r>
    <s v="Total"/>
    <x v="3"/>
    <s v="ABC-19"/>
    <s v="XYZ-75"/>
    <x v="441"/>
    <s v="Description_594"/>
    <d v="2022-02-01T00:00:00"/>
    <n v="1629"/>
    <s v="Demand"/>
    <n v="1"/>
    <n v="80"/>
    <n v="80"/>
    <n v="0"/>
    <n v="79"/>
    <n v="79"/>
    <n v="1"/>
    <n v="0"/>
    <n v="0"/>
    <n v="0"/>
    <s v="0-10%"/>
    <s v="0-10%"/>
    <s v="0-10%"/>
    <n v="34.390999999999998"/>
    <n v="34.390999999999998"/>
    <n v="2751.2799999999997"/>
    <n v="2751.2799999999997"/>
    <n v="0"/>
    <n v="2716.8889999999997"/>
    <n v="2716.8889999999997"/>
    <n v="34.390999999999998"/>
    <s v="Overforecast"/>
    <s v="Overforecast"/>
    <x v="1"/>
    <s v="Sales Agst No FC"/>
  </r>
  <r>
    <s v="Total"/>
    <x v="3"/>
    <s v="ABC-19"/>
    <s v="XYZ-75"/>
    <x v="442"/>
    <s v="Description_595"/>
    <d v="2022-02-01T00:00:00"/>
    <n v="1718"/>
    <s v="Demand"/>
    <n v="1"/>
    <n v="80"/>
    <n v="80"/>
    <n v="0"/>
    <n v="79"/>
    <n v="79"/>
    <n v="1"/>
    <n v="0"/>
    <n v="0"/>
    <n v="0"/>
    <s v="0-10%"/>
    <s v="0-10%"/>
    <s v="0-10%"/>
    <n v="35.580999999999996"/>
    <n v="35.580999999999996"/>
    <n v="2846.4799999999996"/>
    <n v="2846.4799999999996"/>
    <n v="0"/>
    <n v="2810.8989999999994"/>
    <n v="2810.8989999999994"/>
    <n v="35.580999999999996"/>
    <s v="Overforecast"/>
    <s v="Overforecast"/>
    <x v="1"/>
    <s v="Sales Agst No FC"/>
  </r>
  <r>
    <s v="Total"/>
    <x v="3"/>
    <s v="ABC-19"/>
    <s v="XYZ-75"/>
    <x v="443"/>
    <s v="Description_596"/>
    <d v="2022-02-01T00:00:00"/>
    <n v="1350"/>
    <s v="Demand"/>
    <n v="21"/>
    <n v="100"/>
    <n v="100"/>
    <n v="0"/>
    <n v="79"/>
    <n v="79"/>
    <n v="21"/>
    <n v="0"/>
    <n v="0"/>
    <n v="0"/>
    <s v="0-10%"/>
    <s v="0-10%"/>
    <s v="0-10%"/>
    <n v="36.771000000000001"/>
    <n v="772.19100000000003"/>
    <n v="3677.1"/>
    <n v="3677.1"/>
    <n v="0"/>
    <n v="2904.9089999999997"/>
    <n v="2904.9089999999997"/>
    <n v="772.19100000000003"/>
    <s v="Overforecast"/>
    <s v="Overforecast"/>
    <x v="1"/>
    <s v="Sales Agst No FC"/>
  </r>
  <r>
    <s v="Total"/>
    <x v="0"/>
    <s v="ABC-19"/>
    <s v="XYZ-75"/>
    <x v="444"/>
    <s v="Description_598"/>
    <d v="2022-02-01T00:00:00"/>
    <n v="0"/>
    <s v="Supply"/>
    <n v="0"/>
    <n v="0"/>
    <n v="0"/>
    <n v="0"/>
    <n v="0"/>
    <n v="0"/>
    <n v="0"/>
    <n v="1"/>
    <n v="1"/>
    <n v="1"/>
    <s v="Others"/>
    <s v="Others"/>
    <s v="Others"/>
    <n v="22.2"/>
    <n v="0"/>
    <n v="0"/>
    <n v="0"/>
    <n v="0"/>
    <n v="0"/>
    <n v="0"/>
    <n v="0"/>
    <s v="Others"/>
    <s v="Others"/>
    <x v="4"/>
    <s v="0"/>
  </r>
  <r>
    <s v="Total"/>
    <x v="0"/>
    <s v="ABC-19"/>
    <s v="XYZ-75"/>
    <x v="445"/>
    <s v="Description_600"/>
    <d v="2022-02-01T00:00:00"/>
    <n v="0"/>
    <s v="Supply"/>
    <n v="0"/>
    <n v="0"/>
    <n v="0"/>
    <n v="0"/>
    <n v="0"/>
    <n v="0"/>
    <n v="0"/>
    <n v="1"/>
    <n v="1"/>
    <n v="1"/>
    <s v="Others"/>
    <s v="Others"/>
    <s v="Others"/>
    <n v="24.071000000000002"/>
    <n v="0"/>
    <n v="0"/>
    <n v="0"/>
    <n v="0"/>
    <n v="0"/>
    <n v="0"/>
    <n v="0"/>
    <s v="Others"/>
    <s v="Others"/>
    <x v="4"/>
    <s v="0"/>
  </r>
  <r>
    <s v="Total"/>
    <x v="0"/>
    <s v="ABC-19"/>
    <s v="XYZ-75"/>
    <x v="446"/>
    <s v="Description_602"/>
    <d v="2022-02-01T00:00:00"/>
    <n v="0"/>
    <s v="Supply"/>
    <n v="0"/>
    <n v="0"/>
    <n v="0"/>
    <n v="0"/>
    <n v="0"/>
    <n v="0"/>
    <n v="0"/>
    <n v="1"/>
    <n v="1"/>
    <n v="1"/>
    <s v="Others"/>
    <s v="Others"/>
    <s v="Others"/>
    <n v="25.94"/>
    <n v="0"/>
    <n v="0"/>
    <n v="0"/>
    <n v="0"/>
    <n v="0"/>
    <n v="0"/>
    <n v="0"/>
    <s v="Others"/>
    <s v="Others"/>
    <x v="4"/>
    <s v="0"/>
  </r>
  <r>
    <s v="Total"/>
    <x v="0"/>
    <s v="ABC-19"/>
    <s v="XYZ-75"/>
    <x v="447"/>
    <s v="Description_604"/>
    <d v="2022-02-01T00:00:00"/>
    <n v="0"/>
    <s v="Supply"/>
    <n v="0"/>
    <n v="0"/>
    <n v="0"/>
    <n v="0"/>
    <n v="0"/>
    <n v="0"/>
    <n v="0"/>
    <n v="1"/>
    <n v="1"/>
    <n v="1"/>
    <s v="Others"/>
    <s v="Others"/>
    <s v="Others"/>
    <n v="27.809000000000001"/>
    <n v="0"/>
    <n v="0"/>
    <n v="0"/>
    <n v="0"/>
    <n v="0"/>
    <n v="0"/>
    <n v="0"/>
    <s v="Others"/>
    <s v="Others"/>
    <x v="4"/>
    <s v="0"/>
  </r>
  <r>
    <s v="Total"/>
    <x v="1"/>
    <s v="ABC-13"/>
    <s v="XYZ-76"/>
    <x v="448"/>
    <s v="Description_611"/>
    <d v="2022-02-01T00:00:00"/>
    <n v="935"/>
    <s v="Demand"/>
    <n v="353"/>
    <n v="385"/>
    <n v="385"/>
    <n v="500"/>
    <n v="32"/>
    <n v="32"/>
    <n v="147"/>
    <n v="0.90934844192634556"/>
    <n v="0.90934844192634556"/>
    <n v="0.58356940509915012"/>
    <s v="80-90%"/>
    <s v="80-90%"/>
    <s v="50-60%"/>
    <n v="6.6105988441160708"/>
    <n v="2333.5413919729731"/>
    <n v="2545.0805549846873"/>
    <n v="2545.0805549846873"/>
    <n v="3305.2994220580354"/>
    <n v="211.53916301171421"/>
    <n v="211.53916301171421"/>
    <n v="971.75803008506227"/>
    <s v="Normal"/>
    <s v="Normal"/>
    <x v="0"/>
    <s v="50-80"/>
  </r>
  <r>
    <s v="Total"/>
    <x v="1"/>
    <s v="ABC-13"/>
    <s v="XYZ-76"/>
    <x v="449"/>
    <s v="Description_612"/>
    <d v="2022-02-01T00:00:00"/>
    <n v="1327"/>
    <s v="Demand"/>
    <n v="481"/>
    <n v="638"/>
    <n v="638"/>
    <n v="580"/>
    <n v="157"/>
    <n v="157"/>
    <n v="99"/>
    <n v="0.67359667359667363"/>
    <n v="0.67359667359667363"/>
    <n v="0.79417879417879411"/>
    <s v="60-70%"/>
    <s v="60-70%"/>
    <s v="70-80%"/>
    <n v="10.03026931937241"/>
    <n v="4824.5595426181289"/>
    <n v="6399.3118257595979"/>
    <n v="6399.3118257595979"/>
    <n v="5817.5562052359974"/>
    <n v="1574.752283141469"/>
    <n v="1574.752283141469"/>
    <n v="992.99666261786842"/>
    <s v="Overforecast"/>
    <s v="Overforecast"/>
    <x v="0"/>
    <s v="80-120"/>
  </r>
  <r>
    <s v="Total"/>
    <x v="1"/>
    <s v="ABC-13"/>
    <s v="XYZ-76"/>
    <x v="450"/>
    <s v="Description_613"/>
    <d v="2022-02-01T00:00:00"/>
    <n v="1063"/>
    <s v="Demand"/>
    <n v="10"/>
    <n v="7"/>
    <n v="7"/>
    <n v="26"/>
    <n v="3"/>
    <n v="3"/>
    <n v="16"/>
    <n v="0.7"/>
    <n v="0.7"/>
    <n v="0"/>
    <s v="60-70%"/>
    <s v="60-70%"/>
    <s v="0-10%"/>
    <n v="27.497458195454549"/>
    <n v="274.9745819545455"/>
    <n v="192.48220736818183"/>
    <n v="192.48220736818183"/>
    <n v="714.93391308181822"/>
    <n v="82.492374586363667"/>
    <n v="82.492374586363667"/>
    <n v="439.95933112727272"/>
    <s v="Underforecast"/>
    <s v="Underforecast"/>
    <x v="0"/>
    <s v="25-50"/>
  </r>
  <r>
    <s v="Total"/>
    <x v="1"/>
    <s v="ABC-13"/>
    <s v="XYZ-76"/>
    <x v="451"/>
    <s v="Description_614"/>
    <d v="2022-02-01T00:00:00"/>
    <n v="13367"/>
    <s v="Demand"/>
    <n v="2248"/>
    <n v="2800"/>
    <n v="2800"/>
    <n v="2100"/>
    <n v="552"/>
    <n v="552"/>
    <n v="148"/>
    <n v="0.75444839857651247"/>
    <n v="0.75444839857651247"/>
    <n v="0.9341637010676157"/>
    <s v="70-80%"/>
    <s v="70-80%"/>
    <s v="90-100%"/>
    <n v="2.6521630949985497"/>
    <n v="5962.0626375567399"/>
    <n v="7426.0566659959395"/>
    <n v="7426.0566659959395"/>
    <n v="5569.5424994969544"/>
    <n v="1463.9940284391996"/>
    <n v="1463.9940284391996"/>
    <n v="392.52013805978549"/>
    <s v="Overforecast"/>
    <s v="Overforecast"/>
    <x v="2"/>
    <s v="80-120"/>
  </r>
  <r>
    <s v="Total"/>
    <x v="1"/>
    <s v="ABC-13"/>
    <s v="XYZ-76"/>
    <x v="452"/>
    <s v="Description_615"/>
    <d v="2022-02-01T00:00:00"/>
    <n v="2511"/>
    <s v="Demand"/>
    <n v="899"/>
    <n v="944"/>
    <n v="944"/>
    <n v="980"/>
    <n v="45"/>
    <n v="45"/>
    <n v="81"/>
    <n v="0.94994438264738601"/>
    <n v="0.94994438264738601"/>
    <n v="0.90989988876529482"/>
    <s v="90-100%"/>
    <s v="90-100%"/>
    <s v="80-90%"/>
    <n v="4.3863750313459047"/>
    <n v="3943.3511531799682"/>
    <n v="4140.7380295905341"/>
    <n v="4140.7380295905341"/>
    <n v="4298.6475307189867"/>
    <n v="197.38687641056595"/>
    <n v="197.38687641056595"/>
    <n v="355.29637753901852"/>
    <s v="Normal"/>
    <s v="Normal"/>
    <x v="2"/>
    <s v="80-120"/>
  </r>
  <r>
    <s v="Total"/>
    <x v="1"/>
    <s v="ABC-13"/>
    <s v="XYZ-76"/>
    <x v="453"/>
    <s v="Description_616"/>
    <d v="2022-02-01T00:00:00"/>
    <n v="91"/>
    <s v="Demand"/>
    <n v="24"/>
    <n v="56"/>
    <n v="56"/>
    <n v="45"/>
    <n v="32"/>
    <n v="32"/>
    <n v="21"/>
    <n v="0"/>
    <n v="0"/>
    <n v="0.125"/>
    <s v="0-10%"/>
    <s v="0-10%"/>
    <s v="10-20%"/>
    <n v="14.028748839079052"/>
    <n v="336.68997213789726"/>
    <n v="785.60993498842686"/>
    <n v="785.60993498842686"/>
    <n v="631.2936977585573"/>
    <n v="448.9199628505296"/>
    <n v="448.9199628505296"/>
    <n v="294.60372562066004"/>
    <s v="Overforecast"/>
    <s v="Overforecast"/>
    <x v="0"/>
    <s v="50-80"/>
  </r>
  <r>
    <s v="Total"/>
    <x v="1"/>
    <s v="ABC-13"/>
    <s v="XYZ-76"/>
    <x v="454"/>
    <s v="Description_617"/>
    <d v="2022-02-01T00:00:00"/>
    <n v="13010"/>
    <s v="Demand"/>
    <n v="2921"/>
    <n v="2517"/>
    <n v="2517"/>
    <n v="2700"/>
    <n v="404"/>
    <n v="404"/>
    <n v="221"/>
    <n v="0.86169120164327284"/>
    <n v="0.86169120164327284"/>
    <n v="0.92434097911674085"/>
    <s v="80-90%"/>
    <s v="80-90%"/>
    <s v="90-100%"/>
    <n v="3.6299063267388809"/>
    <n v="10602.956380404272"/>
    <n v="9136.4742244017634"/>
    <n v="9136.4742244017634"/>
    <n v="9800.7470821949792"/>
    <n v="1466.4821560025084"/>
    <n v="1466.4821560025084"/>
    <n v="802.20929820929268"/>
    <s v="Underforecast"/>
    <s v="Underforecast"/>
    <x v="2"/>
    <s v="80-120"/>
  </r>
  <r>
    <s v="Total"/>
    <x v="1"/>
    <s v="ABC-13"/>
    <s v="XYZ-76"/>
    <x v="455"/>
    <s v="Description_618"/>
    <d v="2022-02-01T00:00:00"/>
    <n v="3005"/>
    <s v="Demand"/>
    <n v="1271"/>
    <n v="1844"/>
    <n v="1844"/>
    <n v="1640"/>
    <n v="573"/>
    <n v="573"/>
    <n v="369"/>
    <n v="0.54917387883556257"/>
    <n v="0.54917387883556257"/>
    <n v="0.70967741935483875"/>
    <s v="50-60%"/>
    <s v="50-60%"/>
    <s v="60-70%"/>
    <n v="6.4709661166286088"/>
    <n v="8224.5979342349619"/>
    <n v="11932.461519063154"/>
    <n v="11932.461519063154"/>
    <n v="10612.384431270919"/>
    <n v="3707.863584828192"/>
    <n v="3707.863584828192"/>
    <n v="2387.7864970359569"/>
    <s v="Overforecast"/>
    <s v="Overforecast"/>
    <x v="0"/>
    <s v="50-80"/>
  </r>
  <r>
    <s v="Total"/>
    <x v="4"/>
    <s v="ABC-13"/>
    <s v="XYZ-76"/>
    <x v="456"/>
    <s v="Description_621"/>
    <d v="2022-02-01T00:00:00"/>
    <n v="8050"/>
    <s v="Demand"/>
    <n v="4070"/>
    <n v="4103"/>
    <n v="4103"/>
    <n v="4000"/>
    <n v="33"/>
    <n v="33"/>
    <n v="70"/>
    <n v="0.99189189189189186"/>
    <n v="0.99189189189189186"/>
    <n v="0.98280098280098283"/>
    <s v="90-100%"/>
    <s v="90-100%"/>
    <s v="90-100%"/>
    <n v="4.28"/>
    <n v="17419.600000000002"/>
    <n v="17560.84"/>
    <n v="17560.84"/>
    <n v="17120"/>
    <n v="141.23999999999796"/>
    <n v="141.23999999999796"/>
    <n v="299.60000000000218"/>
    <s v="Normal"/>
    <s v="Normal"/>
    <x v="2"/>
    <s v="80-120"/>
  </r>
  <r>
    <s v="Total"/>
    <x v="4"/>
    <s v="ABC-13"/>
    <s v="XYZ-76"/>
    <x v="457"/>
    <s v="Description_622"/>
    <d v="2022-02-01T00:00:00"/>
    <n v="0"/>
    <s v="Supply"/>
    <n v="6780"/>
    <n v="6929"/>
    <n v="6929"/>
    <n v="8000"/>
    <n v="149"/>
    <n v="149"/>
    <n v="1220"/>
    <n v="0.97802359882005896"/>
    <n v="0.97802359882005896"/>
    <n v="0.82005899705014751"/>
    <s v="90-100%"/>
    <s v="90-100%"/>
    <s v="80-90%"/>
    <n v="4.2407715116141969"/>
    <n v="28752.430848744254"/>
    <n v="29384.30580397477"/>
    <n v="29384.30580397477"/>
    <n v="33926.172092913577"/>
    <n v="631.87495523051621"/>
    <n v="631.87495523051621"/>
    <n v="5173.7412441693232"/>
    <s v="Normal"/>
    <s v="Normal"/>
    <x v="0"/>
    <s v="80-120"/>
  </r>
  <r>
    <s v="Total"/>
    <x v="3"/>
    <s v="ABC-20"/>
    <s v="XYZ-77"/>
    <x v="458"/>
    <s v="Description_623"/>
    <d v="2022-02-01T00:00:00"/>
    <n v="298"/>
    <s v="Supply"/>
    <n v="0"/>
    <n v="9911"/>
    <n v="9911"/>
    <n v="12500"/>
    <n v="9911"/>
    <n v="9911"/>
    <n v="12500"/>
    <n v="1"/>
    <n v="1"/>
    <n v="1"/>
    <s v="90-100%"/>
    <s v="90-100%"/>
    <s v="90-100%"/>
    <n v="0.88566210375313714"/>
    <n v="0"/>
    <n v="8777.7971102973424"/>
    <n v="8777.7971102973424"/>
    <n v="11070.776296914215"/>
    <n v="8777.7971102973424"/>
    <n v="8777.7971102973424"/>
    <n v="11070.776296914215"/>
    <s v="Forecasted But Not Sold"/>
    <s v="Forecasted But Not Sold"/>
    <x v="5"/>
    <s v="0"/>
  </r>
  <r>
    <s v="Total"/>
    <x v="3"/>
    <s v="ABC-20"/>
    <s v="XYZ-77"/>
    <x v="459"/>
    <s v="Description_624"/>
    <d v="2022-02-01T00:00:00"/>
    <n v="4987"/>
    <s v="Demand"/>
    <n v="3869"/>
    <n v="2611"/>
    <n v="2611"/>
    <n v="3500"/>
    <n v="1258"/>
    <n v="1258"/>
    <n v="369"/>
    <n v="0.67485138278624968"/>
    <n v="0.67485138278624968"/>
    <n v="0.90462651848022746"/>
    <s v="60-70%"/>
    <s v="60-70%"/>
    <s v="80-90%"/>
    <n v="1.5572946864786705"/>
    <n v="6025.1731419859761"/>
    <n v="4066.096426395809"/>
    <n v="4066.096426395809"/>
    <n v="5450.5314026753467"/>
    <n v="1959.0767155901672"/>
    <n v="1959.0767155901672"/>
    <n v="574.64173931062942"/>
    <s v="Underforecast"/>
    <s v="Underforecast"/>
    <x v="2"/>
    <s v="80-120"/>
  </r>
  <r>
    <s v="Total"/>
    <x v="3"/>
    <s v="ABC-20"/>
    <s v="XYZ-77"/>
    <x v="460"/>
    <s v="Description_625"/>
    <d v="2022-02-01T00:00:00"/>
    <n v="3"/>
    <s v="Supply"/>
    <n v="0"/>
    <n v="44135"/>
    <n v="44135"/>
    <n v="40000"/>
    <n v="44135"/>
    <n v="44135"/>
    <n v="40000"/>
    <n v="1"/>
    <n v="1"/>
    <n v="1"/>
    <s v="90-100%"/>
    <s v="90-100%"/>
    <s v="90-100%"/>
    <n v="1.6848366518155988"/>
    <n v="0"/>
    <n v="74360.265627881454"/>
    <n v="74360.265627881454"/>
    <n v="67393.466072623953"/>
    <n v="74360.265627881454"/>
    <n v="74360.265627881454"/>
    <n v="67393.466072623953"/>
    <s v="Forecasted But Not Sold"/>
    <s v="Forecasted But Not Sold"/>
    <x v="5"/>
    <s v="0"/>
  </r>
  <r>
    <s v="Total"/>
    <x v="3"/>
    <s v="ABC-20"/>
    <s v="XYZ-77"/>
    <x v="461"/>
    <s v="Description_626"/>
    <d v="2022-02-01T00:00:00"/>
    <n v="0"/>
    <s v="Supply"/>
    <n v="0"/>
    <n v="328"/>
    <n v="328"/>
    <n v="0"/>
    <n v="328"/>
    <n v="328"/>
    <n v="0"/>
    <n v="1"/>
    <n v="1"/>
    <n v="1"/>
    <s v="90-100%"/>
    <s v="90-100%"/>
    <s v="Others"/>
    <n v="1.4459480849935464"/>
    <n v="0"/>
    <n v="474.27097187788326"/>
    <n v="474.27097187788326"/>
    <n v="0"/>
    <n v="474.27097187788326"/>
    <n v="474.27097187788326"/>
    <n v="0"/>
    <s v="Forecasted But Not Sold"/>
    <s v="Forecasted But Not Sold"/>
    <x v="4"/>
    <s v="0"/>
  </r>
  <r>
    <s v="Total"/>
    <x v="0"/>
    <s v="ABC-15"/>
    <s v="XYZ-78"/>
    <x v="462"/>
    <s v="Description_632"/>
    <d v="2022-02-01T00:00:00"/>
    <n v="29773"/>
    <s v="Demand"/>
    <n v="676"/>
    <n v="2547"/>
    <n v="2547"/>
    <n v="800"/>
    <n v="1871"/>
    <n v="1871"/>
    <n v="124"/>
    <n v="0"/>
    <n v="0"/>
    <n v="0.81656804733727806"/>
    <s v="0-10%"/>
    <s v="0-10%"/>
    <s v="80-90%"/>
    <n v="1.4614598714416895"/>
    <n v="987.94687309458209"/>
    <n v="3722.3382925619831"/>
    <n v="3722.3382925619831"/>
    <n v="1169.1678971533515"/>
    <n v="2734.3914194674007"/>
    <n v="2734.3914194674007"/>
    <n v="181.22102405876944"/>
    <s v="Overforecast"/>
    <s v="Overforecast"/>
    <x v="0"/>
    <s v="80-120"/>
  </r>
  <r>
    <s v="Total"/>
    <x v="0"/>
    <s v="ABC-15"/>
    <s v="XYZ-78"/>
    <x v="463"/>
    <s v="Description_633"/>
    <d v="2022-02-01T00:00:00"/>
    <n v="11096"/>
    <s v="Demand"/>
    <n v="1513"/>
    <n v="2611"/>
    <n v="2611"/>
    <n v="3000"/>
    <n v="1098"/>
    <n v="1098"/>
    <n v="1487"/>
    <n v="0.27428949107732981"/>
    <n v="0.27428949107732981"/>
    <n v="1.7184401850627862E-2"/>
    <s v="20-30%"/>
    <s v="20-30%"/>
    <s v="0-10%"/>
    <n v="4.2028396334223812"/>
    <n v="6358.896365368063"/>
    <n v="10973.614282865838"/>
    <n v="10973.614282865838"/>
    <n v="12608.518900267143"/>
    <n v="4614.7179174977746"/>
    <n v="4614.7179174977746"/>
    <n v="6249.6225348990802"/>
    <s v="Overforecast"/>
    <s v="Overforecast"/>
    <x v="0"/>
    <s v="50-80"/>
  </r>
  <r>
    <s v="Total"/>
    <x v="0"/>
    <s v="ABC-15"/>
    <s v="XYZ-78"/>
    <x v="464"/>
    <s v="Description_634"/>
    <d v="2022-02-01T00:00:00"/>
    <n v="6087"/>
    <s v="Demand"/>
    <n v="1572"/>
    <n v="2143"/>
    <n v="2143"/>
    <n v="2000"/>
    <n v="571"/>
    <n v="571"/>
    <n v="428"/>
    <n v="0.63676844783715014"/>
    <n v="0.63676844783715014"/>
    <n v="0.72773536895674296"/>
    <s v="60-70%"/>
    <s v="60-70%"/>
    <s v="70-80%"/>
    <n v="3.4604381508463682"/>
    <n v="5439.8087731304904"/>
    <n v="7415.7189572637672"/>
    <n v="7415.7189572637672"/>
    <n v="6920.876301692736"/>
    <n v="1975.9101841332767"/>
    <n v="1975.9101841332767"/>
    <n v="1481.0675285622456"/>
    <s v="Overforecast"/>
    <s v="Overforecast"/>
    <x v="0"/>
    <s v="50-80"/>
  </r>
  <r>
    <s v="Total"/>
    <x v="0"/>
    <s v="ABC-15"/>
    <s v="XYZ-78"/>
    <x v="465"/>
    <s v="Description_635"/>
    <d v="2022-02-01T00:00:00"/>
    <n v="9194"/>
    <s v="Demand"/>
    <n v="4153"/>
    <n v="4813"/>
    <n v="4813"/>
    <n v="5000"/>
    <n v="660"/>
    <n v="660"/>
    <n v="847"/>
    <n v="0.8410787382614977"/>
    <n v="0.8410787382614977"/>
    <n v="0.79605104743558874"/>
    <s v="80-90%"/>
    <s v="80-90%"/>
    <s v="70-80%"/>
    <n v="6.7714728472423946"/>
    <n v="28121.926734597666"/>
    <n v="32591.098813777644"/>
    <n v="32591.098813777644"/>
    <n v="33857.364236211972"/>
    <n v="4469.172079179978"/>
    <n v="4469.172079179978"/>
    <n v="5735.4375016143058"/>
    <s v="Overforecast"/>
    <s v="Overforecast"/>
    <x v="0"/>
    <s v="80-120"/>
  </r>
  <r>
    <s v="Total"/>
    <x v="2"/>
    <s v="ABC-15"/>
    <s v="XYZ-78"/>
    <x v="466"/>
    <s v="Description_636"/>
    <d v="2022-02-01T00:00:00"/>
    <n v="9529"/>
    <s v="Demand"/>
    <n v="2203"/>
    <n v="2153"/>
    <n v="2153"/>
    <n v="1600"/>
    <n v="50"/>
    <n v="50"/>
    <n v="603"/>
    <n v="0.9773036768043577"/>
    <n v="0.9773036768043577"/>
    <n v="0.72628234226055377"/>
    <s v="90-100%"/>
    <s v="90-100%"/>
    <s v="70-80%"/>
    <n v="3.3600657356128099"/>
    <n v="7402.2248155550205"/>
    <n v="7234.2215287743793"/>
    <n v="7234.2215287743793"/>
    <n v="5376.1051769804953"/>
    <n v="168.00328678064125"/>
    <n v="168.00328678064125"/>
    <n v="2026.1196385745252"/>
    <s v="Normal"/>
    <s v="Normal"/>
    <x v="3"/>
    <s v="120-150"/>
  </r>
  <r>
    <s v="Total"/>
    <x v="1"/>
    <s v="ABC-19"/>
    <s v="XYZ-79"/>
    <x v="467"/>
    <s v="Description_637"/>
    <d v="2022-02-01T00:00:00"/>
    <n v="0"/>
    <s v="Supply"/>
    <n v="0"/>
    <n v="0"/>
    <n v="0"/>
    <n v="0"/>
    <n v="0"/>
    <n v="0"/>
    <n v="0"/>
    <n v="1"/>
    <n v="1"/>
    <n v="1"/>
    <s v="Others"/>
    <s v="Others"/>
    <s v="Others"/>
    <n v="0"/>
    <n v="0"/>
    <n v="0"/>
    <n v="0"/>
    <n v="0"/>
    <n v="0"/>
    <n v="0"/>
    <n v="0"/>
    <s v="Others"/>
    <s v="Others"/>
    <x v="4"/>
    <s v="0"/>
  </r>
  <r>
    <s v="Total"/>
    <x v="1"/>
    <s v="ABC-19"/>
    <s v="XYZ-79"/>
    <x v="468"/>
    <s v="Description_638"/>
    <d v="2022-02-01T00:00:00"/>
    <n v="0"/>
    <s v="Supply"/>
    <n v="0"/>
    <n v="0"/>
    <n v="0"/>
    <n v="0"/>
    <n v="0"/>
    <n v="0"/>
    <n v="0"/>
    <n v="1"/>
    <n v="1"/>
    <n v="1"/>
    <s v="Others"/>
    <s v="Others"/>
    <s v="Others"/>
    <n v="0"/>
    <n v="0"/>
    <n v="0"/>
    <n v="0"/>
    <n v="0"/>
    <n v="0"/>
    <n v="0"/>
    <n v="0"/>
    <s v="Others"/>
    <s v="Others"/>
    <x v="4"/>
    <s v="0"/>
  </r>
  <r>
    <s v="Total"/>
    <x v="1"/>
    <s v="ABC-19"/>
    <s v="XYZ-79"/>
    <x v="469"/>
    <s v="Description_639"/>
    <d v="2022-02-01T00:00:00"/>
    <n v="0"/>
    <s v="Supply"/>
    <n v="0"/>
    <n v="0"/>
    <n v="0"/>
    <n v="0"/>
    <n v="0"/>
    <n v="0"/>
    <n v="0"/>
    <n v="1"/>
    <n v="1"/>
    <n v="1"/>
    <s v="Others"/>
    <s v="Others"/>
    <s v="Others"/>
    <n v="0"/>
    <n v="0"/>
    <n v="0"/>
    <n v="0"/>
    <n v="0"/>
    <n v="0"/>
    <n v="0"/>
    <n v="0"/>
    <s v="Others"/>
    <s v="Others"/>
    <x v="4"/>
    <s v="0"/>
  </r>
  <r>
    <s v="Total"/>
    <x v="1"/>
    <s v="ABC-19"/>
    <s v="XYZ-79"/>
    <x v="470"/>
    <s v="Description_640"/>
    <d v="2022-02-01T00:00:00"/>
    <n v="0"/>
    <s v="Supply"/>
    <n v="0"/>
    <n v="0"/>
    <n v="0"/>
    <n v="0"/>
    <n v="0"/>
    <n v="0"/>
    <n v="0"/>
    <n v="1"/>
    <n v="1"/>
    <n v="1"/>
    <s v="Others"/>
    <s v="Others"/>
    <s v="Others"/>
    <n v="0"/>
    <n v="0"/>
    <n v="0"/>
    <n v="0"/>
    <n v="0"/>
    <n v="0"/>
    <n v="0"/>
    <n v="0"/>
    <s v="Others"/>
    <s v="Others"/>
    <x v="4"/>
    <s v="0"/>
  </r>
  <r>
    <s v="Total"/>
    <x v="1"/>
    <s v="ABC-19"/>
    <s v="XYZ-79"/>
    <x v="471"/>
    <s v="Description_641"/>
    <d v="2022-02-01T00:00:00"/>
    <n v="0"/>
    <s v="Supply"/>
    <n v="0"/>
    <n v="0"/>
    <n v="0"/>
    <n v="0"/>
    <n v="0"/>
    <n v="0"/>
    <n v="0"/>
    <n v="1"/>
    <n v="1"/>
    <n v="1"/>
    <s v="Others"/>
    <s v="Others"/>
    <s v="Others"/>
    <n v="0"/>
    <n v="0"/>
    <n v="0"/>
    <n v="0"/>
    <n v="0"/>
    <n v="0"/>
    <n v="0"/>
    <n v="0"/>
    <s v="Others"/>
    <s v="Others"/>
    <x v="4"/>
    <s v="0"/>
  </r>
  <r>
    <s v="Total"/>
    <x v="1"/>
    <s v="ABC-19"/>
    <s v="XYZ-79"/>
    <x v="472"/>
    <s v="Description_642"/>
    <d v="2022-02-01T00:00:00"/>
    <n v="0"/>
    <s v="Supply"/>
    <n v="0"/>
    <n v="0"/>
    <n v="0"/>
    <n v="0"/>
    <n v="0"/>
    <n v="0"/>
    <n v="0"/>
    <n v="1"/>
    <n v="1"/>
    <n v="1"/>
    <s v="Others"/>
    <s v="Others"/>
    <s v="Others"/>
    <n v="0"/>
    <n v="0"/>
    <n v="0"/>
    <n v="0"/>
    <n v="0"/>
    <n v="0"/>
    <n v="0"/>
    <n v="0"/>
    <s v="Others"/>
    <s v="Others"/>
    <x v="4"/>
    <s v="0"/>
  </r>
  <r>
    <s v="Total"/>
    <x v="1"/>
    <s v="ABC-19"/>
    <s v="XYZ-79"/>
    <x v="473"/>
    <s v="Description_643"/>
    <d v="2022-02-01T00:00:00"/>
    <n v="0"/>
    <s v="Supply"/>
    <n v="0"/>
    <n v="0"/>
    <n v="0"/>
    <n v="0"/>
    <n v="0"/>
    <n v="0"/>
    <n v="0"/>
    <n v="1"/>
    <n v="1"/>
    <n v="1"/>
    <s v="Others"/>
    <s v="Others"/>
    <s v="Others"/>
    <n v="0"/>
    <n v="0"/>
    <n v="0"/>
    <n v="0"/>
    <n v="0"/>
    <n v="0"/>
    <n v="0"/>
    <n v="0"/>
    <s v="Others"/>
    <s v="Others"/>
    <x v="4"/>
    <s v="0"/>
  </r>
  <r>
    <s v="Total"/>
    <x v="0"/>
    <s v="ABC-12"/>
    <s v="XYZ-80"/>
    <x v="474"/>
    <s v="Description_644"/>
    <d v="2022-02-01T00:00:00"/>
    <n v="7212"/>
    <s v="Demand"/>
    <n v="800"/>
    <n v="480"/>
    <n v="480"/>
    <n v="500"/>
    <n v="320"/>
    <n v="320"/>
    <n v="300"/>
    <n v="0.6"/>
    <n v="0.6"/>
    <n v="0.625"/>
    <s v="50-60%"/>
    <s v="50-60%"/>
    <s v="60-70%"/>
    <n v="2.5116468480977505"/>
    <n v="2009.3174784782004"/>
    <n v="1205.5904870869203"/>
    <n v="1205.5904870869203"/>
    <n v="1255.8234240488753"/>
    <n v="803.72699139128008"/>
    <n v="803.72699139128008"/>
    <n v="753.49405442932516"/>
    <s v="Underforecast"/>
    <s v="Underforecast"/>
    <x v="3"/>
    <s v="150-200"/>
  </r>
  <r>
    <s v="Total"/>
    <x v="0"/>
    <s v="ABC-12"/>
    <s v="XYZ-80"/>
    <x v="475"/>
    <s v="Description_645"/>
    <d v="2022-02-01T00:00:00"/>
    <n v="10624"/>
    <s v="Demand"/>
    <n v="335"/>
    <n v="597"/>
    <n v="597"/>
    <n v="500"/>
    <n v="262"/>
    <n v="262"/>
    <n v="165"/>
    <n v="0.21791044776119406"/>
    <n v="0.21791044776119406"/>
    <n v="0.5074626865671642"/>
    <s v="20-30%"/>
    <s v="20-30%"/>
    <s v="40-50%"/>
    <n v="5.6309674113009196"/>
    <n v="1886.374082785808"/>
    <n v="3361.687544546649"/>
    <n v="3361.687544546649"/>
    <n v="2815.4837056504598"/>
    <n v="1475.3134617608409"/>
    <n v="1475.3134617608409"/>
    <n v="929.10962286465178"/>
    <s v="Overforecast"/>
    <s v="Overforecast"/>
    <x v="0"/>
    <s v="50-80"/>
  </r>
  <r>
    <s v="Total"/>
    <x v="3"/>
    <s v="ABC-12"/>
    <s v="XYZ-80"/>
    <x v="476"/>
    <s v="Description_646"/>
    <d v="2022-02-01T00:00:00"/>
    <n v="1832"/>
    <s v="Demand"/>
    <n v="1726"/>
    <n v="515"/>
    <n v="515"/>
    <n v="1223"/>
    <n v="1211"/>
    <n v="1211"/>
    <n v="503"/>
    <n v="0.29837775202780992"/>
    <n v="0.29837775202780992"/>
    <n v="0.70857473928157588"/>
    <s v="20-30%"/>
    <s v="20-30%"/>
    <s v="60-70%"/>
    <n v="2.6441998067030084"/>
    <n v="4563.8888663693924"/>
    <n v="1361.7629004520493"/>
    <n v="1361.7629004520493"/>
    <n v="3233.8563635977794"/>
    <n v="3202.1259659173429"/>
    <n v="3202.1259659173429"/>
    <n v="1330.0325027716131"/>
    <s v="Underforecast"/>
    <s v="Underforecast"/>
    <x v="3"/>
    <s v="120-150"/>
  </r>
  <r>
    <s v="Total"/>
    <x v="3"/>
    <s v="ABC-12"/>
    <s v="XYZ-80"/>
    <x v="477"/>
    <s v="Description_647"/>
    <d v="2022-02-01T00:00:00"/>
    <n v="407"/>
    <s v="Supply"/>
    <n v="368"/>
    <n v="500"/>
    <n v="500"/>
    <n v="491"/>
    <n v="132"/>
    <n v="132"/>
    <n v="123"/>
    <n v="0.64130434782608692"/>
    <n v="0.64130434782608692"/>
    <n v="0.66576086956521741"/>
    <s v="60-70%"/>
    <s v="60-70%"/>
    <s v="60-70%"/>
    <n v="7.9250613390218714"/>
    <n v="2916.4225727600488"/>
    <n v="3962.5306695109357"/>
    <n v="3962.5306695109357"/>
    <n v="3891.2051174597386"/>
    <n v="1046.1080967508869"/>
    <n v="1046.1080967508869"/>
    <n v="974.78254469968988"/>
    <s v="Overforecast"/>
    <s v="Overforecast"/>
    <x v="0"/>
    <s v="50-80"/>
  </r>
  <r>
    <s v="Total"/>
    <x v="3"/>
    <s v="ABC-12"/>
    <s v="XYZ-80"/>
    <x v="478"/>
    <s v="Description_648"/>
    <d v="2022-02-01T00:00:00"/>
    <n v="12376"/>
    <s v="Demand"/>
    <n v="764"/>
    <n v="450"/>
    <n v="450"/>
    <n v="550"/>
    <n v="314"/>
    <n v="314"/>
    <n v="214"/>
    <n v="0.58900523560209428"/>
    <n v="0.58900523560209428"/>
    <n v="0.71989528795811519"/>
    <s v="50-60%"/>
    <s v="50-60%"/>
    <s v="70-80%"/>
    <n v="2.6394513258371886"/>
    <n v="2016.5408129396121"/>
    <n v="1187.7530966267348"/>
    <n v="1187.7530966267348"/>
    <n v="1451.6982292104537"/>
    <n v="828.78771631287736"/>
    <n v="828.78771631287736"/>
    <n v="564.84258372915838"/>
    <s v="Underforecast"/>
    <s v="Underforecast"/>
    <x v="3"/>
    <s v="120-150"/>
  </r>
  <r>
    <s v="Total"/>
    <x v="3"/>
    <s v="ABC-12"/>
    <s v="XYZ-80"/>
    <x v="479"/>
    <s v="Description_649"/>
    <d v="2022-02-01T00:00:00"/>
    <n v="4010"/>
    <s v="Demand"/>
    <n v="359"/>
    <n v="170"/>
    <n v="170"/>
    <n v="200"/>
    <n v="189"/>
    <n v="189"/>
    <n v="159"/>
    <n v="0.47353760445682447"/>
    <n v="0.47353760445682447"/>
    <n v="0.55710306406685239"/>
    <s v="40-50%"/>
    <s v="40-50%"/>
    <s v="50-60%"/>
    <n v="7.9339151800376984"/>
    <n v="2848.2755496335335"/>
    <n v="1348.7655806064088"/>
    <n v="1348.7655806064088"/>
    <n v="1586.7830360075397"/>
    <n v="1499.5099690271247"/>
    <n v="1499.5099690271247"/>
    <n v="1261.4925136259938"/>
    <s v="Underforecast"/>
    <s v="Underforecast"/>
    <x v="3"/>
    <s v="150-200"/>
  </r>
  <r>
    <s v="Total"/>
    <x v="1"/>
    <s v="ABC-19"/>
    <s v="XYZ-81"/>
    <x v="480"/>
    <s v="Description_651"/>
    <d v="2022-02-01T00:00:00"/>
    <n v="843"/>
    <s v="Demand"/>
    <n v="112"/>
    <n v="57"/>
    <n v="57"/>
    <n v="95"/>
    <n v="55"/>
    <n v="55"/>
    <n v="17"/>
    <n v="0.5089285714285714"/>
    <n v="0.5089285714285714"/>
    <n v="0.8482142857142857"/>
    <s v="40-50%"/>
    <s v="40-50%"/>
    <s v="80-90%"/>
    <n v="8.1341986532865249"/>
    <n v="911.03024916809079"/>
    <n v="463.64932323733194"/>
    <n v="463.64932323733194"/>
    <n v="772.7488720622199"/>
    <n v="447.38092593075885"/>
    <n v="447.38092593075885"/>
    <n v="138.28137710587089"/>
    <s v="Underforecast"/>
    <s v="Underforecast"/>
    <x v="3"/>
    <s v="80-120"/>
  </r>
  <r>
    <s v="Total"/>
    <x v="1"/>
    <s v="ABC-19"/>
    <s v="XYZ-81"/>
    <x v="481"/>
    <s v="Description_652"/>
    <d v="2022-02-01T00:00:00"/>
    <n v="2861"/>
    <s v="Demand"/>
    <n v="697"/>
    <n v="1265"/>
    <n v="1265"/>
    <n v="900"/>
    <n v="568"/>
    <n v="568"/>
    <n v="203"/>
    <n v="0.18507890961262552"/>
    <n v="0.18507890961262552"/>
    <n v="0.70875179340028693"/>
    <s v="10-20%"/>
    <s v="10-20%"/>
    <s v="60-70%"/>
    <n v="13.381231469775649"/>
    <n v="9326.7183344336281"/>
    <n v="16927.257809266197"/>
    <n v="16927.257809266197"/>
    <n v="12043.108322798083"/>
    <n v="7600.5394748325689"/>
    <n v="7600.5394748325689"/>
    <n v="2716.3899883644553"/>
    <s v="Overforecast"/>
    <s v="Overforecast"/>
    <x v="0"/>
    <s v="50-80"/>
  </r>
  <r>
    <s v="Total"/>
    <x v="1"/>
    <s v="ABC-19"/>
    <s v="XYZ-81"/>
    <x v="482"/>
    <s v="Description_653"/>
    <d v="2022-02-01T00:00:00"/>
    <n v="639"/>
    <s v="Demand"/>
    <n v="9"/>
    <n v="6"/>
    <n v="6"/>
    <n v="20"/>
    <n v="3"/>
    <n v="3"/>
    <n v="11"/>
    <n v="0.66666666666666674"/>
    <n v="0.66666666666666674"/>
    <n v="0"/>
    <s v="60-70%"/>
    <s v="60-70%"/>
    <s v="0-10%"/>
    <n v="4.5424892430837565"/>
    <n v="40.882403187753809"/>
    <n v="27.254935458502537"/>
    <n v="27.254935458502537"/>
    <n v="90.849784861675133"/>
    <n v="13.627467729251272"/>
    <n v="13.627467729251272"/>
    <n v="49.967381673921324"/>
    <s v="Underforecast"/>
    <s v="Underforecast"/>
    <x v="0"/>
    <s v="25-50"/>
  </r>
  <r>
    <s v="Total"/>
    <x v="3"/>
    <s v="ABC-19"/>
    <s v="XYZ-81"/>
    <x v="483"/>
    <s v="Description_655"/>
    <d v="2022-02-01T00:00:00"/>
    <n v="181"/>
    <s v="Demand"/>
    <n v="29"/>
    <n v="550"/>
    <n v="550"/>
    <n v="511"/>
    <n v="521"/>
    <n v="521"/>
    <n v="482"/>
    <n v="0"/>
    <n v="0"/>
    <n v="0"/>
    <s v="0-10%"/>
    <s v="0-10%"/>
    <s v="0-10%"/>
    <n v="22.730037992834482"/>
    <n v="659.17110179220003"/>
    <n v="12501.520896058966"/>
    <n v="12501.520896058966"/>
    <n v="11615.04941433842"/>
    <n v="11842.349794266765"/>
    <n v="11842.349794266765"/>
    <n v="10955.87831254622"/>
    <s v="Overforecast"/>
    <s v="Overforecast"/>
    <x v="0"/>
    <s v="0-25"/>
  </r>
  <r>
    <s v="Total"/>
    <x v="0"/>
    <s v="ABC-19"/>
    <s v="XYZ-81"/>
    <x v="484"/>
    <s v="Description_656"/>
    <d v="2022-02-01T00:00:00"/>
    <n v="11479"/>
    <s v="Demand"/>
    <n v="13593"/>
    <n v="10310"/>
    <n v="10310"/>
    <n v="11000"/>
    <n v="3283"/>
    <n v="3283"/>
    <n v="2593"/>
    <n v="0.75847862870595162"/>
    <n v="0.75847862870595162"/>
    <n v="0.80924005002574861"/>
    <s v="70-80%"/>
    <s v="70-80%"/>
    <s v="70-80%"/>
    <n v="2.3805652100592685"/>
    <n v="32359.022900335636"/>
    <n v="24543.627315711059"/>
    <n v="24543.627315711059"/>
    <n v="26186.217310651955"/>
    <n v="7815.3955846245772"/>
    <n v="7815.3955846245772"/>
    <n v="6172.8055896836813"/>
    <s v="Underforecast"/>
    <s v="Underforecast"/>
    <x v="3"/>
    <s v="120-150"/>
  </r>
  <r>
    <s v="Total"/>
    <x v="1"/>
    <s v="ABC-17"/>
    <s v="XYZ-82"/>
    <x v="485"/>
    <s v="Description_657"/>
    <d v="2022-02-01T00:00:00"/>
    <n v="6739"/>
    <s v="Demand"/>
    <n v="120"/>
    <n v="20"/>
    <n v="20"/>
    <n v="500"/>
    <n v="100"/>
    <n v="100"/>
    <n v="380"/>
    <n v="0.16666666666666663"/>
    <n v="0.16666666666666663"/>
    <n v="0"/>
    <s v="10-20%"/>
    <s v="10-20%"/>
    <s v="0-10%"/>
    <n v="8.4975783557047002"/>
    <n v="1019.709402684564"/>
    <n v="169.95156711409402"/>
    <n v="169.95156711409402"/>
    <n v="4248.7891778523499"/>
    <n v="849.75783557046998"/>
    <n v="849.75783557046998"/>
    <n v="3229.079775167786"/>
    <s v="Underforecast"/>
    <s v="Underforecast"/>
    <x v="0"/>
    <s v="0-25"/>
  </r>
  <r>
    <s v="Total"/>
    <x v="1"/>
    <s v="ABC-17"/>
    <s v="XYZ-82"/>
    <x v="486"/>
    <s v="Description_658"/>
    <d v="2022-02-01T00:00:00"/>
    <n v="18069"/>
    <s v="Demand"/>
    <n v="253"/>
    <n v="80"/>
    <n v="80"/>
    <n v="1900"/>
    <n v="173"/>
    <n v="173"/>
    <n v="1647"/>
    <n v="0.3162055335968379"/>
    <n v="0.3162055335968379"/>
    <n v="0"/>
    <s v="30-40%"/>
    <s v="30-40%"/>
    <s v="0-10%"/>
    <n v="11.260579800724633"/>
    <n v="2848.9266895833321"/>
    <n v="900.84638405797068"/>
    <n v="900.84638405797068"/>
    <n v="21395.101621376802"/>
    <n v="1948.0803055253614"/>
    <n v="1948.0803055253614"/>
    <n v="18546.17493179347"/>
    <s v="Underforecast"/>
    <s v="Underforecast"/>
    <x v="0"/>
    <s v="0-25"/>
  </r>
  <r>
    <s v="Total"/>
    <x v="1"/>
    <s v="ABC-17"/>
    <s v="XYZ-82"/>
    <x v="487"/>
    <s v="Description_659"/>
    <d v="2022-02-01T00:00:00"/>
    <n v="592"/>
    <s v="Demand"/>
    <n v="66"/>
    <n v="10"/>
    <n v="10"/>
    <n v="280"/>
    <n v="56"/>
    <n v="56"/>
    <n v="214"/>
    <n v="0.15151515151515149"/>
    <n v="0.15151515151515149"/>
    <n v="0"/>
    <s v="10-20%"/>
    <s v="10-20%"/>
    <s v="0-10%"/>
    <n v="6.314569690962097"/>
    <n v="416.76159960349838"/>
    <n v="63.145696909620966"/>
    <n v="63.145696909620966"/>
    <n v="1768.0795134693872"/>
    <n v="353.61590269387739"/>
    <n v="353.61590269387739"/>
    <n v="1351.3179138658888"/>
    <s v="Underforecast"/>
    <s v="Underforecast"/>
    <x v="0"/>
    <s v="0-25"/>
  </r>
  <r>
    <s v="Total"/>
    <x v="1"/>
    <s v="ABC-17"/>
    <s v="XYZ-82"/>
    <x v="488"/>
    <s v="Description_660"/>
    <d v="2022-02-01T00:00:00"/>
    <n v="3174"/>
    <s v="Demand"/>
    <n v="283"/>
    <n v="40"/>
    <n v="40"/>
    <n v="700"/>
    <n v="243"/>
    <n v="243"/>
    <n v="417"/>
    <n v="0.14134275618374559"/>
    <n v="0.14134275618374559"/>
    <n v="0"/>
    <s v="10-20%"/>
    <s v="10-20%"/>
    <s v="0-10%"/>
    <n v="3.38"/>
    <n v="956.54"/>
    <n v="135.19999999999999"/>
    <n v="135.19999999999999"/>
    <n v="2366"/>
    <n v="821.33999999999992"/>
    <n v="821.33999999999992"/>
    <n v="1409.46"/>
    <s v="Underforecast"/>
    <s v="Underforecast"/>
    <x v="0"/>
    <s v="25-50"/>
  </r>
  <r>
    <s v="Total"/>
    <x v="1"/>
    <s v="ABC-17"/>
    <s v="XYZ-82"/>
    <x v="489"/>
    <s v="Description_661"/>
    <d v="2022-02-01T00:00:00"/>
    <n v="7218"/>
    <s v="Demand"/>
    <n v="185"/>
    <n v="863"/>
    <n v="863"/>
    <n v="1000"/>
    <n v="678"/>
    <n v="678"/>
    <n v="815"/>
    <n v="0"/>
    <n v="0"/>
    <n v="0"/>
    <s v="0-10%"/>
    <s v="0-10%"/>
    <s v="0-10%"/>
    <n v="6.38"/>
    <n v="1180.3"/>
    <n v="5505.94"/>
    <n v="5505.94"/>
    <n v="6380"/>
    <n v="4325.6399999999994"/>
    <n v="4325.6399999999994"/>
    <n v="5199.7"/>
    <s v="Overforecast"/>
    <s v="Overforecast"/>
    <x v="0"/>
    <s v="0-25"/>
  </r>
  <r>
    <s v="Total"/>
    <x v="1"/>
    <s v="ABC-17"/>
    <s v="XYZ-82"/>
    <x v="490"/>
    <s v="Description_662"/>
    <d v="2022-02-01T00:00:00"/>
    <n v="1064"/>
    <s v="Demand"/>
    <n v="79"/>
    <n v="305"/>
    <n v="305"/>
    <n v="250"/>
    <n v="226"/>
    <n v="226"/>
    <n v="171"/>
    <n v="0"/>
    <n v="0"/>
    <n v="0"/>
    <s v="0-10%"/>
    <s v="0-10%"/>
    <s v="0-10%"/>
    <n v="2.27"/>
    <n v="179.33"/>
    <n v="692.35"/>
    <n v="692.35"/>
    <n v="567.5"/>
    <n v="513.02"/>
    <n v="513.02"/>
    <n v="388.16999999999996"/>
    <s v="Overforecast"/>
    <s v="Overforecast"/>
    <x v="0"/>
    <s v="25-50"/>
  </r>
  <r>
    <s v="Total"/>
    <x v="1"/>
    <s v="ABC-17"/>
    <s v="XYZ-82"/>
    <x v="491"/>
    <s v="Description_663"/>
    <d v="2022-02-01T00:00:00"/>
    <n v="18046"/>
    <s v="Demand"/>
    <n v="1228"/>
    <n v="2000"/>
    <n v="2000"/>
    <n v="4000"/>
    <n v="772"/>
    <n v="772"/>
    <n v="2772"/>
    <n v="0.37133550488599354"/>
    <n v="0.37133550488599354"/>
    <n v="0"/>
    <s v="30-40%"/>
    <s v="30-40%"/>
    <s v="0-10%"/>
    <n v="6.1384352404207361"/>
    <n v="7537.9984752366636"/>
    <n v="12276.870480841471"/>
    <n v="12276.870480841471"/>
    <n v="24553.740961682943"/>
    <n v="4738.8720056048078"/>
    <n v="4738.8720056048078"/>
    <n v="17015.742486446281"/>
    <s v="Overforecast"/>
    <s v="Overforecast"/>
    <x v="0"/>
    <s v="25-50"/>
  </r>
  <r>
    <s v="Total"/>
    <x v="1"/>
    <s v="ABC-17"/>
    <s v="XYZ-82"/>
    <x v="492"/>
    <s v="Description_664"/>
    <d v="2022-02-01T00:00:00"/>
    <n v="24"/>
    <s v="Supply"/>
    <n v="868"/>
    <n v="2000"/>
    <n v="6900"/>
    <n v="6900"/>
    <n v="1132"/>
    <n v="6032"/>
    <n v="6032"/>
    <n v="0"/>
    <n v="0"/>
    <n v="0"/>
    <s v="0-10%"/>
    <s v="0-10%"/>
    <s v="0-10%"/>
    <n v="11.959108280364243"/>
    <n v="10380.505987356162"/>
    <n v="23918.216560728484"/>
    <n v="82517.847134513271"/>
    <n v="82517.847134513271"/>
    <n v="13537.710573372322"/>
    <n v="72137.341147157102"/>
    <n v="72137.341147157102"/>
    <s v="Overforecast"/>
    <s v="Overforecast"/>
    <x v="0"/>
    <s v="0-25"/>
  </r>
  <r>
    <s v="Total"/>
    <x v="1"/>
    <s v="ABC-17"/>
    <s v="XYZ-82"/>
    <x v="493"/>
    <s v="Description_665"/>
    <d v="2022-02-01T00:00:00"/>
    <n v="508"/>
    <s v="Demand"/>
    <n v="237"/>
    <n v="745"/>
    <n v="745"/>
    <n v="700"/>
    <n v="508"/>
    <n v="508"/>
    <n v="463"/>
    <n v="0"/>
    <n v="0"/>
    <n v="0"/>
    <s v="0-10%"/>
    <s v="0-10%"/>
    <s v="0-10%"/>
    <n v="3.8442461654846332"/>
    <n v="911.08634121985801"/>
    <n v="2863.9633932860515"/>
    <n v="2863.9633932860515"/>
    <n v="2690.972315839243"/>
    <n v="1952.8770520661935"/>
    <n v="1952.8770520661935"/>
    <n v="1779.885974619385"/>
    <s v="Overforecast"/>
    <s v="Overforecast"/>
    <x v="0"/>
    <s v="25-50"/>
  </r>
  <r>
    <s v="Total"/>
    <x v="1"/>
    <s v="ABC-17"/>
    <s v="XYZ-82"/>
    <x v="494"/>
    <s v="Description_666"/>
    <d v="2022-02-01T00:00:00"/>
    <n v="605"/>
    <s v="Demand"/>
    <n v="360"/>
    <n v="150"/>
    <n v="150"/>
    <n v="1300"/>
    <n v="210"/>
    <n v="210"/>
    <n v="940"/>
    <n v="0.41666666666666663"/>
    <n v="0.41666666666666663"/>
    <n v="0"/>
    <s v="40-50%"/>
    <s v="40-50%"/>
    <s v="0-10%"/>
    <n v="9.2701553573529427"/>
    <n v="3337.2559286470596"/>
    <n v="1390.5233036029415"/>
    <n v="1390.5233036029415"/>
    <n v="12051.201964558826"/>
    <n v="1946.7326250441181"/>
    <n v="1946.7326250441181"/>
    <n v="8713.9460359117656"/>
    <s v="Underforecast"/>
    <s v="Underforecast"/>
    <x v="0"/>
    <s v="25-50"/>
  </r>
  <r>
    <s v="Total"/>
    <x v="1"/>
    <s v="ABC-17"/>
    <s v="XYZ-82"/>
    <x v="495"/>
    <s v="Description_667"/>
    <d v="2022-02-01T00:00:00"/>
    <n v="41"/>
    <s v="Supply"/>
    <n v="80"/>
    <n v="200"/>
    <n v="200"/>
    <n v="1900"/>
    <n v="120"/>
    <n v="120"/>
    <n v="1820"/>
    <n v="0"/>
    <n v="0"/>
    <n v="0"/>
    <s v="0-10%"/>
    <s v="0-10%"/>
    <s v="0-10%"/>
    <n v="17.459021065308018"/>
    <n v="1396.7216852246415"/>
    <n v="3491.8042130616036"/>
    <n v="3491.8042130616036"/>
    <n v="33172.140024085238"/>
    <n v="2095.0825278369621"/>
    <n v="2095.0825278369621"/>
    <n v="31775.418338860596"/>
    <s v="Overforecast"/>
    <s v="Overforecast"/>
    <x v="0"/>
    <s v="0-25"/>
  </r>
  <r>
    <s v="Total"/>
    <x v="1"/>
    <s v="ABC-17"/>
    <s v="XYZ-82"/>
    <x v="496"/>
    <s v="Description_668"/>
    <d v="2022-02-01T00:00:00"/>
    <n v="0"/>
    <s v="Supply"/>
    <n v="0"/>
    <n v="202"/>
    <n v="202"/>
    <n v="200"/>
    <n v="202"/>
    <n v="202"/>
    <n v="200"/>
    <n v="1"/>
    <n v="1"/>
    <n v="1"/>
    <s v="90-100%"/>
    <s v="90-100%"/>
    <s v="90-100%"/>
    <n v="6.29"/>
    <n v="0"/>
    <n v="1270.58"/>
    <n v="1270.58"/>
    <n v="1258"/>
    <n v="1270.58"/>
    <n v="1270.58"/>
    <n v="1258"/>
    <s v="Forecasted But Not Sold"/>
    <s v="Forecasted But Not Sold"/>
    <x v="5"/>
    <s v="0"/>
  </r>
  <r>
    <s v="Total"/>
    <x v="1"/>
    <s v="ABC-17"/>
    <s v="XYZ-82"/>
    <x v="497"/>
    <s v="Description_669"/>
    <d v="2022-02-01T00:00:00"/>
    <n v="8055"/>
    <s v="Demand"/>
    <n v="510"/>
    <n v="2542"/>
    <n v="2542"/>
    <n v="2200"/>
    <n v="2032"/>
    <n v="2032"/>
    <n v="1690"/>
    <n v="0"/>
    <n v="0"/>
    <n v="0"/>
    <s v="0-10%"/>
    <s v="0-10%"/>
    <s v="0-10%"/>
    <n v="11.342163129792468"/>
    <n v="5784.5031961941586"/>
    <n v="28831.778675932452"/>
    <n v="28831.778675932452"/>
    <n v="24952.75888554343"/>
    <n v="23047.275479738295"/>
    <n v="23047.275479738295"/>
    <n v="19168.255689349273"/>
    <s v="Overforecast"/>
    <s v="Overforecast"/>
    <x v="0"/>
    <s v="0-25"/>
  </r>
  <r>
    <s v="Total"/>
    <x v="1"/>
    <s v="ABC-17"/>
    <s v="XYZ-82"/>
    <x v="498"/>
    <s v="Description_670"/>
    <d v="2022-02-01T00:00:00"/>
    <n v="6985"/>
    <s v="Demand"/>
    <n v="1331"/>
    <n v="600"/>
    <n v="5200"/>
    <n v="5000"/>
    <n v="731"/>
    <n v="3869"/>
    <n v="3669"/>
    <n v="0.45078888054094668"/>
    <n v="0"/>
    <n v="0"/>
    <s v="40-50%"/>
    <s v="0-10%"/>
    <s v="0-10%"/>
    <n v="21.812141810344823"/>
    <n v="29031.96074956896"/>
    <n v="13087.285086206894"/>
    <n v="113423.13741379308"/>
    <n v="109060.70905172412"/>
    <n v="15944.675663362066"/>
    <n v="84391.176664224127"/>
    <n v="80028.74830215516"/>
    <s v="Underforecast"/>
    <s v="Overforecast"/>
    <x v="0"/>
    <s v="25-50"/>
  </r>
  <r>
    <s v="Total"/>
    <x v="1"/>
    <s v="ABC-17"/>
    <s v="XYZ-82"/>
    <x v="499"/>
    <s v="Description_671"/>
    <d v="2022-02-01T00:00:00"/>
    <n v="5555"/>
    <s v="Demand"/>
    <n v="1845"/>
    <n v="2600"/>
    <n v="2600"/>
    <n v="2450"/>
    <n v="755"/>
    <n v="755"/>
    <n v="605"/>
    <n v="0.59078590785907859"/>
    <n v="0.59078590785907859"/>
    <n v="0.67208672086720866"/>
    <s v="50-60%"/>
    <s v="50-60%"/>
    <s v="60-70%"/>
    <n v="11.398107915216421"/>
    <n v="21029.509103574299"/>
    <n v="29635.080579562695"/>
    <n v="29635.080579562695"/>
    <n v="27925.364392280233"/>
    <n v="8605.5714759883958"/>
    <n v="8605.5714759883958"/>
    <n v="6895.8552887059341"/>
    <s v="Overforecast"/>
    <s v="Overforecast"/>
    <x v="0"/>
    <s v="50-80"/>
  </r>
  <r>
    <s v="Total"/>
    <x v="3"/>
    <s v="ABC-17"/>
    <s v="XYZ-82"/>
    <x v="500"/>
    <s v="Description_677"/>
    <d v="2022-02-01T00:00:00"/>
    <n v="349"/>
    <s v="Demand"/>
    <n v="314"/>
    <n v="350"/>
    <n v="350"/>
    <n v="289"/>
    <n v="36"/>
    <n v="36"/>
    <n v="25"/>
    <n v="0.88535031847133761"/>
    <n v="0.88535031847133761"/>
    <n v="0.92038216560509556"/>
    <s v="80-90%"/>
    <s v="80-90%"/>
    <s v="90-100%"/>
    <n v="12.501792897968592"/>
    <n v="3925.5629699621377"/>
    <n v="4375.6275142890072"/>
    <n v="4375.6275142890072"/>
    <n v="3613.018147512923"/>
    <n v="450.06454432686951"/>
    <n v="450.06454432686951"/>
    <n v="312.54482244921473"/>
    <s v="Overforecast"/>
    <s v="Overforecast"/>
    <x v="2"/>
    <s v="80-120"/>
  </r>
  <r>
    <s v="Total"/>
    <x v="3"/>
    <s v="ABC-5"/>
    <s v="XYZ-83"/>
    <x v="501"/>
    <s v="Description_678"/>
    <d v="2022-02-01T00:00:00"/>
    <n v="8551"/>
    <s v="Demand"/>
    <n v="1155"/>
    <n v="813"/>
    <n v="813"/>
    <n v="800"/>
    <n v="342"/>
    <n v="342"/>
    <n v="355"/>
    <n v="0.70389610389610391"/>
    <n v="0.70389610389610391"/>
    <n v="0.69264069264069272"/>
    <s v="60-70%"/>
    <s v="60-70%"/>
    <s v="60-70%"/>
    <n v="4.8629696709602444"/>
    <n v="5616.7299699590822"/>
    <n v="3953.5943424906786"/>
    <n v="3953.5943424906786"/>
    <n v="3890.3757367681956"/>
    <n v="1663.1356274684035"/>
    <n v="1663.1356274684035"/>
    <n v="1726.3542331908866"/>
    <s v="Underforecast"/>
    <s v="Underforecast"/>
    <x v="3"/>
    <s v="120-150"/>
  </r>
  <r>
    <s v="Total"/>
    <x v="0"/>
    <s v="ABC-5"/>
    <s v="XYZ-83"/>
    <x v="502"/>
    <s v="Description_679"/>
    <d v="2022-02-01T00:00:00"/>
    <n v="4483"/>
    <s v="Demand"/>
    <n v="27"/>
    <n v="457"/>
    <n v="457"/>
    <n v="200"/>
    <n v="430"/>
    <n v="430"/>
    <n v="173"/>
    <n v="0"/>
    <n v="0"/>
    <n v="0"/>
    <s v="0-10%"/>
    <s v="0-10%"/>
    <s v="0-10%"/>
    <n v="1.7621469496021223"/>
    <n v="47.577967639257302"/>
    <n v="805.30115596816984"/>
    <n v="805.30115596816984"/>
    <n v="352.42938992042446"/>
    <n v="757.72318832891256"/>
    <n v="757.72318832891256"/>
    <n v="304.85142228116717"/>
    <s v="Overforecast"/>
    <s v="Overforecast"/>
    <x v="0"/>
    <s v="0-25"/>
  </r>
  <r>
    <s v="Total"/>
    <x v="0"/>
    <s v="ABC-5"/>
    <s v="XYZ-83"/>
    <x v="503"/>
    <s v="Description_680"/>
    <d v="2022-02-01T00:00:00"/>
    <n v="32244"/>
    <s v="Demand"/>
    <n v="943"/>
    <n v="1411"/>
    <n v="1411"/>
    <n v="1500"/>
    <n v="468"/>
    <n v="468"/>
    <n v="557"/>
    <n v="0.50371155885471897"/>
    <n v="0.50371155885471897"/>
    <n v="0.40933191940615055"/>
    <s v="40-50%"/>
    <s v="40-50%"/>
    <s v="30-40%"/>
    <n v="3.8039618681126464"/>
    <n v="3587.1360416302255"/>
    <n v="5367.3901959069444"/>
    <n v="5367.3901959069444"/>
    <n v="5705.9428021689691"/>
    <n v="1780.254154276719"/>
    <n v="1780.254154276719"/>
    <n v="2118.8067605387437"/>
    <s v="Overforecast"/>
    <s v="Overforecast"/>
    <x v="0"/>
    <s v="50-80"/>
  </r>
  <r>
    <s v="Total"/>
    <x v="2"/>
    <s v="ABC-23"/>
    <s v="XYZ-84"/>
    <x v="504"/>
    <s v="Description_682"/>
    <d v="2022-02-01T00:00:00"/>
    <n v="13538"/>
    <s v="Demand"/>
    <n v="1815"/>
    <n v="0"/>
    <n v="5278"/>
    <n v="12167"/>
    <n v="1815"/>
    <n v="3463"/>
    <n v="10352"/>
    <n v="0"/>
    <n v="0"/>
    <n v="0"/>
    <s v="0-10%"/>
    <s v="0-10%"/>
    <s v="0-10%"/>
    <n v="7.4497877984084884"/>
    <n v="13521.364854111407"/>
    <n v="0"/>
    <n v="39319.980000000003"/>
    <n v="90641.568143236073"/>
    <n v="13521.364854111407"/>
    <n v="25798.615145888594"/>
    <n v="77120.203289124664"/>
    <s v="Not Forecasted But Sold"/>
    <s v="Overforecast"/>
    <x v="0"/>
    <s v="0-25"/>
  </r>
  <r>
    <s v="Total"/>
    <x v="2"/>
    <s v="ABC-23"/>
    <s v="XYZ-84"/>
    <x v="505"/>
    <s v="Description_683"/>
    <d v="2022-02-01T00:00:00"/>
    <n v="4013"/>
    <s v="Demand"/>
    <n v="440"/>
    <n v="0"/>
    <n v="1404"/>
    <n v="0"/>
    <n v="440"/>
    <n v="964"/>
    <n v="440"/>
    <n v="0"/>
    <n v="0"/>
    <n v="0"/>
    <s v="0-10%"/>
    <s v="0-10%"/>
    <s v="0-10%"/>
    <n v="8.7252856125356129"/>
    <n v="3839.1256695156699"/>
    <n v="0"/>
    <n v="12250.301000000001"/>
    <n v="0"/>
    <n v="3839.1256695156699"/>
    <n v="8411.1753304843314"/>
    <n v="3839.1256695156699"/>
    <s v="Not Forecasted But Sold"/>
    <s v="Overforecast"/>
    <x v="1"/>
    <s v="Sales Agst No FC"/>
  </r>
  <r>
    <s v="Total"/>
    <x v="2"/>
    <s v="ABC-23"/>
    <s v="XYZ-84"/>
    <x v="506"/>
    <s v="Description_684"/>
    <d v="2022-02-01T00:00:00"/>
    <n v="11659"/>
    <s v="Demand"/>
    <n v="2121"/>
    <n v="0"/>
    <n v="7281"/>
    <n v="12500"/>
    <n v="2121"/>
    <n v="5160"/>
    <n v="10379"/>
    <n v="0"/>
    <n v="0"/>
    <n v="0"/>
    <s v="0-10%"/>
    <s v="0-10%"/>
    <s v="0-10%"/>
    <n v="7.1923524241175665"/>
    <n v="15254.979491553358"/>
    <n v="0"/>
    <n v="52367.518000000004"/>
    <n v="89904.405301469582"/>
    <n v="15254.979491553358"/>
    <n v="37112.538508446647"/>
    <n v="74649.425809916225"/>
    <s v="Not Forecasted But Sold"/>
    <s v="Overforecast"/>
    <x v="0"/>
    <s v="0-25"/>
  </r>
  <r>
    <s v="Total"/>
    <x v="2"/>
    <s v="ABC-23"/>
    <s v="XYZ-84"/>
    <x v="507"/>
    <s v="Description_685"/>
    <d v="2022-02-01T00:00:00"/>
    <n v="14949"/>
    <s v="Demand"/>
    <n v="1189"/>
    <n v="0"/>
    <n v="3567"/>
    <n v="6415"/>
    <n v="1189"/>
    <n v="2378"/>
    <n v="5226"/>
    <n v="0"/>
    <n v="0"/>
    <n v="0"/>
    <s v="0-10%"/>
    <s v="0-10%"/>
    <s v="0-10%"/>
    <n v="7.462453322119428"/>
    <n v="8872.857"/>
    <n v="0"/>
    <n v="26618.571"/>
    <n v="47871.63806139613"/>
    <n v="8872.857"/>
    <n v="17745.714"/>
    <n v="38998.781061396134"/>
    <s v="Not Forecasted But Sold"/>
    <s v="Overforecast"/>
    <x v="0"/>
    <s v="0-25"/>
  </r>
  <r>
    <s v="Total"/>
    <x v="2"/>
    <s v="ABC-19"/>
    <s v="XYZ-48"/>
    <x v="508"/>
    <s v="Description_689"/>
    <d v="2022-02-01T00:00:00"/>
    <n v="4386"/>
    <s v="Demand"/>
    <n v="636"/>
    <n v="383"/>
    <n v="383"/>
    <n v="300"/>
    <n v="253"/>
    <n v="253"/>
    <n v="336"/>
    <n v="0.60220125786163514"/>
    <n v="0.60220125786163514"/>
    <n v="0.47169811320754718"/>
    <s v="50-60%"/>
    <s v="50-60%"/>
    <s v="40-50%"/>
    <n v="100.51763627014054"/>
    <n v="63929.216667809385"/>
    <n v="38498.25469146383"/>
    <n v="38498.25469146383"/>
    <n v="30155.290881042161"/>
    <n v="25430.961976345556"/>
    <n v="25430.961976345556"/>
    <n v="33773.925786767228"/>
    <s v="Underforecast"/>
    <s v="Underforecast"/>
    <x v="3"/>
    <s v="&gt;200&quot;"/>
  </r>
  <r>
    <s v="Total"/>
    <x v="2"/>
    <s v="ABC-19"/>
    <s v="XYZ-48"/>
    <x v="509"/>
    <s v="Description_690"/>
    <d v="2022-02-01T00:00:00"/>
    <n v="1658"/>
    <s v="Demand"/>
    <n v="252"/>
    <n v="215"/>
    <n v="215"/>
    <n v="220"/>
    <n v="37"/>
    <n v="37"/>
    <n v="32"/>
    <n v="0.85317460317460314"/>
    <n v="0.85317460317460314"/>
    <n v="0.87301587301587302"/>
    <s v="80-90%"/>
    <s v="80-90%"/>
    <s v="80-90%"/>
    <n v="222.94765003563793"/>
    <n v="56182.80780898076"/>
    <n v="47933.744757662156"/>
    <n v="47933.744757662156"/>
    <n v="49048.483007840347"/>
    <n v="8249.0630513186043"/>
    <n v="8249.0630513186043"/>
    <n v="7134.3248011404139"/>
    <s v="Underforecast"/>
    <s v="Underforecast"/>
    <x v="3"/>
    <s v="80-120"/>
  </r>
  <r>
    <s v="Total"/>
    <x v="0"/>
    <s v="ABC-4"/>
    <s v="XYZ-87"/>
    <x v="510"/>
    <s v="Description_694"/>
    <d v="2022-02-01T00:00:00"/>
    <n v="37895"/>
    <s v="Demand"/>
    <n v="1931"/>
    <n v="2711"/>
    <n v="2711"/>
    <n v="3000"/>
    <n v="780"/>
    <n v="780"/>
    <n v="1069"/>
    <n v="0.5960642154324185"/>
    <n v="0.5960642154324185"/>
    <n v="0.44640082858622476"/>
    <s v="50-60%"/>
    <s v="50-60%"/>
    <s v="40-50%"/>
    <n v="0.65056723194017907"/>
    <n v="1256.2453248764857"/>
    <n v="1763.6877657898256"/>
    <n v="1763.6877657898256"/>
    <n v="1951.7016958205372"/>
    <n v="507.44244091333985"/>
    <n v="507.44244091333985"/>
    <n v="695.45637094405151"/>
    <s v="Overforecast"/>
    <s v="Overforecast"/>
    <x v="0"/>
    <s v="50-80"/>
  </r>
  <r>
    <s v="Total"/>
    <x v="0"/>
    <s v="ABC-4"/>
    <s v="XYZ-87"/>
    <x v="511"/>
    <s v="Description_695"/>
    <d v="2022-02-01T00:00:00"/>
    <n v="18755"/>
    <s v="Demand"/>
    <n v="1600"/>
    <n v="4065"/>
    <n v="4065"/>
    <n v="3500"/>
    <n v="2465"/>
    <n v="2465"/>
    <n v="1900"/>
    <n v="0"/>
    <n v="0"/>
    <n v="0"/>
    <s v="0-10%"/>
    <s v="0-10%"/>
    <s v="0-10%"/>
    <n v="0.81426961271102261"/>
    <n v="1302.8313803376361"/>
    <n v="3310.0059756703067"/>
    <n v="3310.0059756703067"/>
    <n v="2849.9436444885791"/>
    <n v="2007.1745953326706"/>
    <n v="2007.1745953326706"/>
    <n v="1547.112264150943"/>
    <s v="Overforecast"/>
    <s v="Overforecast"/>
    <x v="0"/>
    <s v="25-50"/>
  </r>
  <r>
    <s v="Total"/>
    <x v="0"/>
    <s v="ABC-4"/>
    <s v="XYZ-88"/>
    <x v="512"/>
    <s v="Description_696"/>
    <d v="2022-02-01T00:00:00"/>
    <n v="9570"/>
    <s v="Demand"/>
    <n v="1974"/>
    <n v="4000"/>
    <n v="4000"/>
    <n v="3000"/>
    <n v="2026"/>
    <n v="2026"/>
    <n v="1026"/>
    <n v="0"/>
    <n v="0"/>
    <n v="0.48024316109422494"/>
    <s v="0-10%"/>
    <s v="0-10%"/>
    <s v="40-50%"/>
    <n v="0.99973624276745043"/>
    <n v="1973.4793432229471"/>
    <n v="3998.9449710698018"/>
    <n v="3998.9449710698018"/>
    <n v="2999.2087283023511"/>
    <n v="2025.4656278468547"/>
    <n v="2025.4656278468547"/>
    <n v="1025.729385079404"/>
    <s v="Overforecast"/>
    <s v="Overforecast"/>
    <x v="0"/>
    <s v="50-80"/>
  </r>
  <r>
    <s v="Total"/>
    <x v="0"/>
    <s v="ABC-12"/>
    <s v="XYZ-89"/>
    <x v="513"/>
    <s v="Description_698"/>
    <d v="2022-02-01T00:00:00"/>
    <n v="16079"/>
    <s v="Demand"/>
    <n v="477"/>
    <n v="750"/>
    <n v="750"/>
    <n v="700"/>
    <n v="273"/>
    <n v="273"/>
    <n v="223"/>
    <n v="0.42767295597484278"/>
    <n v="0.42767295597484278"/>
    <n v="0.53249475890985321"/>
    <s v="40-50%"/>
    <s v="40-50%"/>
    <s v="50-60%"/>
    <n v="6.3281754385964915"/>
    <n v="3018.5396842105265"/>
    <n v="4746.1315789473683"/>
    <n v="4746.1315789473683"/>
    <n v="4429.7228070175443"/>
    <n v="1727.5918947368418"/>
    <n v="1727.5918947368418"/>
    <n v="1411.1831228070178"/>
    <s v="Overforecast"/>
    <s v="Overforecast"/>
    <x v="0"/>
    <s v="50-80"/>
  </r>
  <r>
    <s v="Total"/>
    <x v="0"/>
    <s v="ABC-12"/>
    <s v="XYZ-89"/>
    <x v="514"/>
    <s v="Description_699"/>
    <d v="2022-02-01T00:00:00"/>
    <n v="11113"/>
    <s v="Demand"/>
    <n v="1561"/>
    <n v="944"/>
    <n v="944"/>
    <n v="700"/>
    <n v="617"/>
    <n v="617"/>
    <n v="861"/>
    <n v="0.60474055092889167"/>
    <n v="0.60474055092889167"/>
    <n v="0.44843049327354256"/>
    <s v="50-60%"/>
    <s v="50-60%"/>
    <s v="40-50%"/>
    <n v="5.1908316415094342"/>
    <n v="8102.8881923962272"/>
    <n v="4900.1450695849062"/>
    <n v="4900.1450695849062"/>
    <n v="3633.5821490566041"/>
    <n v="3202.743122811321"/>
    <n v="3202.743122811321"/>
    <n v="4469.3060433396231"/>
    <s v="Underforecast"/>
    <s v="Underforecast"/>
    <x v="3"/>
    <s v="&gt;200&quot;"/>
  </r>
  <r>
    <s v="Total"/>
    <x v="0"/>
    <s v="ABC-12"/>
    <s v="XYZ-90"/>
    <x v="515"/>
    <s v="Description_702"/>
    <d v="2022-02-01T00:00:00"/>
    <n v="16426"/>
    <s v="Demand"/>
    <n v="1356"/>
    <n v="428"/>
    <n v="428"/>
    <n v="300"/>
    <n v="928"/>
    <n v="928"/>
    <n v="1056"/>
    <n v="0.31563421828908556"/>
    <n v="0.31563421828908556"/>
    <n v="0.22123893805309736"/>
    <s v="30-40%"/>
    <s v="30-40%"/>
    <s v="20-30%"/>
    <n v="4.1510684586788686"/>
    <n v="5628.8488299685459"/>
    <n v="1776.6573003145559"/>
    <n v="1776.6573003145559"/>
    <n v="1245.3205376036606"/>
    <n v="3852.1915296539901"/>
    <n v="3852.1915296539901"/>
    <n v="4383.5282923648856"/>
    <s v="Underforecast"/>
    <s v="Underforecast"/>
    <x v="3"/>
    <s v="&gt;200&quot;"/>
  </r>
  <r>
    <s v="Total"/>
    <x v="0"/>
    <s v="ABC-12"/>
    <s v="XYZ-90"/>
    <x v="516"/>
    <s v="Description_704"/>
    <d v="2022-02-01T00:00:00"/>
    <n v="7830"/>
    <s v="Demand"/>
    <n v="1998"/>
    <n v="412"/>
    <n v="412"/>
    <n v="300"/>
    <n v="1586"/>
    <n v="1586"/>
    <n v="1698"/>
    <n v="0.20620620620620622"/>
    <n v="0.20620620620620622"/>
    <n v="0.1501501501501501"/>
    <s v="10-20%"/>
    <s v="10-20%"/>
    <s v="10-20%"/>
    <n v="4.2302298400572926"/>
    <n v="8451.9992204344708"/>
    <n v="1742.8546941036045"/>
    <n v="1742.8546941036045"/>
    <n v="1269.0689520171877"/>
    <n v="6709.144526330866"/>
    <n v="6709.144526330866"/>
    <n v="7182.9302684172835"/>
    <s v="Underforecast"/>
    <s v="Underforecast"/>
    <x v="3"/>
    <s v="&gt;200&quot;"/>
  </r>
  <r>
    <s v="Total"/>
    <x v="2"/>
    <s v="ABC-12"/>
    <s v="XYZ-91"/>
    <x v="517"/>
    <s v="Description_705"/>
    <d v="2022-02-01T00:00:00"/>
    <n v="18740"/>
    <s v="Demand"/>
    <n v="467"/>
    <n v="269"/>
    <n v="269"/>
    <n v="100"/>
    <n v="198"/>
    <n v="198"/>
    <n v="367"/>
    <n v="0.57601713062098503"/>
    <n v="0.57601713062098503"/>
    <n v="0.21413276231263378"/>
    <s v="50-60%"/>
    <s v="50-60%"/>
    <s v="20-30%"/>
    <n v="12.83458028518289"/>
    <n v="5993.7489931804093"/>
    <n v="3452.5020967141973"/>
    <n v="3452.5020967141973"/>
    <n v="1283.458028518289"/>
    <n v="2541.2468964662121"/>
    <n v="2541.2468964662121"/>
    <n v="4710.2909646621201"/>
    <s v="Underforecast"/>
    <s v="Underforecast"/>
    <x v="3"/>
    <s v="&gt;200&quot;"/>
  </r>
  <r>
    <s v="Total"/>
    <x v="2"/>
    <s v="ABC-12"/>
    <s v="XYZ-91"/>
    <x v="518"/>
    <s v="Description_706"/>
    <d v="2022-02-01T00:00:00"/>
    <n v="11667"/>
    <s v="Demand"/>
    <n v="718"/>
    <n v="319"/>
    <n v="319"/>
    <n v="200"/>
    <n v="399"/>
    <n v="399"/>
    <n v="518"/>
    <n v="0.44428969359331472"/>
    <n v="0.44428969359331472"/>
    <n v="0.2785515320334262"/>
    <s v="40-50%"/>
    <s v="40-50%"/>
    <s v="20-30%"/>
    <n v="25.796904334828103"/>
    <n v="18522.177312406577"/>
    <n v="8229.2124828101641"/>
    <n v="8229.2124828101641"/>
    <n v="5159.380866965621"/>
    <n v="10292.964829596413"/>
    <n v="10292.964829596413"/>
    <n v="13362.796445440956"/>
    <s v="Underforecast"/>
    <s v="Underforecast"/>
    <x v="3"/>
    <s v="&gt;200&quot;"/>
  </r>
  <r>
    <s v="Total"/>
    <x v="1"/>
    <s v="ABC-19"/>
    <s v="XYZ-92"/>
    <x v="519"/>
    <s v="Description_709"/>
    <d v="2022-02-01T00:00:00"/>
    <n v="3515"/>
    <s v="Demand"/>
    <n v="436"/>
    <n v="516"/>
    <n v="516"/>
    <n v="620"/>
    <n v="80"/>
    <n v="80"/>
    <n v="184"/>
    <n v="0.8165137614678899"/>
    <n v="0.8165137614678899"/>
    <n v="0.57798165137614677"/>
    <s v="80-90%"/>
    <s v="80-90%"/>
    <s v="50-60%"/>
    <n v="40.090000000000003"/>
    <n v="17479.240000000002"/>
    <n v="20686.440000000002"/>
    <n v="20686.440000000002"/>
    <n v="24855.800000000003"/>
    <n v="3207.2000000000007"/>
    <n v="3207.2000000000007"/>
    <n v="7376.5600000000013"/>
    <s v="Overforecast"/>
    <s v="Overforecast"/>
    <x v="0"/>
    <s v="50-80"/>
  </r>
  <r>
    <s v="Total"/>
    <x v="0"/>
    <s v="ABC-19"/>
    <s v="XYZ-92"/>
    <x v="520"/>
    <s v="Description_710"/>
    <d v="2022-02-01T00:00:00"/>
    <n v="886"/>
    <s v="Demand"/>
    <n v="292"/>
    <n v="247"/>
    <n v="247"/>
    <n v="300"/>
    <n v="45"/>
    <n v="45"/>
    <n v="8"/>
    <n v="0.84589041095890405"/>
    <n v="0.84589041095890405"/>
    <n v="0.9726027397260274"/>
    <s v="80-90%"/>
    <s v="80-90%"/>
    <s v="90-100%"/>
    <n v="22.75963440860215"/>
    <n v="6645.8132473118276"/>
    <n v="5621.6296989247312"/>
    <n v="5621.6296989247312"/>
    <n v="6827.8903225806453"/>
    <n v="1024.1835483870964"/>
    <n v="1024.1835483870964"/>
    <n v="182.07707526881768"/>
    <s v="Underforecast"/>
    <s v="Underforecast"/>
    <x v="2"/>
    <s v="80-120"/>
  </r>
  <r>
    <s v="Total"/>
    <x v="3"/>
    <s v="ABC-19"/>
    <s v="XYZ-92"/>
    <x v="521"/>
    <s v="Description_712"/>
    <d v="2022-02-01T00:00:00"/>
    <n v="4988"/>
    <s v="Demand"/>
    <n v="469"/>
    <n v="9"/>
    <n v="9"/>
    <n v="3"/>
    <n v="460"/>
    <n v="460"/>
    <n v="466"/>
    <n v="1.9189765458422214E-2"/>
    <n v="1.9189765458422214E-2"/>
    <n v="6.3965884861407751E-3"/>
    <s v="0-10%"/>
    <s v="0-10%"/>
    <s v="0-10%"/>
    <n v="29.75"/>
    <n v="13952.75"/>
    <n v="267.75"/>
    <n v="267.75"/>
    <n v="89.25"/>
    <n v="13685"/>
    <n v="13685"/>
    <n v="13863.5"/>
    <s v="Underforecast"/>
    <s v="Underforecast"/>
    <x v="3"/>
    <s v="&gt;200&quot;"/>
  </r>
  <r>
    <s v="Total"/>
    <x v="4"/>
    <s v="ABC-19"/>
    <s v="XYZ-92"/>
    <x v="522"/>
    <s v="Description_713"/>
    <d v="2022-02-01T00:00:00"/>
    <n v="2248"/>
    <s v="Demand"/>
    <n v="468"/>
    <n v="438"/>
    <n v="438"/>
    <n v="450"/>
    <n v="30"/>
    <n v="30"/>
    <n v="18"/>
    <n v="0.9358974358974359"/>
    <n v="0.9358974358974359"/>
    <n v="0.96153846153846156"/>
    <s v="90-100%"/>
    <s v="90-100%"/>
    <s v="90-100%"/>
    <n v="35.795365853658545"/>
    <n v="16752.231219512199"/>
    <n v="15678.370243902442"/>
    <n v="15678.370243902442"/>
    <n v="16107.914634146346"/>
    <n v="1073.8609756097576"/>
    <n v="1073.8609756097576"/>
    <n v="644.31658536585383"/>
    <s v="Normal"/>
    <s v="Normal"/>
    <x v="2"/>
    <s v="80-120"/>
  </r>
  <r>
    <s v="Total"/>
    <x v="1"/>
    <s v="ABC-17"/>
    <s v="XYZ-93"/>
    <x v="523"/>
    <s v="Description_714"/>
    <d v="2022-02-01T00:00:00"/>
    <n v="0"/>
    <s v="Supply"/>
    <n v="8"/>
    <n v="20"/>
    <n v="20"/>
    <n v="48"/>
    <n v="12"/>
    <n v="12"/>
    <n v="40"/>
    <n v="0"/>
    <n v="0"/>
    <n v="0"/>
    <s v="0-10%"/>
    <s v="0-10%"/>
    <s v="0-10%"/>
    <n v="2.0925859811971934"/>
    <n v="16.740687849577547"/>
    <n v="41.851719623943865"/>
    <n v="41.851719623943865"/>
    <n v="100.44412709746528"/>
    <n v="25.111031774366317"/>
    <n v="25.111031774366317"/>
    <n v="83.703439247887729"/>
    <s v="Overforecast"/>
    <s v="Overforecast"/>
    <x v="0"/>
    <s v="0-25"/>
  </r>
  <r>
    <s v="Total"/>
    <x v="1"/>
    <s v="ABC-17"/>
    <s v="XYZ-93"/>
    <x v="524"/>
    <s v="Description_715"/>
    <d v="2022-02-01T00:00:00"/>
    <n v="1792"/>
    <s v="Demand"/>
    <n v="51"/>
    <n v="200"/>
    <n v="200"/>
    <n v="187"/>
    <n v="149"/>
    <n v="149"/>
    <n v="136"/>
    <n v="0"/>
    <n v="0"/>
    <n v="0"/>
    <s v="0-10%"/>
    <s v="0-10%"/>
    <s v="0-10%"/>
    <n v="2.6790431988575518"/>
    <n v="136.63120314173514"/>
    <n v="535.80863977151034"/>
    <n v="535.80863977151034"/>
    <n v="500.9810781863622"/>
    <n v="399.17743662977523"/>
    <n v="399.17743662977523"/>
    <n v="364.34987504462708"/>
    <s v="Overforecast"/>
    <s v="Overforecast"/>
    <x v="0"/>
    <s v="25-50"/>
  </r>
  <r>
    <s v="Total"/>
    <x v="1"/>
    <s v="ABC-17"/>
    <s v="XYZ-93"/>
    <x v="525"/>
    <s v="Description_716"/>
    <d v="2022-02-01T00:00:00"/>
    <n v="23"/>
    <s v="Supply"/>
    <n v="0"/>
    <n v="1400"/>
    <n v="1400"/>
    <n v="1140"/>
    <n v="1400"/>
    <n v="1400"/>
    <n v="1140"/>
    <n v="1"/>
    <n v="1"/>
    <n v="1"/>
    <s v="90-100%"/>
    <s v="90-100%"/>
    <s v="90-100%"/>
    <n v="2.3523265500416564"/>
    <n v="0"/>
    <n v="3293.2571700583189"/>
    <n v="3293.2571700583189"/>
    <n v="2681.6522670474883"/>
    <n v="3293.2571700583189"/>
    <n v="3293.2571700583189"/>
    <n v="2681.6522670474883"/>
    <s v="Forecasted But Not Sold"/>
    <s v="Forecasted But Not Sold"/>
    <x v="5"/>
    <s v="0"/>
  </r>
  <r>
    <s v="Total"/>
    <x v="1"/>
    <s v="ABC-17"/>
    <s v="XYZ-93"/>
    <x v="526"/>
    <s v="Description_717"/>
    <d v="2022-02-01T00:00:00"/>
    <n v="3071"/>
    <s v="Demand"/>
    <n v="36"/>
    <n v="40"/>
    <n v="40"/>
    <n v="40"/>
    <n v="4"/>
    <n v="4"/>
    <n v="4"/>
    <n v="0.88888888888888884"/>
    <n v="0.88888888888888884"/>
    <n v="0.88888888888888884"/>
    <s v="80-90%"/>
    <s v="80-90%"/>
    <s v="80-90%"/>
    <n v="3.138878971795787"/>
    <n v="112.99964298464833"/>
    <n v="125.55515887183148"/>
    <n v="125.55515887183148"/>
    <n v="125.55515887183148"/>
    <n v="12.555515887183148"/>
    <n v="12.555515887183148"/>
    <n v="12.555515887183148"/>
    <s v="Overforecast"/>
    <s v="Overforecast"/>
    <x v="0"/>
    <s v="80-120"/>
  </r>
  <r>
    <s v="Total"/>
    <x v="1"/>
    <s v="ABC-17"/>
    <s v="XYZ-93"/>
    <x v="527"/>
    <s v="Description_718"/>
    <d v="2022-02-01T00:00:00"/>
    <n v="1970"/>
    <s v="Demand"/>
    <n v="35"/>
    <n v="130"/>
    <n v="130"/>
    <n v="134"/>
    <n v="95"/>
    <n v="95"/>
    <n v="99"/>
    <n v="0"/>
    <n v="0"/>
    <n v="0"/>
    <s v="0-10%"/>
    <s v="0-10%"/>
    <s v="0-10%"/>
    <n v="3.9885755087468837"/>
    <n v="139.60014280614092"/>
    <n v="518.51481613709484"/>
    <n v="518.51481613709484"/>
    <n v="534.4691181720824"/>
    <n v="378.91467333095392"/>
    <n v="378.91467333095392"/>
    <n v="394.86897536594148"/>
    <s v="Overforecast"/>
    <s v="Overforecast"/>
    <x v="0"/>
    <s v="25-50"/>
  </r>
  <r>
    <s v="Total"/>
    <x v="1"/>
    <s v="ABC-17"/>
    <s v="XYZ-93"/>
    <x v="528"/>
    <s v="Description_719"/>
    <d v="2022-02-01T00:00:00"/>
    <n v="518"/>
    <s v="Demand"/>
    <n v="416"/>
    <n v="1800"/>
    <n v="1800"/>
    <n v="1820"/>
    <n v="1384"/>
    <n v="1384"/>
    <n v="1404"/>
    <n v="0"/>
    <n v="0"/>
    <n v="0"/>
    <s v="0-10%"/>
    <s v="0-10%"/>
    <s v="0-10%"/>
    <n v="3.9769130072593146"/>
    <n v="1654.3958110198748"/>
    <n v="7158.443413066766"/>
    <n v="7158.443413066766"/>
    <n v="7237.9816732119525"/>
    <n v="5504.0476020468914"/>
    <n v="5504.0476020468914"/>
    <n v="5583.5858621920779"/>
    <s v="Overforecast"/>
    <s v="Overforecast"/>
    <x v="0"/>
    <s v="0-25"/>
  </r>
  <r>
    <s v="Total"/>
    <x v="1"/>
    <s v="ABC-8"/>
    <s v="XYZ-94"/>
    <x v="529"/>
    <s v="Description_722"/>
    <d v="2022-02-01T00:00:00"/>
    <n v="28699"/>
    <s v="Demand"/>
    <n v="9461"/>
    <n v="10000"/>
    <n v="10000"/>
    <n v="9450"/>
    <n v="539"/>
    <n v="539"/>
    <n v="11"/>
    <n v="0.94302927808899695"/>
    <n v="0.94302927808899695"/>
    <n v="0.99883733220589788"/>
    <s v="90-100%"/>
    <s v="90-100%"/>
    <s v="90-100%"/>
    <n v="22.900416666666668"/>
    <n v="216660.84208333335"/>
    <n v="229004.16666666669"/>
    <n v="229004.16666666669"/>
    <n v="216408.93750000003"/>
    <n v="12343.324583333335"/>
    <n v="12343.324583333335"/>
    <n v="251.90458333332208"/>
    <s v="Normal"/>
    <s v="Normal"/>
    <x v="2"/>
    <s v="80-120"/>
  </r>
  <r>
    <s v="Total"/>
    <x v="1"/>
    <s v="ABC-8"/>
    <s v="XYZ-94"/>
    <x v="530"/>
    <s v="Description_723"/>
    <d v="2022-02-01T00:00:00"/>
    <n v="7310"/>
    <s v="Demand"/>
    <n v="1384"/>
    <n v="2000"/>
    <n v="2000"/>
    <n v="1770"/>
    <n v="616"/>
    <n v="616"/>
    <n v="386"/>
    <n v="0.55491329479768781"/>
    <n v="0.55491329479768781"/>
    <n v="0.72109826589595372"/>
    <s v="50-60%"/>
    <s v="50-60%"/>
    <s v="70-80%"/>
    <n v="16.648189209164819"/>
    <n v="23041.093865484108"/>
    <n v="33296.378418329637"/>
    <n v="33296.378418329637"/>
    <n v="29467.294900221728"/>
    <n v="10255.284552845529"/>
    <n v="10255.284552845529"/>
    <n v="6426.2010347376199"/>
    <s v="Overforecast"/>
    <s v="Overforecast"/>
    <x v="0"/>
    <s v="50-80"/>
  </r>
  <r>
    <s v="Total"/>
    <x v="2"/>
    <s v="ABC-8"/>
    <s v="XYZ-94"/>
    <x v="531"/>
    <s v="Description_726"/>
    <d v="2022-02-01T00:00:00"/>
    <n v="17918"/>
    <s v="Demand"/>
    <n v="3096"/>
    <n v="2533"/>
    <n v="2533"/>
    <n v="2000"/>
    <n v="563"/>
    <n v="563"/>
    <n v="1096"/>
    <n v="0.8181524547803618"/>
    <n v="0.8181524547803618"/>
    <n v="0.64599483204134367"/>
    <s v="80-90%"/>
    <s v="80-90%"/>
    <s v="60-70%"/>
    <n v="20.054776682383196"/>
    <n v="62089.588608658371"/>
    <n v="50798.749336476634"/>
    <n v="50798.749336476634"/>
    <n v="40109.553364766391"/>
    <n v="11290.839272181736"/>
    <n v="11290.839272181736"/>
    <n v="21980.03524389198"/>
    <s v="Underforecast"/>
    <s v="Underforecast"/>
    <x v="3"/>
    <s v="150-200"/>
  </r>
  <r>
    <s v="Total"/>
    <x v="2"/>
    <s v="ABC-8"/>
    <s v="XYZ-94"/>
    <x v="532"/>
    <s v="Description_727"/>
    <d v="2022-02-01T00:00:00"/>
    <n v="8840"/>
    <s v="Demand"/>
    <n v="536"/>
    <n v="422"/>
    <n v="422"/>
    <n v="800"/>
    <n v="114"/>
    <n v="114"/>
    <n v="264"/>
    <n v="0.78731343283582089"/>
    <n v="0.78731343283582089"/>
    <n v="0.5074626865671642"/>
    <s v="70-80%"/>
    <s v="70-80%"/>
    <s v="40-50%"/>
    <n v="10.838704805491989"/>
    <n v="5809.5457757437061"/>
    <n v="4573.9334279176192"/>
    <n v="4573.9334279176192"/>
    <n v="8670.963844393591"/>
    <n v="1235.612347826087"/>
    <n v="1235.612347826087"/>
    <n v="2861.4180686498848"/>
    <s v="Underforecast"/>
    <s v="Underforecast"/>
    <x v="0"/>
    <s v="50-80"/>
  </r>
  <r>
    <s v="Total"/>
    <x v="0"/>
    <s v="ABC-8"/>
    <s v="XYZ-94"/>
    <x v="533"/>
    <s v="Description_728"/>
    <d v="2022-02-01T00:00:00"/>
    <n v="0"/>
    <s v="Supply"/>
    <n v="4849"/>
    <n v="5740"/>
    <n v="5740"/>
    <n v="5000"/>
    <n v="891"/>
    <n v="891"/>
    <n v="151"/>
    <n v="0.81625077335533103"/>
    <n v="0.81625077335533103"/>
    <n v="0.96885955867189111"/>
    <s v="80-90%"/>
    <s v="80-90%"/>
    <s v="90-100%"/>
    <n v="32.038956754969078"/>
    <n v="155356.90130484506"/>
    <n v="183903.61177352251"/>
    <n v="183903.61177352251"/>
    <n v="160194.78377484539"/>
    <n v="28546.710468677455"/>
    <n v="28546.710468677455"/>
    <n v="4837.8824700003315"/>
    <s v="Overforecast"/>
    <s v="Overforecast"/>
    <x v="2"/>
    <s v="80-120"/>
  </r>
  <r>
    <s v="Total"/>
    <x v="0"/>
    <s v="ABC-8"/>
    <s v="XYZ-94"/>
    <x v="534"/>
    <s v="Description_733"/>
    <d v="2022-02-01T00:00:00"/>
    <n v="7641"/>
    <s v="Demand"/>
    <n v="940"/>
    <n v="1600"/>
    <n v="1600"/>
    <n v="1800"/>
    <n v="660"/>
    <n v="660"/>
    <n v="860"/>
    <n v="0.2978723404255319"/>
    <n v="0.2978723404255319"/>
    <n v="8.5106382978723416E-2"/>
    <s v="20-30%"/>
    <s v="20-30%"/>
    <s v="0-10%"/>
    <n v="20.03916409700064"/>
    <n v="18836.8142511806"/>
    <n v="32062.662555201023"/>
    <n v="32062.662555201023"/>
    <n v="36070.495374601152"/>
    <n v="13225.848304020423"/>
    <n v="13225.848304020423"/>
    <n v="17233.681123420552"/>
    <s v="Overforecast"/>
    <s v="Overforecast"/>
    <x v="0"/>
    <s v="50-80"/>
  </r>
  <r>
    <s v="Total"/>
    <x v="0"/>
    <s v="ABC-7"/>
    <s v="XYZ-95"/>
    <x v="535"/>
    <s v="Description_738"/>
    <d v="2022-02-01T00:00:00"/>
    <n v="11676"/>
    <s v="Demand"/>
    <n v="974"/>
    <n v="720"/>
    <n v="720"/>
    <n v="1000"/>
    <n v="254"/>
    <n v="254"/>
    <n v="26"/>
    <n v="0.73921971252566743"/>
    <n v="0.73921971252566743"/>
    <n v="0.97330595482546201"/>
    <s v="70-80%"/>
    <s v="70-80%"/>
    <s v="90-100%"/>
    <n v="2.2917711805555552"/>
    <n v="2232.1851298611109"/>
    <n v="1650.0752499999996"/>
    <n v="1650.0752499999996"/>
    <n v="2291.771180555555"/>
    <n v="582.10987986111127"/>
    <n v="582.10987986111127"/>
    <n v="59.586050694444111"/>
    <s v="Underforecast"/>
    <s v="Underforecast"/>
    <x v="2"/>
    <s v="80-120"/>
  </r>
  <r>
    <s v="Total"/>
    <x v="0"/>
    <s v="ABC-7"/>
    <s v="XYZ-95"/>
    <x v="536"/>
    <s v="Description_739"/>
    <d v="2022-02-01T00:00:00"/>
    <n v="10755"/>
    <s v="Demand"/>
    <n v="631"/>
    <n v="759"/>
    <n v="759"/>
    <n v="1000"/>
    <n v="128"/>
    <n v="128"/>
    <n v="369"/>
    <n v="0.79714738510301109"/>
    <n v="0.79714738510301109"/>
    <n v="0.41521394611727414"/>
    <s v="70-80%"/>
    <s v="70-80%"/>
    <s v="40-50%"/>
    <n v="0.79790194552529181"/>
    <n v="503.47612762645912"/>
    <n v="605.60757665369647"/>
    <n v="605.60757665369647"/>
    <n v="797.90194552529181"/>
    <n v="102.13144902723735"/>
    <n v="102.13144902723735"/>
    <n v="294.42581789883269"/>
    <s v="Overforecast"/>
    <s v="Overforecast"/>
    <x v="0"/>
    <s v="50-80"/>
  </r>
  <r>
    <s v="Total"/>
    <x v="0"/>
    <s v="ABC-7"/>
    <s v="XYZ-95"/>
    <x v="537"/>
    <s v="Description_740"/>
    <d v="2022-02-01T00:00:00"/>
    <n v="17822"/>
    <s v="Demand"/>
    <n v="965"/>
    <n v="1188"/>
    <n v="1188"/>
    <n v="1200"/>
    <n v="223"/>
    <n v="223"/>
    <n v="235"/>
    <n v="0.76891191709844553"/>
    <n v="0.76891191709844553"/>
    <n v="0.75647668393782386"/>
    <s v="70-80%"/>
    <s v="70-80%"/>
    <s v="70-80%"/>
    <n v="1.2392103211009173"/>
    <n v="1195.8379598623853"/>
    <n v="1472.1818614678898"/>
    <n v="1472.1818614678898"/>
    <n v="1487.0523853211007"/>
    <n v="276.34390160550447"/>
    <n v="276.34390160550447"/>
    <n v="291.21442545871537"/>
    <s v="Overforecast"/>
    <s v="Overforecast"/>
    <x v="0"/>
    <s v="80-120"/>
  </r>
  <r>
    <s v="Total"/>
    <x v="0"/>
    <s v="ABC-7"/>
    <s v="XYZ-95"/>
    <x v="538"/>
    <s v="Description_741"/>
    <d v="2022-02-01T00:00:00"/>
    <n v="20270"/>
    <s v="Demand"/>
    <n v="611"/>
    <n v="330"/>
    <n v="330"/>
    <n v="846"/>
    <n v="281"/>
    <n v="281"/>
    <n v="235"/>
    <n v="0.5400981996726677"/>
    <n v="0.5400981996726677"/>
    <n v="0.61538461538461542"/>
    <s v="50-60%"/>
    <s v="50-60%"/>
    <s v="60-70%"/>
    <n v="1.4110342361111112"/>
    <n v="862.14191826388901"/>
    <n v="465.6412979166667"/>
    <n v="465.6412979166667"/>
    <n v="1193.7349637500001"/>
    <n v="396.50062034722231"/>
    <n v="396.50062034722231"/>
    <n v="331.59304548611112"/>
    <s v="Underforecast"/>
    <s v="Underforecast"/>
    <x v="0"/>
    <s v="50-80"/>
  </r>
  <r>
    <s v="Total"/>
    <x v="0"/>
    <s v="ABC-7"/>
    <s v="XYZ-95"/>
    <x v="539"/>
    <s v="Description_742"/>
    <d v="2022-02-01T00:00:00"/>
    <n v="19768"/>
    <s v="Demand"/>
    <n v="399"/>
    <n v="658"/>
    <n v="658"/>
    <n v="500"/>
    <n v="259"/>
    <n v="259"/>
    <n v="101"/>
    <n v="0.35087719298245612"/>
    <n v="0.35087719298245612"/>
    <n v="0.74686716791979957"/>
    <s v="30-40%"/>
    <s v="30-40%"/>
    <s v="70-80%"/>
    <n v="1.5827390323903237"/>
    <n v="631.51287392373911"/>
    <n v="1041.4422833128331"/>
    <n v="1041.4422833128331"/>
    <n v="791.36951619516185"/>
    <n v="409.92940938909396"/>
    <n v="409.92940938909396"/>
    <n v="159.85664227142274"/>
    <s v="Overforecast"/>
    <s v="Overforecast"/>
    <x v="0"/>
    <s v="50-80"/>
  </r>
  <r>
    <s v="Total"/>
    <x v="3"/>
    <s v="ABC-7"/>
    <s v="XYZ-95"/>
    <x v="540"/>
    <s v="Description_743"/>
    <d v="2022-02-01T00:00:00"/>
    <n v="0"/>
    <s v="Supply"/>
    <n v="0"/>
    <n v="0"/>
    <n v="0"/>
    <n v="0"/>
    <n v="0"/>
    <n v="0"/>
    <n v="0"/>
    <n v="1"/>
    <n v="1"/>
    <n v="1"/>
    <s v="Others"/>
    <s v="Others"/>
    <s v="Others"/>
    <n v="0.84219615132175951"/>
    <n v="0"/>
    <n v="0"/>
    <n v="0"/>
    <n v="0"/>
    <n v="0"/>
    <n v="0"/>
    <n v="0"/>
    <s v="Others"/>
    <s v="Others"/>
    <x v="4"/>
    <s v="0"/>
  </r>
  <r>
    <s v="Total"/>
    <x v="3"/>
    <s v="ABC-7"/>
    <s v="XYZ-95"/>
    <x v="541"/>
    <s v="Description_744"/>
    <d v="2022-02-01T00:00:00"/>
    <n v="0"/>
    <s v="Supply"/>
    <n v="0"/>
    <n v="0"/>
    <n v="0"/>
    <n v="0"/>
    <n v="0"/>
    <n v="0"/>
    <n v="0"/>
    <n v="1"/>
    <n v="1"/>
    <n v="1"/>
    <s v="Others"/>
    <s v="Others"/>
    <s v="Others"/>
    <n v="2.4387397650734557"/>
    <n v="0"/>
    <n v="0"/>
    <n v="0"/>
    <n v="0"/>
    <n v="0"/>
    <n v="0"/>
    <n v="0"/>
    <s v="Others"/>
    <s v="Others"/>
    <x v="4"/>
    <s v="0"/>
  </r>
  <r>
    <s v="Total"/>
    <x v="3"/>
    <s v="ABC-7"/>
    <s v="XYZ-95"/>
    <x v="542"/>
    <s v="Description_745"/>
    <d v="2022-02-01T00:00:00"/>
    <n v="0"/>
    <s v="Supply"/>
    <n v="0"/>
    <n v="0"/>
    <n v="0"/>
    <n v="0"/>
    <n v="0"/>
    <n v="0"/>
    <n v="0"/>
    <n v="1"/>
    <n v="1"/>
    <n v="1"/>
    <s v="Others"/>
    <s v="Others"/>
    <s v="Others"/>
    <n v="1.0075972114187182"/>
    <n v="0"/>
    <n v="0"/>
    <n v="0"/>
    <n v="0"/>
    <n v="0"/>
    <n v="0"/>
    <n v="0"/>
    <s v="Others"/>
    <s v="Others"/>
    <x v="4"/>
    <s v="0"/>
  </r>
  <r>
    <s v="Total"/>
    <x v="3"/>
    <s v="ABC-7"/>
    <s v="XYZ-95"/>
    <x v="543"/>
    <s v="Description_746"/>
    <d v="2022-02-01T00:00:00"/>
    <n v="0"/>
    <s v="Supply"/>
    <n v="0"/>
    <n v="0"/>
    <n v="0"/>
    <n v="0"/>
    <n v="0"/>
    <n v="0"/>
    <n v="0"/>
    <n v="1"/>
    <n v="1"/>
    <n v="1"/>
    <s v="Others"/>
    <s v="Others"/>
    <s v="Others"/>
    <n v="3.342857142857143"/>
    <n v="0"/>
    <n v="0"/>
    <n v="0"/>
    <n v="0"/>
    <n v="0"/>
    <n v="0"/>
    <n v="0"/>
    <s v="Others"/>
    <s v="Others"/>
    <x v="4"/>
    <s v="0"/>
  </r>
  <r>
    <s v="Total"/>
    <x v="1"/>
    <s v="ABC-2"/>
    <s v="XYZ-96"/>
    <x v="544"/>
    <s v="Description_748"/>
    <d v="2022-02-01T00:00:00"/>
    <n v="0"/>
    <s v="Supply"/>
    <n v="0"/>
    <n v="0"/>
    <n v="0"/>
    <n v="0"/>
    <n v="0"/>
    <n v="0"/>
    <n v="0"/>
    <n v="1"/>
    <n v="1"/>
    <n v="1"/>
    <s v="Others"/>
    <s v="Others"/>
    <s v="Others"/>
    <n v="10.70240734874881"/>
    <n v="0"/>
    <n v="0"/>
    <n v="0"/>
    <n v="0"/>
    <n v="0"/>
    <n v="0"/>
    <n v="0"/>
    <s v="Others"/>
    <s v="Others"/>
    <x v="4"/>
    <s v="0"/>
  </r>
  <r>
    <s v="Total"/>
    <x v="1"/>
    <s v="ABC-2"/>
    <s v="XYZ-96"/>
    <x v="545"/>
    <s v="Description_749"/>
    <d v="2022-02-01T00:00:00"/>
    <n v="0"/>
    <s v="Supply"/>
    <n v="0"/>
    <n v="0"/>
    <n v="0"/>
    <n v="0"/>
    <n v="0"/>
    <n v="0"/>
    <n v="0"/>
    <n v="1"/>
    <n v="1"/>
    <n v="1"/>
    <s v="Others"/>
    <s v="Others"/>
    <s v="Others"/>
    <n v="11.296985534790412"/>
    <n v="0"/>
    <n v="0"/>
    <n v="0"/>
    <n v="0"/>
    <n v="0"/>
    <n v="0"/>
    <n v="0"/>
    <s v="Others"/>
    <s v="Others"/>
    <x v="4"/>
    <s v="0"/>
  </r>
  <r>
    <s v="Total"/>
    <x v="3"/>
    <s v="ABC-21"/>
    <s v="XYZ-98"/>
    <x v="546"/>
    <s v="Description_752"/>
    <d v="2022-02-01T00:00:00"/>
    <n v="1706"/>
    <s v="Demand"/>
    <n v="1268"/>
    <n v="2783"/>
    <n v="2783"/>
    <n v="2500"/>
    <n v="1515"/>
    <n v="1515"/>
    <n v="1232"/>
    <n v="0"/>
    <n v="0"/>
    <n v="2.8391167192429068E-2"/>
    <s v="0-10%"/>
    <s v="0-10%"/>
    <s v="0-10%"/>
    <n v="5.1962927634892138"/>
    <n v="6588.8992241043234"/>
    <n v="14461.282760790482"/>
    <n v="14461.282760790482"/>
    <n v="12990.731908723035"/>
    <n v="7872.3835366861585"/>
    <n v="7872.3835366861585"/>
    <n v="6401.8326846187119"/>
    <s v="Overforecast"/>
    <s v="Overforecast"/>
    <x v="0"/>
    <s v="50-80"/>
  </r>
  <r>
    <s v="Total"/>
    <x v="0"/>
    <s v="ABC-21"/>
    <s v="XYZ-98"/>
    <x v="547"/>
    <s v="Description_753"/>
    <d v="2022-02-01T00:00:00"/>
    <n v="2100"/>
    <s v="Demand"/>
    <n v="364"/>
    <n v="595"/>
    <n v="595"/>
    <n v="700"/>
    <n v="231"/>
    <n v="231"/>
    <n v="336"/>
    <n v="0.36538461538461542"/>
    <n v="0.36538461538461542"/>
    <n v="7.6923076923076872E-2"/>
    <s v="30-40%"/>
    <s v="30-40%"/>
    <s v="0-10%"/>
    <n v="7.5482307372400754"/>
    <n v="2747.5559883553874"/>
    <n v="4491.1972886578451"/>
    <n v="4491.1972886578451"/>
    <n v="5283.7615160680525"/>
    <n v="1743.6413003024577"/>
    <n v="1743.6413003024577"/>
    <n v="2536.2055277126651"/>
    <s v="Overforecast"/>
    <s v="Overforecast"/>
    <x v="0"/>
    <s v="50-80"/>
  </r>
  <r>
    <s v="Total"/>
    <x v="3"/>
    <s v="ABC-21"/>
    <s v="XYZ-98"/>
    <x v="548"/>
    <s v="Description_754"/>
    <d v="2022-02-01T00:00:00"/>
    <n v="0"/>
    <s v="Demand"/>
    <n v="260"/>
    <n v="255"/>
    <n v="255"/>
    <n v="0"/>
    <n v="5"/>
    <n v="5"/>
    <n v="260"/>
    <n v="0.98076923076923073"/>
    <n v="0.98076923076923073"/>
    <n v="0"/>
    <s v="90-100%"/>
    <s v="90-100%"/>
    <s v="0-10%"/>
    <n v="5.2047940255345742"/>
    <n v="1353.2464466389893"/>
    <n v="1327.2224765113165"/>
    <n v="1327.2224765113165"/>
    <n v="0"/>
    <n v="26.023970127672783"/>
    <n v="26.023970127672783"/>
    <n v="1353.2464466389893"/>
    <s v="Normal"/>
    <s v="Normal"/>
    <x v="1"/>
    <s v="Sales Agst No FC"/>
  </r>
  <r>
    <s v="Total"/>
    <x v="3"/>
    <s v="ABC-12"/>
    <s v="XYZ-99"/>
    <x v="549"/>
    <s v="Description_756"/>
    <d v="2022-02-01T00:00:00"/>
    <n v="22900"/>
    <s v="Demand"/>
    <n v="1876"/>
    <n v="1172"/>
    <n v="1172"/>
    <n v="1450"/>
    <n v="704"/>
    <n v="704"/>
    <n v="426"/>
    <n v="0.62473347547974412"/>
    <n v="0.62473347547974412"/>
    <n v="0.77292110874200426"/>
    <s v="60-70%"/>
    <s v="60-70%"/>
    <s v="70-80%"/>
    <n v="2.3522362710091356"/>
    <n v="4412.7952444131379"/>
    <n v="2756.8209096227069"/>
    <n v="2756.8209096227069"/>
    <n v="3410.7425929632464"/>
    <n v="1655.9743347904309"/>
    <n v="1655.9743347904309"/>
    <n v="1002.0526514498915"/>
    <s v="Underforecast"/>
    <s v="Underforecast"/>
    <x v="3"/>
    <s v="120-150"/>
  </r>
  <r>
    <s v="Total"/>
    <x v="3"/>
    <s v="ABC-12"/>
    <s v="XYZ-99"/>
    <x v="550"/>
    <s v="Description_757"/>
    <d v="2022-02-01T00:00:00"/>
    <n v="5742"/>
    <s v="Demand"/>
    <n v="457"/>
    <n v="460"/>
    <n v="460"/>
    <n v="400"/>
    <n v="3"/>
    <n v="3"/>
    <n v="57"/>
    <n v="0.99343544857768051"/>
    <n v="0.99343544857768051"/>
    <n v="0.87527352297592997"/>
    <s v="90-100%"/>
    <s v="90-100%"/>
    <s v="80-90%"/>
    <n v="6.7835545851657786"/>
    <n v="3100.0844454207609"/>
    <n v="3120.4351091762583"/>
    <n v="3120.4351091762583"/>
    <n v="2713.4218340663115"/>
    <n v="20.350663755497408"/>
    <n v="20.350663755497408"/>
    <n v="386.66261135444938"/>
    <s v="Normal"/>
    <s v="Normal"/>
    <x v="3"/>
    <s v="80-120"/>
  </r>
  <r>
    <s v="Total"/>
    <x v="0"/>
    <s v="ABC-12"/>
    <s v="XYZ-99"/>
    <x v="551"/>
    <s v="Description_758"/>
    <d v="2022-02-01T00:00:00"/>
    <n v="26007"/>
    <s v="Demand"/>
    <n v="1459"/>
    <n v="2069"/>
    <n v="2069"/>
    <n v="2500"/>
    <n v="610"/>
    <n v="610"/>
    <n v="1041"/>
    <n v="0.58190541466758061"/>
    <n v="0.58190541466758061"/>
    <n v="0.28649760109664157"/>
    <s v="50-60%"/>
    <s v="50-60%"/>
    <s v="20-30%"/>
    <n v="3.763107229559508"/>
    <n v="5490.3734479273226"/>
    <n v="7785.8688579586224"/>
    <n v="7785.8688579586224"/>
    <n v="9407.7680738987692"/>
    <n v="2295.4954100312998"/>
    <n v="2295.4954100312998"/>
    <n v="3917.3946259714467"/>
    <s v="Overforecast"/>
    <s v="Overforecast"/>
    <x v="0"/>
    <s v="50-80"/>
  </r>
  <r>
    <s v="Total"/>
    <x v="1"/>
    <s v="ABC-22"/>
    <s v="XYZ-100"/>
    <x v="552"/>
    <s v="Description_759"/>
    <d v="2022-02-01T00:00:00"/>
    <n v="412"/>
    <s v="Demand"/>
    <n v="4"/>
    <n v="19"/>
    <n v="19"/>
    <n v="15"/>
    <n v="15"/>
    <n v="15"/>
    <n v="11"/>
    <n v="0"/>
    <n v="0"/>
    <n v="0"/>
    <s v="0-10%"/>
    <s v="0-10%"/>
    <s v="0-10%"/>
    <n v="16.786488095238095"/>
    <n v="67.14595238095238"/>
    <n v="318.94327380952382"/>
    <n v="318.94327380952382"/>
    <n v="251.79732142857142"/>
    <n v="251.79732142857142"/>
    <n v="251.79732142857142"/>
    <n v="184.65136904761903"/>
    <s v="Overforecast"/>
    <s v="Overforecast"/>
    <x v="0"/>
    <s v="25-50"/>
  </r>
  <r>
    <s v="Total"/>
    <x v="1"/>
    <s v="ABC-22"/>
    <s v="XYZ-100"/>
    <x v="553"/>
    <s v="Description_761"/>
    <d v="2022-02-01T00:00:00"/>
    <n v="865"/>
    <s v="Demand"/>
    <n v="319"/>
    <n v="541"/>
    <n v="541"/>
    <n v="450"/>
    <n v="222"/>
    <n v="222"/>
    <n v="131"/>
    <n v="0.3040752351097179"/>
    <n v="0.3040752351097179"/>
    <n v="0.58934169278996862"/>
    <s v="20-30%"/>
    <s v="20-30%"/>
    <s v="50-60%"/>
    <n v="8.2162619047619057"/>
    <n v="2620.9875476190477"/>
    <n v="4444.9976904761907"/>
    <n v="4444.9976904761907"/>
    <n v="3697.3178571428575"/>
    <n v="1824.0101428571429"/>
    <n v="1824.0101428571429"/>
    <n v="1076.3303095238098"/>
    <s v="Overforecast"/>
    <s v="Overforecast"/>
    <x v="0"/>
    <s v="50-80"/>
  </r>
  <r>
    <s v="Total"/>
    <x v="1"/>
    <s v="ABC-22"/>
    <s v="XYZ-100"/>
    <x v="554"/>
    <s v="Description_762"/>
    <d v="2022-02-01T00:00:00"/>
    <n v="15"/>
    <s v="Demand"/>
    <n v="7"/>
    <n v="3"/>
    <n v="3"/>
    <n v="4"/>
    <n v="4"/>
    <n v="4"/>
    <n v="3"/>
    <n v="0.4285714285714286"/>
    <n v="0.4285714285714286"/>
    <n v="0.5714285714285714"/>
    <s v="40-50%"/>
    <s v="40-50%"/>
    <s v="50-60%"/>
    <n v="9.6106666666666669"/>
    <n v="67.274666666666661"/>
    <n v="28.832000000000001"/>
    <n v="28.832000000000001"/>
    <n v="38.442666666666668"/>
    <n v="38.442666666666661"/>
    <n v="38.442666666666661"/>
    <n v="28.831999999999994"/>
    <s v="Underforecast"/>
    <s v="Underforecast"/>
    <x v="3"/>
    <s v="150-200"/>
  </r>
  <r>
    <s v="Total"/>
    <x v="1"/>
    <s v="ABC-22"/>
    <s v="XYZ-100"/>
    <x v="555"/>
    <s v="Description_763"/>
    <d v="2022-02-01T00:00:00"/>
    <n v="70"/>
    <s v="Demand"/>
    <n v="4"/>
    <n v="1"/>
    <n v="1"/>
    <n v="3"/>
    <n v="3"/>
    <n v="3"/>
    <n v="1"/>
    <n v="0.25"/>
    <n v="0.25"/>
    <n v="0.75"/>
    <s v="20-30%"/>
    <s v="20-30%"/>
    <s v="70-80%"/>
    <n v="16.786488095238095"/>
    <n v="67.14595238095238"/>
    <n v="16.786488095238095"/>
    <n v="16.786488095238095"/>
    <n v="50.359464285714282"/>
    <n v="50.359464285714282"/>
    <n v="50.359464285714282"/>
    <n v="16.786488095238099"/>
    <s v="Underforecast"/>
    <s v="Underforecast"/>
    <x v="3"/>
    <s v="120-150"/>
  </r>
  <r>
    <s v="Total"/>
    <x v="1"/>
    <s v="ABC-22"/>
    <s v="XYZ-100"/>
    <x v="556"/>
    <s v="Description_764"/>
    <d v="2022-02-01T00:00:00"/>
    <n v="52"/>
    <s v="Demand"/>
    <n v="4"/>
    <n v="15"/>
    <n v="15"/>
    <n v="20"/>
    <n v="11"/>
    <n v="11"/>
    <n v="16"/>
    <n v="0"/>
    <n v="0"/>
    <n v="0"/>
    <s v="0-10%"/>
    <s v="0-10%"/>
    <s v="0-10%"/>
    <n v="14.169297619047622"/>
    <n v="56.677190476190489"/>
    <n v="212.53946428571433"/>
    <n v="212.53946428571433"/>
    <n v="283.38595238095246"/>
    <n v="155.86227380952386"/>
    <n v="155.86227380952386"/>
    <n v="226.70876190476196"/>
    <s v="Overforecast"/>
    <s v="Overforecast"/>
    <x v="0"/>
    <s v="0-25"/>
  </r>
  <r>
    <s v="Total"/>
    <x v="1"/>
    <s v="ABC-22"/>
    <s v="XYZ-100"/>
    <x v="557"/>
    <s v="Description_766"/>
    <d v="2022-02-01T00:00:00"/>
    <n v="86"/>
    <s v="Demand"/>
    <n v="0"/>
    <n v="3"/>
    <n v="3"/>
    <n v="5"/>
    <n v="3"/>
    <n v="3"/>
    <n v="5"/>
    <n v="1"/>
    <n v="1"/>
    <n v="1"/>
    <s v="90-100%"/>
    <s v="90-100%"/>
    <s v="90-100%"/>
    <n v="38.024345238095243"/>
    <n v="0"/>
    <n v="114.07303571428574"/>
    <n v="114.07303571428574"/>
    <n v="190.12172619047621"/>
    <n v="114.07303571428574"/>
    <n v="114.07303571428574"/>
    <n v="190.12172619047621"/>
    <s v="Forecasted But Not Sold"/>
    <s v="Forecasted But Not Sold"/>
    <x v="5"/>
    <s v="0"/>
  </r>
  <r>
    <s v="Total"/>
    <x v="1"/>
    <s v="ABC-22"/>
    <s v="XYZ-100"/>
    <x v="558"/>
    <s v="Description_767"/>
    <d v="2022-02-01T00:00:00"/>
    <n v="442"/>
    <s v="Demand"/>
    <n v="0"/>
    <n v="0"/>
    <n v="0"/>
    <n v="10"/>
    <n v="0"/>
    <n v="0"/>
    <n v="10"/>
    <n v="1"/>
    <n v="1"/>
    <n v="1"/>
    <s v="Others"/>
    <s v="Others"/>
    <s v="90-100%"/>
    <n v="26.327922077922082"/>
    <n v="0"/>
    <n v="0"/>
    <n v="0"/>
    <n v="263.27922077922085"/>
    <n v="0"/>
    <n v="0"/>
    <n v="263.27922077922085"/>
    <s v="Others"/>
    <s v="Others"/>
    <x v="5"/>
    <s v="0"/>
  </r>
  <r>
    <s v="Total"/>
    <x v="0"/>
    <s v="ABC-22"/>
    <s v="XYZ-100"/>
    <x v="559"/>
    <s v="Description_772"/>
    <d v="2022-02-01T00:00:00"/>
    <n v="628"/>
    <s v="Demand"/>
    <n v="57"/>
    <n v="0"/>
    <n v="0"/>
    <n v="11"/>
    <n v="57"/>
    <n v="57"/>
    <n v="46"/>
    <n v="0"/>
    <n v="0"/>
    <n v="0.19298245614035092"/>
    <s v="0-10%"/>
    <s v="0-10%"/>
    <s v="10-20%"/>
    <n v="6.544999999999999"/>
    <n v="373.06499999999994"/>
    <n v="0"/>
    <n v="0"/>
    <n v="71.99499999999999"/>
    <n v="373.06499999999994"/>
    <n v="373.06499999999994"/>
    <n v="301.06999999999994"/>
    <s v="Not Forecasted But Sold"/>
    <s v="Not Forecasted But Sold"/>
    <x v="3"/>
    <s v="&gt;200&quot;"/>
  </r>
  <r>
    <s v="Total"/>
    <x v="0"/>
    <s v="ABC-22"/>
    <s v="XYZ-100"/>
    <x v="560"/>
    <s v="Description_773"/>
    <d v="2022-02-01T00:00:00"/>
    <n v="3564"/>
    <s v="Demand"/>
    <n v="933"/>
    <n v="738"/>
    <n v="738"/>
    <n v="750"/>
    <n v="195"/>
    <n v="195"/>
    <n v="183"/>
    <n v="0.79099678456591638"/>
    <n v="0.79099678456591638"/>
    <n v="0.8038585209003215"/>
    <s v="70-80%"/>
    <s v="70-80%"/>
    <s v="70-80%"/>
    <n v="6.649240128996075"/>
    <n v="6203.7410403533377"/>
    <n v="4907.1392151991031"/>
    <n v="4907.1392151991031"/>
    <n v="4986.9300967470563"/>
    <n v="1296.6018251542346"/>
    <n v="1296.6018251542346"/>
    <n v="1216.8109436062814"/>
    <s v="Underforecast"/>
    <s v="Underforecast"/>
    <x v="3"/>
    <s v="120-150"/>
  </r>
  <r>
    <s v="Total"/>
    <x v="0"/>
    <s v="ABC-22"/>
    <s v="XYZ-100"/>
    <x v="561"/>
    <s v="Description_774"/>
    <d v="2022-02-01T00:00:00"/>
    <n v="351"/>
    <s v="Demand"/>
    <n v="129"/>
    <n v="121"/>
    <n v="121"/>
    <n v="100"/>
    <n v="8"/>
    <n v="8"/>
    <n v="29"/>
    <n v="0.93798449612403101"/>
    <n v="0.93798449612403101"/>
    <n v="0.77519379844961245"/>
    <s v="90-100%"/>
    <s v="90-100%"/>
    <s v="70-80%"/>
    <n v="21.260675647668393"/>
    <n v="2742.6271585492227"/>
    <n v="2572.5417533678756"/>
    <n v="2572.5417533678756"/>
    <n v="2126.0675647668395"/>
    <n v="170.08540518134714"/>
    <n v="170.08540518134714"/>
    <n v="616.55959378238322"/>
    <s v="Normal"/>
    <s v="Normal"/>
    <x v="3"/>
    <s v="120-150"/>
  </r>
  <r>
    <s v="Total"/>
    <x v="0"/>
    <s v="ABC-22"/>
    <s v="XYZ-100"/>
    <x v="562"/>
    <s v="Description_775"/>
    <d v="2022-02-01T00:00:00"/>
    <n v="909"/>
    <s v="Demand"/>
    <n v="73"/>
    <n v="207"/>
    <n v="207"/>
    <n v="300"/>
    <n v="134"/>
    <n v="134"/>
    <n v="227"/>
    <n v="0"/>
    <n v="0"/>
    <n v="0"/>
    <s v="0-10%"/>
    <s v="0-10%"/>
    <s v="0-10%"/>
    <n v="7.2607275675675673"/>
    <n v="530.0331124324324"/>
    <n v="1502.9706064864865"/>
    <n v="1502.9706064864865"/>
    <n v="2178.2182702702703"/>
    <n v="972.93749405405413"/>
    <n v="972.93749405405413"/>
    <n v="1648.1851578378378"/>
    <s v="Overforecast"/>
    <s v="Overforecast"/>
    <x v="0"/>
    <s v="0-25"/>
  </r>
  <r>
    <s v="Total"/>
    <x v="1"/>
    <s v="ABC-5"/>
    <s v="XYZ-101"/>
    <x v="563"/>
    <s v="Description_777"/>
    <d v="2022-02-01T00:00:00"/>
    <n v="0"/>
    <s v="Supply"/>
    <n v="0"/>
    <n v="0"/>
    <n v="0"/>
    <n v="0"/>
    <n v="0"/>
    <n v="0"/>
    <n v="0"/>
    <n v="1"/>
    <n v="1"/>
    <n v="1"/>
    <s v="Others"/>
    <s v="Others"/>
    <s v="Others"/>
    <n v="1.0744598571428572"/>
    <n v="0"/>
    <n v="0"/>
    <n v="0"/>
    <n v="0"/>
    <n v="0"/>
    <n v="0"/>
    <n v="0"/>
    <s v="Others"/>
    <s v="Others"/>
    <x v="4"/>
    <s v="0"/>
  </r>
  <r>
    <s v="Total"/>
    <x v="1"/>
    <s v="ABC-5"/>
    <s v="XYZ-101"/>
    <x v="564"/>
    <s v="Description_778"/>
    <d v="2022-02-01T00:00:00"/>
    <n v="3729"/>
    <s v="Demand"/>
    <n v="634"/>
    <n v="415"/>
    <n v="415"/>
    <n v="600"/>
    <n v="219"/>
    <n v="219"/>
    <n v="34"/>
    <n v="0.65457413249211349"/>
    <n v="0.65457413249211349"/>
    <n v="0.94637223974763407"/>
    <s v="60-70%"/>
    <s v="60-70%"/>
    <s v="90-100%"/>
    <n v="2.6650573267326729"/>
    <n v="1689.6463451485147"/>
    <n v="1105.9987905940593"/>
    <n v="1105.9987905940593"/>
    <n v="1599.0343960396037"/>
    <n v="583.64755455445538"/>
    <n v="583.64755455445538"/>
    <n v="90.611949108910949"/>
    <s v="Underforecast"/>
    <s v="Underforecast"/>
    <x v="2"/>
    <s v="80-120"/>
  </r>
  <r>
    <s v="Total"/>
    <x v="1"/>
    <s v="ABC-5"/>
    <s v="XYZ-101"/>
    <x v="565"/>
    <s v="Description_779"/>
    <d v="2022-02-01T00:00:00"/>
    <n v="1233"/>
    <s v="Demand"/>
    <n v="151"/>
    <n v="100"/>
    <n v="100"/>
    <n v="280"/>
    <n v="51"/>
    <n v="51"/>
    <n v="129"/>
    <n v="0.66225165562913912"/>
    <n v="0.66225165562913912"/>
    <n v="0.14569536423841056"/>
    <s v="60-70%"/>
    <s v="60-70%"/>
    <s v="10-20%"/>
    <n v="5.1870653483146061"/>
    <n v="783.24686759550548"/>
    <n v="518.70653483146066"/>
    <n v="518.70653483146066"/>
    <n v="1452.3782975280897"/>
    <n v="264.54033276404482"/>
    <n v="264.54033276404482"/>
    <n v="669.13142993258418"/>
    <s v="Underforecast"/>
    <s v="Underforecast"/>
    <x v="0"/>
    <s v="50-80"/>
  </r>
  <r>
    <s v="Total"/>
    <x v="1"/>
    <s v="ABC-5"/>
    <s v="XYZ-101"/>
    <x v="566"/>
    <s v="Description_780"/>
    <d v="2022-02-01T00:00:00"/>
    <n v="856"/>
    <s v="Demand"/>
    <n v="4"/>
    <n v="0"/>
    <n v="0"/>
    <n v="0"/>
    <n v="4"/>
    <n v="4"/>
    <n v="4"/>
    <n v="0"/>
    <n v="0"/>
    <n v="0"/>
    <s v="0-10%"/>
    <s v="0-10%"/>
    <s v="0-10%"/>
    <n v="10.628485000000001"/>
    <n v="42.513940000000005"/>
    <n v="0"/>
    <n v="0"/>
    <n v="0"/>
    <n v="42.513940000000005"/>
    <n v="42.513940000000005"/>
    <n v="42.513940000000005"/>
    <s v="Not Forecasted But Sold"/>
    <s v="Not Forecasted But Sold"/>
    <x v="1"/>
    <s v="Sales Agst No FC"/>
  </r>
  <r>
    <s v="Total"/>
    <x v="1"/>
    <s v="ABC-5"/>
    <s v="XYZ-101"/>
    <x v="567"/>
    <s v="Description_781"/>
    <d v="2022-02-01T00:00:00"/>
    <n v="4137"/>
    <s v="Demand"/>
    <n v="644"/>
    <n v="156"/>
    <n v="156"/>
    <n v="180"/>
    <n v="488"/>
    <n v="488"/>
    <n v="464"/>
    <n v="0.24223602484472051"/>
    <n v="0.24223602484472051"/>
    <n v="0.27950310559006208"/>
    <s v="20-30%"/>
    <s v="20-30%"/>
    <s v="20-30%"/>
    <n v="5.6316011111111113"/>
    <n v="3626.7511155555558"/>
    <n v="878.52977333333331"/>
    <n v="878.52977333333331"/>
    <n v="1013.6882000000001"/>
    <n v="2748.2213422222226"/>
    <n v="2748.2213422222226"/>
    <n v="2613.0629155555557"/>
    <s v="Underforecast"/>
    <s v="Underforecast"/>
    <x v="3"/>
    <s v="&gt;200&quot;"/>
  </r>
  <r>
    <s v="Total"/>
    <x v="1"/>
    <s v="ABC-5"/>
    <s v="XYZ-101"/>
    <x v="568"/>
    <s v="Description_782"/>
    <d v="2022-02-01T00:00:00"/>
    <n v="3513"/>
    <s v="Demand"/>
    <n v="164"/>
    <n v="33"/>
    <n v="33"/>
    <n v="85"/>
    <n v="131"/>
    <n v="131"/>
    <n v="79"/>
    <n v="0.20121951219512191"/>
    <n v="0.20121951219512191"/>
    <n v="0.51829268292682928"/>
    <s v="10-20%"/>
    <s v="10-20%"/>
    <s v="50-60%"/>
    <n v="7.9774625000000006"/>
    <n v="1308.30385"/>
    <n v="263.25626249999999"/>
    <n v="263.25626249999999"/>
    <n v="678.08431250000001"/>
    <n v="1045.0475875"/>
    <n v="1045.0475875"/>
    <n v="630.2195375"/>
    <s v="Underforecast"/>
    <s v="Underforecast"/>
    <x v="3"/>
    <s v="150-200"/>
  </r>
  <r>
    <s v="Total"/>
    <x v="3"/>
    <s v="ABC-5"/>
    <s v="XYZ-101"/>
    <x v="569"/>
    <s v="Description_783"/>
    <d v="2022-02-01T00:00:00"/>
    <n v="19339"/>
    <s v="Demand"/>
    <n v="2540"/>
    <n v="2200"/>
    <n v="2200"/>
    <n v="4569"/>
    <n v="340"/>
    <n v="340"/>
    <n v="2029"/>
    <n v="0.86614173228346458"/>
    <n v="0.86614173228346458"/>
    <n v="0.20118110236220477"/>
    <s v="80-90%"/>
    <s v="80-90%"/>
    <s v="10-20%"/>
    <n v="4.0699997392539524"/>
    <n v="10337.799337705039"/>
    <n v="8953.9994263586959"/>
    <n v="8953.9994263586959"/>
    <n v="18595.828808651309"/>
    <n v="1383.7999113463429"/>
    <n v="1383.7999113463429"/>
    <n v="8258.0294709462705"/>
    <s v="Underforecast"/>
    <s v="Underforecast"/>
    <x v="0"/>
    <s v="50-80"/>
  </r>
  <r>
    <s v="Total"/>
    <x v="1"/>
    <s v="ABC-17"/>
    <s v="XYZ-102"/>
    <x v="570"/>
    <s v="Description_791"/>
    <d v="2022-02-01T00:00:00"/>
    <n v="9706"/>
    <s v="Demand"/>
    <n v="16576"/>
    <n v="6363"/>
    <n v="6363"/>
    <n v="10500"/>
    <n v="10213"/>
    <n v="10213"/>
    <n v="6076"/>
    <n v="0.3838682432432432"/>
    <n v="0.3838682432432432"/>
    <n v="0.63344594594594594"/>
    <s v="30-40%"/>
    <s v="30-40%"/>
    <s v="60-70%"/>
    <n v="2.6407164151151878"/>
    <n v="43772.51529694935"/>
    <n v="16802.87854937794"/>
    <n v="16802.87854937794"/>
    <n v="27727.522358709473"/>
    <n v="26969.636747571411"/>
    <n v="26969.636747571411"/>
    <n v="16044.992938239877"/>
    <s v="Underforecast"/>
    <s v="Underforecast"/>
    <x v="3"/>
    <s v="150-200"/>
  </r>
  <r>
    <s v="Total"/>
    <x v="1"/>
    <s v="ABC-17"/>
    <s v="XYZ-102"/>
    <x v="571"/>
    <s v="Description_792"/>
    <d v="2022-02-01T00:00:00"/>
    <n v="1449"/>
    <s v="Demand"/>
    <n v="591"/>
    <n v="331"/>
    <n v="331"/>
    <n v="390"/>
    <n v="260"/>
    <n v="260"/>
    <n v="201"/>
    <n v="0.56006768189509304"/>
    <n v="0.56006768189509304"/>
    <n v="0.65989847715736039"/>
    <s v="50-60%"/>
    <s v="50-60%"/>
    <s v="60-70%"/>
    <n v="2.1946815793547523"/>
    <n v="1297.0568133986585"/>
    <n v="726.43960276642304"/>
    <n v="726.43960276642304"/>
    <n v="855.92581594835337"/>
    <n v="570.61721063223547"/>
    <n v="570.61721063223547"/>
    <n v="441.13099745030513"/>
    <s v="Underforecast"/>
    <s v="Underforecast"/>
    <x v="3"/>
    <s v="150-200"/>
  </r>
  <r>
    <s v="Total"/>
    <x v="1"/>
    <s v="ABC-17"/>
    <s v="XYZ-102"/>
    <x v="572"/>
    <s v="Description_793"/>
    <d v="2022-02-01T00:00:00"/>
    <n v="0"/>
    <s v="Supply"/>
    <n v="0"/>
    <n v="102"/>
    <n v="102"/>
    <n v="450"/>
    <n v="102"/>
    <n v="102"/>
    <n v="450"/>
    <n v="1"/>
    <n v="1"/>
    <n v="1"/>
    <s v="90-100%"/>
    <s v="90-100%"/>
    <s v="90-100%"/>
    <n v="5.0385192476843503"/>
    <n v="0"/>
    <n v="513.92896326380378"/>
    <n v="513.92896326380378"/>
    <n v="2267.3336614579575"/>
    <n v="513.92896326380378"/>
    <n v="513.92896326380378"/>
    <n v="2267.3336614579575"/>
    <s v="Forecasted But Not Sold"/>
    <s v="Forecasted But Not Sold"/>
    <x v="5"/>
    <s v="0"/>
  </r>
  <r>
    <s v="Total"/>
    <x v="1"/>
    <s v="ABC-17"/>
    <s v="XYZ-102"/>
    <x v="573"/>
    <s v="Description_794"/>
    <d v="2022-02-01T00:00:00"/>
    <n v="8446"/>
    <s v="Demand"/>
    <n v="4924"/>
    <n v="4035"/>
    <n v="4035"/>
    <n v="5200"/>
    <n v="889"/>
    <n v="889"/>
    <n v="276"/>
    <n v="0.81945572705117797"/>
    <n v="0.81945572705117797"/>
    <n v="0.94394800974817217"/>
    <s v="80-90%"/>
    <s v="80-90%"/>
    <s v="90-100%"/>
    <n v="1.6228842117529254"/>
    <n v="7991.0818586714049"/>
    <n v="6548.3377944230542"/>
    <n v="6548.3377944230542"/>
    <n v="8438.9979011152118"/>
    <n v="1442.7440642483507"/>
    <n v="1442.7440642483507"/>
    <n v="447.91604244380687"/>
    <s v="Underforecast"/>
    <s v="Underforecast"/>
    <x v="2"/>
    <s v="80-120"/>
  </r>
  <r>
    <s v="Total"/>
    <x v="1"/>
    <s v="ABC-17"/>
    <s v="XYZ-102"/>
    <x v="574"/>
    <s v="Description_795"/>
    <d v="2022-02-01T00:00:00"/>
    <n v="217"/>
    <s v="Demand"/>
    <n v="918"/>
    <n v="626"/>
    <n v="626"/>
    <n v="750"/>
    <n v="292"/>
    <n v="292"/>
    <n v="168"/>
    <n v="0.68191721132897598"/>
    <n v="0.68191721132897598"/>
    <n v="0.81699346405228757"/>
    <s v="60-70%"/>
    <s v="60-70%"/>
    <s v="80-90%"/>
    <n v="1.1230387344086059"/>
    <n v="1030.9495581871001"/>
    <n v="703.0222477397873"/>
    <n v="703.0222477397873"/>
    <n v="842.27905080645439"/>
    <n v="327.92731044731283"/>
    <n v="327.92731044731283"/>
    <n v="188.67050738064574"/>
    <s v="Underforecast"/>
    <s v="Underforecast"/>
    <x v="3"/>
    <s v="120-150"/>
  </r>
  <r>
    <s v="Total"/>
    <x v="1"/>
    <s v="ABC-17"/>
    <s v="XYZ-102"/>
    <x v="575"/>
    <s v="Description_796"/>
    <d v="2022-02-01T00:00:00"/>
    <n v="1367"/>
    <s v="Demand"/>
    <n v="320"/>
    <n v="364"/>
    <n v="364"/>
    <n v="550"/>
    <n v="44"/>
    <n v="44"/>
    <n v="230"/>
    <n v="0.86250000000000004"/>
    <n v="0.86250000000000004"/>
    <n v="0.28125"/>
    <s v="80-90%"/>
    <s v="80-90%"/>
    <s v="20-30%"/>
    <n v="1.6121604128489684"/>
    <n v="515.89133211166984"/>
    <n v="586.82639027702453"/>
    <n v="586.82639027702453"/>
    <n v="886.68822706693265"/>
    <n v="70.93505816535469"/>
    <n v="70.93505816535469"/>
    <n v="370.79689495526281"/>
    <s v="Overforecast"/>
    <s v="Overforecast"/>
    <x v="0"/>
    <s v="50-80"/>
  </r>
  <r>
    <s v="Total"/>
    <x v="1"/>
    <s v="ABC-17"/>
    <s v="XYZ-102"/>
    <x v="576"/>
    <s v="Description_797"/>
    <d v="2022-02-01T00:00:00"/>
    <n v="9562"/>
    <s v="Demand"/>
    <n v="11715"/>
    <n v="5757"/>
    <n v="5757"/>
    <n v="7500"/>
    <n v="5958"/>
    <n v="5958"/>
    <n v="4215"/>
    <n v="0.49142125480153653"/>
    <n v="0.49142125480153653"/>
    <n v="0.64020486555697831"/>
    <s v="40-50%"/>
    <s v="40-50%"/>
    <s v="60-70%"/>
    <n v="1.7987261791178455"/>
    <n v="21072.077188365562"/>
    <n v="10355.266613181437"/>
    <n v="10355.266613181437"/>
    <n v="13490.446343383841"/>
    <n v="10716.810575184125"/>
    <n v="10716.810575184125"/>
    <n v="7581.6308449817207"/>
    <s v="Underforecast"/>
    <s v="Underforecast"/>
    <x v="3"/>
    <s v="150-200"/>
  </r>
  <r>
    <s v="Total"/>
    <x v="1"/>
    <s v="ABC-17"/>
    <s v="XYZ-102"/>
    <x v="577"/>
    <s v="Description_798"/>
    <d v="2022-02-01T00:00:00"/>
    <n v="2681"/>
    <s v="Demand"/>
    <n v="462"/>
    <n v="553"/>
    <n v="553"/>
    <n v="500"/>
    <n v="91"/>
    <n v="91"/>
    <n v="38"/>
    <n v="0.80303030303030298"/>
    <n v="0.80303030303030298"/>
    <n v="0.91774891774891776"/>
    <s v="70-80%"/>
    <s v="70-80%"/>
    <s v="90-100%"/>
    <n v="1.5906248923213899"/>
    <n v="734.8687002524822"/>
    <n v="879.61556545372866"/>
    <n v="879.61556545372866"/>
    <n v="795.312446160695"/>
    <n v="144.74686520124646"/>
    <n v="144.74686520124646"/>
    <n v="60.443745908212804"/>
    <s v="Overforecast"/>
    <s v="Overforecast"/>
    <x v="2"/>
    <s v="80-120"/>
  </r>
  <r>
    <s v="Total"/>
    <x v="1"/>
    <s v="ABC-17"/>
    <s v="XYZ-102"/>
    <x v="578"/>
    <s v="Description_799"/>
    <d v="2022-02-01T00:00:00"/>
    <n v="75"/>
    <s v="Demand"/>
    <n v="402"/>
    <n v="357"/>
    <n v="357"/>
    <n v="330"/>
    <n v="45"/>
    <n v="45"/>
    <n v="72"/>
    <n v="0.88805970149253732"/>
    <n v="0.88805970149253732"/>
    <n v="0.82089552238805974"/>
    <s v="80-90%"/>
    <s v="80-90%"/>
    <s v="80-90%"/>
    <n v="3.069475683130046"/>
    <n v="1233.9292246182786"/>
    <n v="1095.8028188774265"/>
    <n v="1095.8028188774265"/>
    <n v="1012.9269754329152"/>
    <n v="138.12640574085208"/>
    <n v="138.12640574085208"/>
    <n v="221.00224918536333"/>
    <s v="Underforecast"/>
    <s v="Underforecast"/>
    <x v="3"/>
    <s v="120-150"/>
  </r>
  <r>
    <s v="Total"/>
    <x v="1"/>
    <s v="ABC-17"/>
    <s v="XYZ-102"/>
    <x v="579"/>
    <s v="Description_800"/>
    <d v="2022-02-01T00:00:00"/>
    <n v="2645"/>
    <s v="Demand"/>
    <n v="1218"/>
    <n v="767"/>
    <n v="767"/>
    <n v="1400"/>
    <n v="451"/>
    <n v="451"/>
    <n v="182"/>
    <n v="0.62972085385878485"/>
    <n v="0.62972085385878485"/>
    <n v="0.85057471264367812"/>
    <s v="60-70%"/>
    <s v="60-70%"/>
    <s v="80-90%"/>
    <n v="2.1258316724890398"/>
    <n v="2589.2629770916506"/>
    <n v="1630.5128927990936"/>
    <n v="1630.5128927990936"/>
    <n v="2976.1643414846558"/>
    <n v="958.75008429255695"/>
    <n v="958.75008429255695"/>
    <n v="386.90136439300522"/>
    <s v="Underforecast"/>
    <s v="Underforecast"/>
    <x v="0"/>
    <s v="80-120"/>
  </r>
  <r>
    <s v="Total"/>
    <x v="1"/>
    <s v="ABC-17"/>
    <s v="XYZ-102"/>
    <x v="580"/>
    <s v="Description_801"/>
    <d v="2022-02-01T00:00:00"/>
    <n v="1413"/>
    <s v="Demand"/>
    <n v="49"/>
    <n v="81"/>
    <n v="81"/>
    <n v="70"/>
    <n v="32"/>
    <n v="32"/>
    <n v="21"/>
    <n v="0.34693877551020413"/>
    <n v="0.34693877551020413"/>
    <n v="0.5714285714285714"/>
    <s v="30-40%"/>
    <s v="30-40%"/>
    <s v="50-60%"/>
    <n v="2.8861426600470876"/>
    <n v="141.42099034230731"/>
    <n v="233.77755546381411"/>
    <n v="233.77755546381411"/>
    <n v="202.02998620329615"/>
    <n v="92.356565121506804"/>
    <n v="92.356565121506804"/>
    <n v="60.608995860988841"/>
    <s v="Overforecast"/>
    <s v="Overforecast"/>
    <x v="0"/>
    <s v="50-80"/>
  </r>
  <r>
    <s v="Total"/>
    <x v="1"/>
    <s v="ABC-17"/>
    <s v="XYZ-102"/>
    <x v="581"/>
    <s v="Description_802"/>
    <d v="2022-02-01T00:00:00"/>
    <n v="1290"/>
    <s v="Demand"/>
    <n v="33"/>
    <n v="44"/>
    <n v="44"/>
    <n v="60"/>
    <n v="11"/>
    <n v="11"/>
    <n v="27"/>
    <n v="0.66666666666666674"/>
    <n v="0.66666666666666674"/>
    <n v="0.18181818181818177"/>
    <s v="60-70%"/>
    <s v="60-70%"/>
    <s v="10-20%"/>
    <n v="3.9909338945202149"/>
    <n v="131.70081851916709"/>
    <n v="175.60109135888945"/>
    <n v="175.60109135888945"/>
    <n v="239.45603367121288"/>
    <n v="43.900272839722362"/>
    <n v="43.900272839722362"/>
    <n v="107.75521515204579"/>
    <s v="Overforecast"/>
    <s v="Overforecast"/>
    <x v="0"/>
    <s v="50-80"/>
  </r>
  <r>
    <s v="Total"/>
    <x v="1"/>
    <s v="ABC-17"/>
    <s v="XYZ-102"/>
    <x v="582"/>
    <s v="Description_803"/>
    <d v="2022-02-01T00:00:00"/>
    <n v="7257"/>
    <s v="Demand"/>
    <n v="1976"/>
    <n v="1955"/>
    <n v="1955"/>
    <n v="2200"/>
    <n v="21"/>
    <n v="21"/>
    <n v="224"/>
    <n v="0.98937246963562753"/>
    <n v="0.98937246963562753"/>
    <n v="0.88663967611336036"/>
    <s v="90-100%"/>
    <s v="90-100%"/>
    <s v="80-90%"/>
    <n v="4.1084436603330854"/>
    <n v="8118.2846728181767"/>
    <n v="8032.007355951182"/>
    <n v="8032.007355951182"/>
    <n v="9038.5760527327875"/>
    <n v="86.277316866994624"/>
    <n v="86.277316866994624"/>
    <n v="920.29137991461084"/>
    <s v="Normal"/>
    <s v="Normal"/>
    <x v="0"/>
    <s v="80-120"/>
  </r>
  <r>
    <s v="Total"/>
    <x v="1"/>
    <s v="ABC-17"/>
    <s v="XYZ-102"/>
    <x v="583"/>
    <s v="Description_804"/>
    <d v="2022-02-01T00:00:00"/>
    <n v="698"/>
    <s v="Demand"/>
    <n v="101"/>
    <n v="103"/>
    <n v="103"/>
    <n v="150"/>
    <n v="2"/>
    <n v="2"/>
    <n v="49"/>
    <n v="0.98019801980198018"/>
    <n v="0.98019801980198018"/>
    <n v="0.51485148514851486"/>
    <s v="90-100%"/>
    <s v="90-100%"/>
    <s v="50-60%"/>
    <n v="5.0607191782836001"/>
    <n v="511.13263700664362"/>
    <n v="521.25407536321086"/>
    <n v="521.25407536321086"/>
    <n v="759.10787674254004"/>
    <n v="10.121438356567239"/>
    <n v="10.121438356567239"/>
    <n v="247.97523973589642"/>
    <s v="Normal"/>
    <s v="Normal"/>
    <x v="0"/>
    <s v="50-80"/>
  </r>
  <r>
    <s v="Total"/>
    <x v="1"/>
    <s v="ABC-17"/>
    <s v="XYZ-102"/>
    <x v="584"/>
    <s v="Description_805"/>
    <d v="2022-02-01T00:00:00"/>
    <n v="1123"/>
    <s v="Demand"/>
    <n v="70"/>
    <n v="73"/>
    <n v="73"/>
    <n v="150"/>
    <n v="3"/>
    <n v="3"/>
    <n v="80"/>
    <n v="0.95714285714285718"/>
    <n v="0.95714285714285718"/>
    <n v="0"/>
    <s v="90-100%"/>
    <s v="90-100%"/>
    <s v="0-10%"/>
    <n v="12.518646171020428"/>
    <n v="876.30523197142998"/>
    <n v="913.86117048449125"/>
    <n v="913.86117048449125"/>
    <n v="1877.7969256530644"/>
    <n v="37.555938513061278"/>
    <n v="37.555938513061278"/>
    <n v="1001.4916936816344"/>
    <s v="Normal"/>
    <s v="Normal"/>
    <x v="0"/>
    <s v="25-50"/>
  </r>
  <r>
    <s v="Total"/>
    <x v="1"/>
    <s v="ABC-17"/>
    <s v="XYZ-102"/>
    <x v="585"/>
    <s v="Description_806"/>
    <d v="2022-02-01T00:00:00"/>
    <n v="7586"/>
    <s v="Demand"/>
    <n v="1273"/>
    <n v="1671"/>
    <n v="1671"/>
    <n v="1650"/>
    <n v="398"/>
    <n v="398"/>
    <n v="377"/>
    <n v="0.68735271013354282"/>
    <n v="0.68735271013354282"/>
    <n v="0.70384917517674783"/>
    <s v="60-70%"/>
    <s v="60-70%"/>
    <s v="60-70%"/>
    <n v="5.2089401766797776"/>
    <n v="6630.980844913357"/>
    <n v="8704.1390352319086"/>
    <n v="8704.1390352319086"/>
    <n v="8594.7512915216339"/>
    <n v="2073.1581903185515"/>
    <n v="2073.1581903185515"/>
    <n v="1963.7704466082769"/>
    <s v="Overforecast"/>
    <s v="Overforecast"/>
    <x v="0"/>
    <s v="50-80"/>
  </r>
  <r>
    <s v="Total"/>
    <x v="1"/>
    <s v="ABC-17"/>
    <s v="XYZ-102"/>
    <x v="586"/>
    <s v="Description_807"/>
    <d v="2022-02-01T00:00:00"/>
    <n v="1513"/>
    <s v="Demand"/>
    <n v="62"/>
    <n v="123"/>
    <n v="123"/>
    <n v="150"/>
    <n v="61"/>
    <n v="61"/>
    <n v="88"/>
    <n v="1.6129032258064502E-2"/>
    <n v="1.6129032258064502E-2"/>
    <n v="0"/>
    <s v="0-10%"/>
    <s v="0-10%"/>
    <s v="0-10%"/>
    <n v="5.5013957546484047"/>
    <n v="341.0865367882011"/>
    <n v="676.67167782175375"/>
    <n v="676.67167782175375"/>
    <n v="825.2093631972607"/>
    <n v="335.58514103355265"/>
    <n v="335.58514103355265"/>
    <n v="484.1228264090596"/>
    <s v="Overforecast"/>
    <s v="Overforecast"/>
    <x v="0"/>
    <s v="25-50"/>
  </r>
  <r>
    <s v="Total"/>
    <x v="1"/>
    <s v="ABC-17"/>
    <s v="XYZ-102"/>
    <x v="587"/>
    <s v="Description_808"/>
    <d v="2022-02-01T00:00:00"/>
    <n v="502"/>
    <s v="Demand"/>
    <n v="44"/>
    <n v="43"/>
    <n v="43"/>
    <n v="30"/>
    <n v="1"/>
    <n v="1"/>
    <n v="14"/>
    <n v="0.97727272727272729"/>
    <n v="0.97727272727272729"/>
    <n v="0.68181818181818188"/>
    <s v="90-100%"/>
    <s v="90-100%"/>
    <s v="60-70%"/>
    <n v="11.633958073644919"/>
    <n v="511.89415524037645"/>
    <n v="500.26019716673153"/>
    <n v="500.26019716673153"/>
    <n v="349.01874220934758"/>
    <n v="11.633958073644919"/>
    <n v="11.633958073644919"/>
    <n v="162.87541303102887"/>
    <s v="Normal"/>
    <s v="Normal"/>
    <x v="3"/>
    <s v="120-150"/>
  </r>
  <r>
    <s v="Total"/>
    <x v="0"/>
    <s v="ABC-17"/>
    <s v="XYZ-102"/>
    <x v="588"/>
    <s v="Description_815"/>
    <d v="2022-02-01T00:00:00"/>
    <n v="48937"/>
    <s v="Demand"/>
    <n v="14132"/>
    <n v="4879"/>
    <n v="4879"/>
    <n v="5000"/>
    <n v="9253"/>
    <n v="9253"/>
    <n v="9132"/>
    <n v="0.34524483441834131"/>
    <n v="0.34524483441834131"/>
    <n v="0.35380696292103031"/>
    <s v="30-40%"/>
    <s v="30-40%"/>
    <s v="30-40%"/>
    <n v="1.2008038943447343"/>
    <n v="16969.760634879785"/>
    <n v="5858.7222005079584"/>
    <n v="5858.7222005079584"/>
    <n v="6004.0194717236718"/>
    <n v="11111.038434371827"/>
    <n v="11111.038434371827"/>
    <n v="10965.741163156114"/>
    <s v="Underforecast"/>
    <s v="Underforecast"/>
    <x v="3"/>
    <s v="&gt;200&quot;"/>
  </r>
  <r>
    <s v="Total"/>
    <x v="0"/>
    <s v="ABC-17"/>
    <s v="XYZ-102"/>
    <x v="589"/>
    <s v="Description_816"/>
    <d v="2022-02-01T00:00:00"/>
    <n v="17748"/>
    <s v="Demand"/>
    <n v="0"/>
    <n v="1852"/>
    <n v="1852"/>
    <n v="2000"/>
    <n v="1852"/>
    <n v="1852"/>
    <n v="2000"/>
    <n v="1"/>
    <n v="1"/>
    <n v="1"/>
    <s v="90-100%"/>
    <s v="90-100%"/>
    <s v="90-100%"/>
    <n v="1.1790235930735931"/>
    <n v="0"/>
    <n v="2183.5516943722942"/>
    <n v="2183.5516943722942"/>
    <n v="2358.047186147186"/>
    <n v="2183.5516943722942"/>
    <n v="2183.5516943722942"/>
    <n v="2358.047186147186"/>
    <s v="Forecasted But Not Sold"/>
    <s v="Forecasted But Not Sold"/>
    <x v="5"/>
    <s v="0"/>
  </r>
  <r>
    <s v="Total"/>
    <x v="0"/>
    <s v="ABC-17"/>
    <s v="XYZ-102"/>
    <x v="590"/>
    <s v="Description_817"/>
    <d v="2022-02-01T00:00:00"/>
    <n v="38024"/>
    <s v="Demand"/>
    <n v="628"/>
    <n v="3433"/>
    <n v="3433"/>
    <n v="3000"/>
    <n v="2805"/>
    <n v="2805"/>
    <n v="2372"/>
    <n v="0"/>
    <n v="0"/>
    <n v="0"/>
    <s v="0-10%"/>
    <s v="0-10%"/>
    <s v="0-10%"/>
    <n v="0.68443563846896105"/>
    <n v="429.82558095850754"/>
    <n v="2349.6675468639432"/>
    <n v="2349.6675468639432"/>
    <n v="2053.306915406883"/>
    <n v="1919.8419659054357"/>
    <n v="1919.8419659054357"/>
    <n v="1623.4813344483755"/>
    <s v="Overforecast"/>
    <s v="Overforecast"/>
    <x v="0"/>
    <s v="0-25"/>
  </r>
  <r>
    <s v="Total"/>
    <x v="0"/>
    <s v="ABC-17"/>
    <s v="XYZ-102"/>
    <x v="591"/>
    <s v="Description_818"/>
    <d v="2022-02-01T00:00:00"/>
    <n v="26033"/>
    <s v="Demand"/>
    <n v="9651"/>
    <n v="6903"/>
    <n v="6903"/>
    <n v="6000"/>
    <n v="2748"/>
    <n v="2748"/>
    <n v="3651"/>
    <n v="0.71526266708113151"/>
    <n v="0.71526266708113151"/>
    <n v="0.6216972334473112"/>
    <s v="70-80%"/>
    <s v="70-80%"/>
    <s v="60-70%"/>
    <n v="0.93281503339174909"/>
    <n v="9002.5978872637697"/>
    <n v="6439.2221755032442"/>
    <n v="6439.2221755032442"/>
    <n v="5596.8902003504945"/>
    <n v="2563.3757117605255"/>
    <n v="2563.3757117605255"/>
    <n v="3405.7076869132752"/>
    <s v="Underforecast"/>
    <s v="Underforecast"/>
    <x v="3"/>
    <s v="150-200"/>
  </r>
  <r>
    <s v="Total"/>
    <x v="0"/>
    <s v="ABC-17"/>
    <s v="XYZ-102"/>
    <x v="592"/>
    <s v="Description_819"/>
    <d v="2022-02-01T00:00:00"/>
    <n v="20705"/>
    <s v="Demand"/>
    <n v="3236"/>
    <n v="4237"/>
    <n v="4237"/>
    <n v="3000"/>
    <n v="1001"/>
    <n v="1001"/>
    <n v="236"/>
    <n v="0.69066749072929545"/>
    <n v="0.69066749072929545"/>
    <n v="0.92707045735475901"/>
    <s v="60-70%"/>
    <s v="60-70%"/>
    <s v="90-100%"/>
    <n v="1.1836689979701052"/>
    <n v="3830.3528774312604"/>
    <n v="5015.2055443993358"/>
    <n v="5015.2055443993358"/>
    <n v="3551.0069939103155"/>
    <n v="1184.8526669680755"/>
    <n v="1184.8526669680755"/>
    <n v="279.34588352094488"/>
    <s v="Overforecast"/>
    <s v="Overforecast"/>
    <x v="2"/>
    <s v="80-120"/>
  </r>
  <r>
    <s v="Total"/>
    <x v="2"/>
    <s v="ABC-17"/>
    <s v="XYZ-102"/>
    <x v="593"/>
    <s v="Description_822"/>
    <d v="2022-02-01T00:00:00"/>
    <n v="1541"/>
    <s v="Demand"/>
    <n v="1573"/>
    <n v="536"/>
    <n v="536"/>
    <n v="610"/>
    <n v="1037"/>
    <n v="1037"/>
    <n v="963"/>
    <n v="0.34075015893197713"/>
    <n v="0.34075015893197713"/>
    <n v="0.38779402415766051"/>
    <s v="30-40%"/>
    <s v="30-40%"/>
    <s v="30-40%"/>
    <n v="5.3848067039106144"/>
    <n v="8470.3009452513961"/>
    <n v="2886.2563932960893"/>
    <n v="2886.2563932960893"/>
    <n v="3284.7320893854749"/>
    <n v="5584.0445519553068"/>
    <n v="5584.0445519553068"/>
    <n v="5185.5688558659213"/>
    <s v="Underforecast"/>
    <s v="Underforecast"/>
    <x v="3"/>
    <s v="&gt;200&quot;"/>
  </r>
  <r>
    <s v="Total"/>
    <x v="2"/>
    <s v="ABC-17"/>
    <s v="XYZ-102"/>
    <x v="594"/>
    <s v="Description_823"/>
    <d v="2022-02-01T00:00:00"/>
    <n v="2590"/>
    <s v="Demand"/>
    <n v="594"/>
    <n v="217"/>
    <n v="217"/>
    <n v="200"/>
    <n v="377"/>
    <n v="377"/>
    <n v="394"/>
    <n v="0.36531986531986527"/>
    <n v="0.36531986531986527"/>
    <n v="0.33670033670033672"/>
    <s v="30-40%"/>
    <s v="30-40%"/>
    <s v="30-40%"/>
    <n v="1.5367036535859273"/>
    <n v="912.80197023004087"/>
    <n v="333.46469282814621"/>
    <n v="333.46469282814621"/>
    <n v="307.34073071718547"/>
    <n v="579.33727740189465"/>
    <n v="579.33727740189465"/>
    <n v="605.4612395128554"/>
    <s v="Underforecast"/>
    <s v="Underforecast"/>
    <x v="3"/>
    <s v="&gt;200&quot;"/>
  </r>
  <r>
    <s v="Total"/>
    <x v="2"/>
    <s v="ABC-17"/>
    <s v="XYZ-102"/>
    <x v="595"/>
    <s v="Description_824"/>
    <d v="2022-02-01T00:00:00"/>
    <n v="2282"/>
    <s v="Demand"/>
    <n v="1134"/>
    <n v="707"/>
    <n v="707"/>
    <n v="700"/>
    <n v="427"/>
    <n v="427"/>
    <n v="434"/>
    <n v="0.62345679012345678"/>
    <n v="0.62345679012345678"/>
    <n v="0.61728395061728403"/>
    <s v="60-70%"/>
    <s v="60-70%"/>
    <s v="60-70%"/>
    <n v="2.2118556835066863"/>
    <n v="2508.244345096582"/>
    <n v="1563.7819682392271"/>
    <n v="1563.7819682392271"/>
    <n v="1548.2989784546803"/>
    <n v="944.46237685735491"/>
    <n v="944.46237685735491"/>
    <n v="959.94536664190173"/>
    <s v="Underforecast"/>
    <s v="Underforecast"/>
    <x v="3"/>
    <s v="150-200"/>
  </r>
  <r>
    <s v="Total"/>
    <x v="2"/>
    <s v="ABC-17"/>
    <s v="XYZ-102"/>
    <x v="596"/>
    <s v="Description_825"/>
    <d v="2022-02-01T00:00:00"/>
    <n v="4059"/>
    <s v="Demand"/>
    <n v="104"/>
    <n v="96"/>
    <n v="96"/>
    <n v="90"/>
    <n v="8"/>
    <n v="8"/>
    <n v="14"/>
    <n v="0.92307692307692313"/>
    <n v="0.92307692307692313"/>
    <n v="0.86538461538461542"/>
    <s v="90-100%"/>
    <s v="90-100%"/>
    <s v="80-90%"/>
    <n v="4.0738964879852126"/>
    <n v="423.68523475046209"/>
    <n v="391.09406284658041"/>
    <n v="391.09406284658041"/>
    <n v="366.65068391866913"/>
    <n v="32.591171903881673"/>
    <n v="32.591171903881673"/>
    <n v="57.034550831792956"/>
    <s v="Normal"/>
    <s v="Normal"/>
    <x v="3"/>
    <s v="80-120"/>
  </r>
  <r>
    <s v="Total"/>
    <x v="3"/>
    <s v="ABC-17"/>
    <s v="XYZ-102"/>
    <x v="597"/>
    <s v="Description_826"/>
    <d v="2022-02-01T00:00:00"/>
    <n v="777"/>
    <s v="Demand"/>
    <n v="165"/>
    <n v="130"/>
    <n v="130"/>
    <n v="218"/>
    <n v="35"/>
    <n v="35"/>
    <n v="53"/>
    <n v="0.78787878787878785"/>
    <n v="0.78787878787878785"/>
    <n v="0.67878787878787872"/>
    <s v="70-80%"/>
    <s v="70-80%"/>
    <s v="60-70%"/>
    <n v="5.3657844443380052"/>
    <n v="885.35443331577085"/>
    <n v="697.55197776394073"/>
    <n v="697.55197776394073"/>
    <n v="1169.7410088656852"/>
    <n v="187.80245555183012"/>
    <n v="187.80245555183012"/>
    <n v="284.38657554991437"/>
    <s v="Underforecast"/>
    <s v="Underforecast"/>
    <x v="0"/>
    <s v="50-80"/>
  </r>
  <r>
    <s v="Total"/>
    <x v="3"/>
    <s v="ABC-17"/>
    <s v="XYZ-102"/>
    <x v="598"/>
    <s v="Description_827"/>
    <d v="2022-02-01T00:00:00"/>
    <n v="1056"/>
    <s v="Demand"/>
    <n v="110"/>
    <n v="129"/>
    <n v="129"/>
    <n v="152"/>
    <n v="19"/>
    <n v="19"/>
    <n v="42"/>
    <n v="0.82727272727272727"/>
    <n v="0.82727272727272727"/>
    <n v="0.61818181818181817"/>
    <s v="80-90%"/>
    <s v="80-90%"/>
    <s v="60-70%"/>
    <n v="9.4944790163044175"/>
    <n v="1044.3926917934859"/>
    <n v="1224.7877931032699"/>
    <n v="1224.7877931032699"/>
    <n v="1443.1608104782715"/>
    <n v="180.39510130978397"/>
    <n v="180.39510130978397"/>
    <n v="398.76811868478558"/>
    <s v="Overforecast"/>
    <s v="Overforecast"/>
    <x v="0"/>
    <s v="50-80"/>
  </r>
  <r>
    <s v="Total"/>
    <x v="3"/>
    <s v="ABC-17"/>
    <s v="XYZ-102"/>
    <x v="599"/>
    <s v="Description_828"/>
    <d v="2022-02-01T00:00:00"/>
    <n v="601"/>
    <s v="Demand"/>
    <n v="362"/>
    <n v="440"/>
    <n v="440"/>
    <n v="548"/>
    <n v="78"/>
    <n v="78"/>
    <n v="186"/>
    <n v="0.78453038674033149"/>
    <n v="0.78453038674033149"/>
    <n v="0.48618784530386738"/>
    <s v="70-80%"/>
    <s v="70-80%"/>
    <s v="40-50%"/>
    <n v="5.2518314176996892"/>
    <n v="1901.1629732072875"/>
    <n v="2310.8058237878631"/>
    <n v="2310.8058237878631"/>
    <n v="2878.0036168994297"/>
    <n v="409.64285058057567"/>
    <n v="409.64285058057567"/>
    <n v="976.84064369214229"/>
    <s v="Overforecast"/>
    <s v="Overforecast"/>
    <x v="0"/>
    <s v="50-80"/>
  </r>
  <r>
    <s v="Total"/>
    <x v="3"/>
    <s v="ABC-17"/>
    <s v="XYZ-102"/>
    <x v="600"/>
    <s v="Description_829"/>
    <d v="2022-02-01T00:00:00"/>
    <n v="0"/>
    <s v="Supply"/>
    <n v="0"/>
    <n v="240"/>
    <n v="240"/>
    <n v="0"/>
    <n v="240"/>
    <n v="240"/>
    <n v="0"/>
    <n v="1"/>
    <n v="1"/>
    <n v="1"/>
    <s v="90-100%"/>
    <s v="90-100%"/>
    <s v="Others"/>
    <n v="9.4612060016975708"/>
    <n v="0"/>
    <n v="2270.6894404074169"/>
    <n v="2270.6894404074169"/>
    <n v="0"/>
    <n v="2270.6894404074169"/>
    <n v="2270.6894404074169"/>
    <n v="0"/>
    <s v="Forecasted But Not Sold"/>
    <s v="Forecasted But Not Sold"/>
    <x v="4"/>
    <s v="0"/>
  </r>
  <r>
    <s v="Total"/>
    <x v="3"/>
    <s v="ABC-17"/>
    <s v="XYZ-102"/>
    <x v="601"/>
    <s v="Description_830"/>
    <d v="2022-02-01T00:00:00"/>
    <n v="564"/>
    <s v="Demand"/>
    <n v="86"/>
    <n v="85"/>
    <n v="85"/>
    <n v="65"/>
    <n v="1"/>
    <n v="1"/>
    <n v="21"/>
    <n v="0.98837209302325579"/>
    <n v="0.98837209302325579"/>
    <n v="0.7558139534883721"/>
    <s v="90-100%"/>
    <s v="90-100%"/>
    <s v="70-80%"/>
    <n v="6.2740563785141887"/>
    <n v="539.56884855222029"/>
    <n v="533.29479217370601"/>
    <n v="533.29479217370601"/>
    <n v="407.81366460342224"/>
    <n v="6.274056378514274"/>
    <n v="6.274056378514274"/>
    <n v="131.75518394879805"/>
    <s v="Normal"/>
    <s v="Normal"/>
    <x v="3"/>
    <s v="120-150"/>
  </r>
  <r>
    <s v="Total"/>
    <x v="1"/>
    <s v="ABC-15"/>
    <s v="XYZ-103"/>
    <x v="602"/>
    <s v="Description_831"/>
    <d v="2022-02-01T00:00:00"/>
    <n v="20773"/>
    <s v="Demand"/>
    <n v="517"/>
    <n v="532"/>
    <n v="532"/>
    <n v="600"/>
    <n v="15"/>
    <n v="15"/>
    <n v="83"/>
    <n v="0.97098646034816249"/>
    <n v="0.97098646034816249"/>
    <n v="0.839458413926499"/>
    <s v="90-100%"/>
    <s v="90-100%"/>
    <s v="80-90%"/>
    <n v="2.9070713424346195"/>
    <n v="1502.9558840386983"/>
    <n v="1546.5619541752176"/>
    <n v="1546.5619541752176"/>
    <n v="1744.2428054607717"/>
    <n v="43.606070136519293"/>
    <n v="43.606070136519293"/>
    <n v="241.28692142207342"/>
    <s v="Normal"/>
    <s v="Normal"/>
    <x v="0"/>
    <s v="80-120"/>
  </r>
  <r>
    <s v="Total"/>
    <x v="1"/>
    <s v="ABC-15"/>
    <s v="XYZ-103"/>
    <x v="603"/>
    <s v="Description_832"/>
    <d v="2022-02-01T00:00:00"/>
    <n v="2453"/>
    <s v="Demand"/>
    <n v="121"/>
    <n v="149"/>
    <n v="149"/>
    <n v="90"/>
    <n v="28"/>
    <n v="28"/>
    <n v="31"/>
    <n v="0.76859504132231404"/>
    <n v="0.76859504132231404"/>
    <n v="0.74380165289256195"/>
    <s v="70-80%"/>
    <s v="70-80%"/>
    <s v="70-80%"/>
    <n v="1.0372786906633904"/>
    <n v="125.51072157027023"/>
    <n v="154.55452490884517"/>
    <n v="154.55452490884517"/>
    <n v="93.355082159705134"/>
    <n v="29.043803338574932"/>
    <n v="29.043803338574932"/>
    <n v="32.155639410565101"/>
    <s v="Overforecast"/>
    <s v="Overforecast"/>
    <x v="3"/>
    <s v="120-150"/>
  </r>
  <r>
    <s v="Total"/>
    <x v="1"/>
    <s v="ABC-15"/>
    <s v="XYZ-103"/>
    <x v="604"/>
    <s v="Description_833"/>
    <d v="2022-02-01T00:00:00"/>
    <n v="2738"/>
    <s v="Demand"/>
    <n v="39"/>
    <n v="290"/>
    <n v="290"/>
    <n v="230"/>
    <n v="251"/>
    <n v="251"/>
    <n v="191"/>
    <n v="0"/>
    <n v="0"/>
    <n v="0"/>
    <s v="0-10%"/>
    <s v="0-10%"/>
    <s v="0-10%"/>
    <n v="1.5427744972129318"/>
    <n v="60.16820539130434"/>
    <n v="447.4046041917502"/>
    <n v="447.4046041917502"/>
    <n v="354.83813435897434"/>
    <n v="387.23639880044584"/>
    <n v="387.23639880044584"/>
    <n v="294.66992896766999"/>
    <s v="Overforecast"/>
    <s v="Overforecast"/>
    <x v="0"/>
    <s v="0-25"/>
  </r>
  <r>
    <s v="Total"/>
    <x v="1"/>
    <s v="ABC-15"/>
    <s v="XYZ-103"/>
    <x v="605"/>
    <s v="Description_834"/>
    <d v="2022-02-01T00:00:00"/>
    <n v="3894"/>
    <s v="Demand"/>
    <n v="84"/>
    <n v="24"/>
    <n v="24"/>
    <n v="30"/>
    <n v="60"/>
    <n v="60"/>
    <n v="54"/>
    <n v="0.2857142857142857"/>
    <n v="0.2857142857142857"/>
    <n v="0.3571428571428571"/>
    <s v="20-30%"/>
    <s v="20-30%"/>
    <s v="30-40%"/>
    <n v="4.1580191885964908"/>
    <n v="349.2736118421052"/>
    <n v="99.792460526315779"/>
    <n v="99.792460526315779"/>
    <n v="124.74057565789472"/>
    <n v="249.48115131578942"/>
    <n v="249.48115131578942"/>
    <n v="224.53303618421046"/>
    <s v="Underforecast"/>
    <s v="Underforecast"/>
    <x v="3"/>
    <s v="&gt;200&quot;"/>
  </r>
  <r>
    <s v="Total"/>
    <x v="1"/>
    <s v="ABC-15"/>
    <s v="XYZ-103"/>
    <x v="606"/>
    <s v="Description_835"/>
    <d v="2022-02-01T00:00:00"/>
    <n v="950"/>
    <s v="Demand"/>
    <n v="19"/>
    <n v="11"/>
    <n v="11"/>
    <n v="20"/>
    <n v="8"/>
    <n v="8"/>
    <n v="1"/>
    <n v="0.57894736842105265"/>
    <n v="0.57894736842105265"/>
    <n v="0.94736842105263164"/>
    <s v="50-60%"/>
    <s v="50-60%"/>
    <s v="90-100%"/>
    <n v="1.7178972222222224"/>
    <n v="32.640047222222229"/>
    <n v="18.896869444444448"/>
    <n v="18.896869444444448"/>
    <n v="34.357944444444449"/>
    <n v="13.743177777777781"/>
    <n v="13.743177777777781"/>
    <n v="1.71789722222222"/>
    <s v="Underforecast"/>
    <s v="Underforecast"/>
    <x v="2"/>
    <s v="80-120"/>
  </r>
  <r>
    <s v="Total"/>
    <x v="1"/>
    <s v="ABC-15"/>
    <s v="XYZ-103"/>
    <x v="607"/>
    <s v="Description_836"/>
    <d v="2022-02-01T00:00:00"/>
    <n v="304"/>
    <s v="Demand"/>
    <n v="5"/>
    <n v="10"/>
    <n v="10"/>
    <n v="10"/>
    <n v="5"/>
    <n v="5"/>
    <n v="5"/>
    <n v="0"/>
    <n v="0"/>
    <n v="0"/>
    <s v="0-10%"/>
    <s v="0-10%"/>
    <s v="0-10%"/>
    <n v="0.64462300000000006"/>
    <n v="3.2231150000000004"/>
    <n v="6.4462300000000008"/>
    <n v="6.4462300000000008"/>
    <n v="6.4462300000000008"/>
    <n v="3.2231150000000004"/>
    <n v="3.2231150000000004"/>
    <n v="3.2231150000000004"/>
    <s v="Overforecast"/>
    <s v="Overforecast"/>
    <x v="0"/>
    <s v="50-80"/>
  </r>
  <r>
    <s v="Total"/>
    <x v="1"/>
    <s v="ABC-15"/>
    <s v="XYZ-103"/>
    <x v="608"/>
    <s v="Description_837"/>
    <d v="2022-02-01T00:00:00"/>
    <n v="801"/>
    <s v="Demand"/>
    <n v="8"/>
    <n v="10"/>
    <n v="10"/>
    <n v="10"/>
    <n v="2"/>
    <n v="2"/>
    <n v="2"/>
    <n v="0.75"/>
    <n v="0.75"/>
    <n v="0.75"/>
    <s v="70-80%"/>
    <s v="70-80%"/>
    <s v="70-80%"/>
    <n v="0.85275400000000001"/>
    <n v="6.8220320000000001"/>
    <n v="8.5275400000000001"/>
    <n v="8.5275400000000001"/>
    <n v="8.5275400000000001"/>
    <n v="1.705508"/>
    <n v="1.705508"/>
    <n v="1.705508"/>
    <s v="Overforecast"/>
    <s v="Overforecast"/>
    <x v="0"/>
    <s v="80-120"/>
  </r>
  <r>
    <s v="Total"/>
    <x v="1"/>
    <s v="ABC-15"/>
    <s v="XYZ-103"/>
    <x v="609"/>
    <s v="Description_838"/>
    <d v="2022-02-01T00:00:00"/>
    <n v="1107"/>
    <s v="Demand"/>
    <n v="2"/>
    <n v="3"/>
    <n v="3"/>
    <n v="10"/>
    <n v="1"/>
    <n v="1"/>
    <n v="8"/>
    <n v="0.5"/>
    <n v="0.5"/>
    <n v="0"/>
    <s v="40-50%"/>
    <s v="40-50%"/>
    <s v="0-10%"/>
    <n v="1.2138000000000002"/>
    <n v="2.4276000000000004"/>
    <n v="3.6414000000000009"/>
    <n v="3.6414000000000009"/>
    <n v="12.138000000000002"/>
    <n v="1.2138000000000004"/>
    <n v="1.2138000000000004"/>
    <n v="9.7104000000000017"/>
    <s v="Overforecast"/>
    <s v="Overforecast"/>
    <x v="0"/>
    <s v="0-25"/>
  </r>
  <r>
    <s v="Total"/>
    <x v="1"/>
    <s v="ABC-15"/>
    <s v="XYZ-103"/>
    <x v="610"/>
    <s v="Description_839"/>
    <d v="2022-02-01T00:00:00"/>
    <n v="925"/>
    <s v="Demand"/>
    <n v="8"/>
    <n v="6"/>
    <n v="6"/>
    <n v="10"/>
    <n v="2"/>
    <n v="2"/>
    <n v="2"/>
    <n v="0.75"/>
    <n v="0.75"/>
    <n v="0.75"/>
    <s v="70-80%"/>
    <s v="70-80%"/>
    <s v="70-80%"/>
    <n v="5.0170344907407394"/>
    <n v="40.136275925925915"/>
    <n v="30.102206944444436"/>
    <n v="30.102206944444436"/>
    <n v="50.170344907407397"/>
    <n v="10.034068981481479"/>
    <n v="10.034068981481479"/>
    <n v="10.034068981481482"/>
    <s v="Underforecast"/>
    <s v="Underforecast"/>
    <x v="0"/>
    <s v="80-120"/>
  </r>
  <r>
    <s v="Total"/>
    <x v="1"/>
    <s v="ABC-15"/>
    <s v="XYZ-103"/>
    <x v="611"/>
    <s v="Description_840"/>
    <d v="2022-02-01T00:00:00"/>
    <n v="0"/>
    <s v="Supply"/>
    <n v="0"/>
    <n v="0"/>
    <n v="0"/>
    <n v="0"/>
    <n v="0"/>
    <n v="0"/>
    <n v="0"/>
    <n v="1"/>
    <n v="1"/>
    <n v="1"/>
    <s v="Others"/>
    <s v="Others"/>
    <s v="Others"/>
    <n v="3.57"/>
    <n v="0"/>
    <n v="0"/>
    <n v="0"/>
    <n v="0"/>
    <n v="0"/>
    <n v="0"/>
    <n v="0"/>
    <s v="Others"/>
    <s v="Others"/>
    <x v="4"/>
    <s v="0"/>
  </r>
  <r>
    <s v="Total"/>
    <x v="1"/>
    <s v="ABC-15"/>
    <s v="XYZ-103"/>
    <x v="612"/>
    <s v="Description_841"/>
    <d v="2022-02-01T00:00:00"/>
    <n v="2498"/>
    <s v="Demand"/>
    <n v="45"/>
    <n v="150"/>
    <n v="150"/>
    <n v="120"/>
    <n v="105"/>
    <n v="105"/>
    <n v="75"/>
    <n v="0"/>
    <n v="0"/>
    <n v="0"/>
    <s v="0-10%"/>
    <s v="0-10%"/>
    <s v="0-10%"/>
    <n v="2.7251000000000003"/>
    <n v="122.62950000000001"/>
    <n v="408.76500000000004"/>
    <n v="408.76500000000004"/>
    <n v="327.01200000000006"/>
    <n v="286.13550000000004"/>
    <n v="286.13550000000004"/>
    <n v="204.38250000000005"/>
    <s v="Overforecast"/>
    <s v="Overforecast"/>
    <x v="0"/>
    <s v="25-50"/>
  </r>
  <r>
    <s v="Total"/>
    <x v="1"/>
    <s v="ABC-15"/>
    <s v="XYZ-103"/>
    <x v="613"/>
    <s v="Description_842"/>
    <d v="2022-02-01T00:00:00"/>
    <n v="0"/>
    <s v="Supply"/>
    <n v="0"/>
    <n v="30"/>
    <n v="30"/>
    <n v="30"/>
    <n v="30"/>
    <n v="30"/>
    <n v="30"/>
    <n v="1"/>
    <n v="1"/>
    <n v="1"/>
    <s v="90-100%"/>
    <s v="90-100%"/>
    <s v="90-100%"/>
    <n v="0.87714899999999996"/>
    <n v="0"/>
    <n v="26.31447"/>
    <n v="26.31447"/>
    <n v="26.31447"/>
    <n v="26.31447"/>
    <n v="26.31447"/>
    <n v="26.31447"/>
    <s v="Forecasted But Not Sold"/>
    <s v="Forecasted But Not Sold"/>
    <x v="5"/>
    <s v="0"/>
  </r>
  <r>
    <s v="Total"/>
    <x v="1"/>
    <s v="ABC-15"/>
    <s v="XYZ-103"/>
    <x v="614"/>
    <s v="Description_843"/>
    <d v="2022-02-01T00:00:00"/>
    <n v="0"/>
    <s v="Supply"/>
    <n v="0"/>
    <n v="50"/>
    <n v="50"/>
    <n v="50"/>
    <n v="50"/>
    <n v="50"/>
    <n v="50"/>
    <n v="1"/>
    <n v="1"/>
    <n v="1"/>
    <s v="90-100%"/>
    <s v="90-100%"/>
    <s v="90-100%"/>
    <n v="1.3656439999999996"/>
    <n v="0"/>
    <n v="68.282199999999989"/>
    <n v="68.282199999999989"/>
    <n v="68.282199999999989"/>
    <n v="68.282199999999989"/>
    <n v="68.282199999999989"/>
    <n v="68.282199999999989"/>
    <s v="Forecasted But Not Sold"/>
    <s v="Forecasted But Not Sold"/>
    <x v="5"/>
    <s v="0"/>
  </r>
  <r>
    <s v="Total"/>
    <x v="1"/>
    <s v="ABC-15"/>
    <s v="XYZ-103"/>
    <x v="615"/>
    <s v="Description_844"/>
    <d v="2022-02-01T00:00:00"/>
    <n v="174"/>
    <s v="Demand"/>
    <n v="29"/>
    <n v="50"/>
    <n v="50"/>
    <n v="50"/>
    <n v="21"/>
    <n v="21"/>
    <n v="21"/>
    <n v="0.27586206896551724"/>
    <n v="0.27586206896551724"/>
    <n v="0.27586206896551724"/>
    <s v="20-30%"/>
    <s v="20-30%"/>
    <s v="20-30%"/>
    <n v="1.9999139999999997"/>
    <n v="57.997505999999994"/>
    <n v="99.995699999999985"/>
    <n v="99.995699999999985"/>
    <n v="99.995699999999985"/>
    <n v="41.998193999999991"/>
    <n v="41.998193999999991"/>
    <n v="41.998193999999991"/>
    <s v="Overforecast"/>
    <s v="Overforecast"/>
    <x v="0"/>
    <s v="50-80"/>
  </r>
  <r>
    <s v="Total"/>
    <x v="1"/>
    <s v="ABC-15"/>
    <s v="XYZ-103"/>
    <x v="616"/>
    <s v="Description_845"/>
    <d v="2022-02-01T00:00:00"/>
    <n v="1120"/>
    <s v="Demand"/>
    <n v="23"/>
    <n v="100"/>
    <n v="100"/>
    <n v="100"/>
    <n v="77"/>
    <n v="77"/>
    <n v="77"/>
    <n v="0"/>
    <n v="0"/>
    <n v="0"/>
    <s v="0-10%"/>
    <s v="0-10%"/>
    <s v="0-10%"/>
    <n v="2.8833700000000002"/>
    <n v="66.317509999999999"/>
    <n v="288.33700000000005"/>
    <n v="288.33700000000005"/>
    <n v="288.33700000000005"/>
    <n v="222.01949000000005"/>
    <n v="222.01949000000005"/>
    <n v="222.01949000000005"/>
    <s v="Overforecast"/>
    <s v="Overforecast"/>
    <x v="0"/>
    <s v="0-25"/>
  </r>
  <r>
    <s v="Total"/>
    <x v="1"/>
    <s v="ABC-15"/>
    <s v="XYZ-103"/>
    <x v="617"/>
    <s v="Description_846"/>
    <d v="2022-02-01T00:00:00"/>
    <n v="1503"/>
    <s v="Demand"/>
    <n v="18"/>
    <n v="165"/>
    <n v="165"/>
    <n v="20"/>
    <n v="147"/>
    <n v="147"/>
    <n v="2"/>
    <n v="0"/>
    <n v="0"/>
    <n v="0.88888888888888884"/>
    <s v="0-10%"/>
    <s v="0-10%"/>
    <s v="80-90%"/>
    <n v="0.68897000000000008"/>
    <n v="12.401460000000002"/>
    <n v="113.68005000000001"/>
    <n v="113.68005000000001"/>
    <n v="13.779400000000003"/>
    <n v="101.27859000000001"/>
    <n v="101.27859000000001"/>
    <n v="1.3779400000000006"/>
    <s v="Overforecast"/>
    <s v="Overforecast"/>
    <x v="0"/>
    <s v="80-120"/>
  </r>
  <r>
    <s v="Total"/>
    <x v="0"/>
    <s v="ABC-15"/>
    <s v="XYZ-103"/>
    <x v="618"/>
    <s v="Description_848"/>
    <d v="2022-02-01T00:00:00"/>
    <n v="0"/>
    <s v="Supply"/>
    <n v="0"/>
    <n v="109"/>
    <n v="109"/>
    <n v="500"/>
    <n v="109"/>
    <n v="109"/>
    <n v="500"/>
    <n v="1"/>
    <n v="1"/>
    <n v="1"/>
    <s v="90-100%"/>
    <s v="90-100%"/>
    <s v="90-100%"/>
    <n v="3.5"/>
    <n v="0"/>
    <n v="381.5"/>
    <n v="381.5"/>
    <n v="1750"/>
    <n v="381.5"/>
    <n v="381.5"/>
    <n v="1750"/>
    <s v="Forecasted But Not Sold"/>
    <s v="Forecasted But Not Sold"/>
    <x v="5"/>
    <s v="0"/>
  </r>
  <r>
    <s v="Total"/>
    <x v="3"/>
    <s v="ABC-15"/>
    <s v="XYZ-103"/>
    <x v="619"/>
    <s v="Description_849"/>
    <d v="2022-02-01T00:00:00"/>
    <n v="0"/>
    <s v="Supply"/>
    <n v="0"/>
    <n v="98"/>
    <n v="98"/>
    <n v="0"/>
    <n v="98"/>
    <n v="98"/>
    <n v="0"/>
    <n v="1"/>
    <n v="1"/>
    <n v="1"/>
    <s v="90-100%"/>
    <s v="90-100%"/>
    <s v="Others"/>
    <n v="0.88213995044451665"/>
    <n v="0"/>
    <n v="86.449715143562628"/>
    <n v="86.449715143562628"/>
    <n v="0"/>
    <n v="86.449715143562628"/>
    <n v="86.449715143562628"/>
    <n v="0"/>
    <s v="Forecasted But Not Sold"/>
    <s v="Forecasted But Not Sold"/>
    <x v="4"/>
    <s v="0"/>
  </r>
  <r>
    <s v="Total"/>
    <x v="3"/>
    <s v="ABC-15"/>
    <s v="XYZ-103"/>
    <x v="620"/>
    <s v="Description_850"/>
    <d v="2022-02-01T00:00:00"/>
    <n v="495"/>
    <s v="Demand"/>
    <n v="368"/>
    <n v="1147"/>
    <n v="1147"/>
    <n v="1100"/>
    <n v="779"/>
    <n v="779"/>
    <n v="732"/>
    <n v="0"/>
    <n v="0"/>
    <n v="0"/>
    <s v="0-10%"/>
    <s v="0-10%"/>
    <s v="0-10%"/>
    <n v="1.7204403339362324"/>
    <n v="633.12204288853354"/>
    <n v="1973.3450630248585"/>
    <n v="1973.3450630248585"/>
    <n v="1892.4843673298556"/>
    <n v="1340.223020136325"/>
    <n v="1340.223020136325"/>
    <n v="1259.362324441322"/>
    <s v="Overforecast"/>
    <s v="Overforecast"/>
    <x v="0"/>
    <s v="25-50"/>
  </r>
  <r>
    <s v="Total"/>
    <x v="3"/>
    <s v="ABC-15"/>
    <s v="XYZ-103"/>
    <x v="621"/>
    <s v="Description_851"/>
    <d v="2022-02-01T00:00:00"/>
    <n v="5062"/>
    <s v="Demand"/>
    <n v="2029"/>
    <n v="925"/>
    <n v="925"/>
    <n v="1000"/>
    <n v="1104"/>
    <n v="1104"/>
    <n v="1029"/>
    <n v="0.45588960078856577"/>
    <n v="0.45588960078856577"/>
    <n v="0.49285362247412523"/>
    <s v="40-50%"/>
    <s v="40-50%"/>
    <s v="40-50%"/>
    <n v="0.93067237045913531"/>
    <n v="1888.3342396615856"/>
    <n v="860.87194267470011"/>
    <n v="860.87194267470011"/>
    <n v="930.67237045913532"/>
    <n v="1027.4622969868856"/>
    <n v="1027.4622969868856"/>
    <n v="957.66186920245025"/>
    <s v="Underforecast"/>
    <s v="Underforecast"/>
    <x v="3"/>
    <s v="&gt;200&quot;"/>
  </r>
  <r>
    <s v="Total"/>
    <x v="3"/>
    <s v="ABC-15"/>
    <s v="XYZ-103"/>
    <x v="622"/>
    <s v="Description_852"/>
    <d v="2022-02-01T00:00:00"/>
    <n v="170"/>
    <s v="Supply"/>
    <n v="0"/>
    <n v="12369"/>
    <n v="12369"/>
    <n v="15000"/>
    <n v="12369"/>
    <n v="12369"/>
    <n v="15000"/>
    <n v="1"/>
    <n v="1"/>
    <n v="1"/>
    <s v="90-100%"/>
    <s v="90-100%"/>
    <s v="90-100%"/>
    <n v="1.8560397671324858"/>
    <n v="0"/>
    <n v="22957.355879661718"/>
    <n v="22957.355879661718"/>
    <n v="27840.596506987287"/>
    <n v="22957.355879661718"/>
    <n v="22957.355879661718"/>
    <n v="27840.596506987287"/>
    <s v="Forecasted But Not Sold"/>
    <s v="Forecasted But Not Sold"/>
    <x v="5"/>
    <s v="0"/>
  </r>
  <r>
    <s v="Total"/>
    <x v="3"/>
    <s v="ABC-15"/>
    <s v="XYZ-103"/>
    <x v="623"/>
    <s v="Description_853"/>
    <d v="2022-02-01T00:00:00"/>
    <n v="2241"/>
    <s v="Demand"/>
    <n v="771"/>
    <n v="662"/>
    <n v="662"/>
    <n v="800"/>
    <n v="109"/>
    <n v="109"/>
    <n v="29"/>
    <n v="0.85862516212710771"/>
    <n v="0.85862516212710771"/>
    <n v="0.96238651102464334"/>
    <s v="80-90%"/>
    <s v="80-90%"/>
    <s v="90-100%"/>
    <n v="0.46596244539718312"/>
    <n v="359.2570454012282"/>
    <n v="308.46713885293525"/>
    <n v="308.46713885293525"/>
    <n v="372.76995631774651"/>
    <n v="50.789906548292947"/>
    <n v="50.789906548292947"/>
    <n v="13.512910916518308"/>
    <s v="Underforecast"/>
    <s v="Underforecast"/>
    <x v="2"/>
    <s v="80-120"/>
  </r>
  <r>
    <s v="Total"/>
    <x v="0"/>
    <s v="ABC-15"/>
    <s v="XYZ-103"/>
    <x v="624"/>
    <s v="Description_854"/>
    <d v="2022-02-01T00:00:00"/>
    <n v="1836"/>
    <s v="Demand"/>
    <n v="1187"/>
    <n v="1573"/>
    <n v="1573"/>
    <n v="500"/>
    <n v="386"/>
    <n v="386"/>
    <n v="687"/>
    <n v="0.67481044650379107"/>
    <n v="0.67481044650379107"/>
    <n v="0.4212299915754002"/>
    <s v="60-70%"/>
    <s v="60-70%"/>
    <s v="40-50%"/>
    <n v="5.3188640299750212"/>
    <n v="6313.4916035803499"/>
    <n v="8366.5731191507075"/>
    <n v="8366.5731191507075"/>
    <n v="2659.4320149875107"/>
    <n v="2053.0815155703576"/>
    <n v="2053.0815155703576"/>
    <n v="3654.0595885928392"/>
    <s v="Overforecast"/>
    <s v="Overforecast"/>
    <x v="3"/>
    <s v="&gt;200&quot;"/>
  </r>
  <r>
    <s v="Total"/>
    <x v="0"/>
    <s v="ABC-15"/>
    <s v="XYZ-103"/>
    <x v="625"/>
    <s v="Description_855"/>
    <d v="2022-02-01T00:00:00"/>
    <n v="2506"/>
    <s v="Demand"/>
    <n v="51"/>
    <n v="241"/>
    <n v="241"/>
    <n v="400"/>
    <n v="190"/>
    <n v="190"/>
    <n v="349"/>
    <n v="0"/>
    <n v="0"/>
    <n v="0"/>
    <s v="0-10%"/>
    <s v="0-10%"/>
    <s v="0-10%"/>
    <n v="0.80121347918136909"/>
    <n v="40.861887438249823"/>
    <n v="193.09244848270995"/>
    <n v="193.09244848270995"/>
    <n v="320.48539167254762"/>
    <n v="152.23056104446013"/>
    <n v="152.23056104446013"/>
    <n v="279.6235042342978"/>
    <s v="Overforecast"/>
    <s v="Overforecast"/>
    <x v="0"/>
    <s v="0-25"/>
  </r>
  <r>
    <s v="Total"/>
    <x v="0"/>
    <s v="ABC-15"/>
    <s v="XYZ-103"/>
    <x v="626"/>
    <s v="Description_856"/>
    <d v="2022-02-01T00:00:00"/>
    <n v="9613"/>
    <s v="Demand"/>
    <n v="53"/>
    <n v="258"/>
    <n v="258"/>
    <n v="300"/>
    <n v="205"/>
    <n v="205"/>
    <n v="247"/>
    <n v="0"/>
    <n v="0"/>
    <n v="0"/>
    <s v="0-10%"/>
    <s v="0-10%"/>
    <s v="0-10%"/>
    <n v="2.732002"/>
    <n v="144.79610600000001"/>
    <n v="704.85651600000006"/>
    <n v="704.85651600000006"/>
    <n v="819.60059999999999"/>
    <n v="560.06041000000005"/>
    <n v="560.06041000000005"/>
    <n v="674.80449399999998"/>
    <s v="Overforecast"/>
    <s v="Overforecast"/>
    <x v="0"/>
    <s v="0-25"/>
  </r>
  <r>
    <s v="Total"/>
    <x v="0"/>
    <s v="ABC-15"/>
    <s v="XYZ-103"/>
    <x v="627"/>
    <s v="Description_857"/>
    <d v="2022-02-01T00:00:00"/>
    <n v="1239"/>
    <s v="Demand"/>
    <n v="389"/>
    <n v="353"/>
    <n v="353"/>
    <n v="500"/>
    <n v="36"/>
    <n v="36"/>
    <n v="111"/>
    <n v="0.90745501285347041"/>
    <n v="0.90745501285347041"/>
    <n v="0.71465295629820047"/>
    <s v="80-90%"/>
    <s v="80-90%"/>
    <s v="70-80%"/>
    <n v="2.9221482741617359"/>
    <n v="1136.7156786489152"/>
    <n v="1031.5183407790928"/>
    <n v="1031.5183407790928"/>
    <n v="1461.074137080868"/>
    <n v="105.19733786982238"/>
    <n v="105.19733786982238"/>
    <n v="324.35845843195284"/>
    <s v="Normal"/>
    <s v="Normal"/>
    <x v="0"/>
    <s v="50-80"/>
  </r>
  <r>
    <s v="Total"/>
    <x v="0"/>
    <s v="ABC-15"/>
    <s v="XYZ-103"/>
    <x v="628"/>
    <s v="Description_858"/>
    <d v="2022-02-01T00:00:00"/>
    <n v="24618"/>
    <s v="Demand"/>
    <n v="1551"/>
    <n v="2012"/>
    <n v="2012"/>
    <n v="1500"/>
    <n v="461"/>
    <n v="461"/>
    <n v="51"/>
    <n v="0.70277240490006454"/>
    <n v="0.70277240490006454"/>
    <n v="0.96711798839458418"/>
    <s v="60-70%"/>
    <s v="60-70%"/>
    <s v="90-100%"/>
    <n v="2.9269973862279421"/>
    <n v="4539.7729460395385"/>
    <n v="5889.1187410906196"/>
    <n v="5889.1187410906196"/>
    <n v="4390.4960793419132"/>
    <n v="1349.345795051081"/>
    <n v="1349.345795051081"/>
    <n v="149.27686669762534"/>
    <s v="Overforecast"/>
    <s v="Overforecast"/>
    <x v="2"/>
    <s v="80-120"/>
  </r>
  <r>
    <s v="Total"/>
    <x v="1"/>
    <s v="ABC-19"/>
    <s v="XYZ-104"/>
    <x v="629"/>
    <s v="Description_859"/>
    <d v="2022-02-01T00:00:00"/>
    <n v="327"/>
    <s v="Demand"/>
    <n v="0"/>
    <n v="100"/>
    <n v="100"/>
    <n v="90"/>
    <n v="100"/>
    <n v="100"/>
    <n v="90"/>
    <n v="1"/>
    <n v="1"/>
    <n v="1"/>
    <s v="90-100%"/>
    <s v="90-100%"/>
    <s v="90-100%"/>
    <n v="7.35"/>
    <n v="0"/>
    <n v="735"/>
    <n v="735"/>
    <n v="661.5"/>
    <n v="735"/>
    <n v="735"/>
    <n v="661.5"/>
    <s v="Forecasted But Not Sold"/>
    <s v="Forecasted But Not Sold"/>
    <x v="5"/>
    <s v="0"/>
  </r>
  <r>
    <s v="Total"/>
    <x v="1"/>
    <s v="ABC-19"/>
    <s v="XYZ-104"/>
    <x v="630"/>
    <s v="Description_860"/>
    <d v="2022-02-01T00:00:00"/>
    <n v="993"/>
    <s v="Demand"/>
    <n v="207"/>
    <n v="500"/>
    <n v="500"/>
    <n v="425"/>
    <n v="293"/>
    <n v="293"/>
    <n v="218"/>
    <n v="0"/>
    <n v="0"/>
    <n v="0"/>
    <s v="0-10%"/>
    <s v="0-10%"/>
    <s v="0-10%"/>
    <n v="13.2"/>
    <n v="2732.3999999999996"/>
    <n v="6600"/>
    <n v="6600"/>
    <n v="5610"/>
    <n v="3867.6000000000004"/>
    <n v="3867.6000000000004"/>
    <n v="2877.6000000000004"/>
    <s v="Overforecast"/>
    <s v="Overforecast"/>
    <x v="0"/>
    <s v="25-50"/>
  </r>
  <r>
    <s v="Total"/>
    <x v="1"/>
    <s v="ABC-19"/>
    <s v="XYZ-104"/>
    <x v="631"/>
    <s v="Description_861"/>
    <d v="2022-02-01T00:00:00"/>
    <n v="0"/>
    <s v="Supply"/>
    <n v="0"/>
    <n v="11"/>
    <n v="11"/>
    <n v="0"/>
    <n v="11"/>
    <n v="11"/>
    <n v="0"/>
    <n v="1"/>
    <n v="1"/>
    <n v="1"/>
    <s v="90-100%"/>
    <s v="90-100%"/>
    <s v="Others"/>
    <n v="4.8804166666666662"/>
    <n v="0"/>
    <n v="53.684583333333329"/>
    <n v="53.684583333333329"/>
    <n v="0"/>
    <n v="53.684583333333329"/>
    <n v="53.684583333333329"/>
    <n v="0"/>
    <s v="Forecasted But Not Sold"/>
    <s v="Forecasted But Not Sold"/>
    <x v="4"/>
    <s v="0"/>
  </r>
  <r>
    <s v="Total"/>
    <x v="0"/>
    <s v="ABC-19"/>
    <s v="XYZ-104"/>
    <x v="632"/>
    <s v="Description_866"/>
    <d v="2022-02-01T00:00:00"/>
    <n v="3912"/>
    <s v="Supply"/>
    <n v="3915"/>
    <n v="3220"/>
    <n v="3220"/>
    <n v="4000"/>
    <n v="695"/>
    <n v="695"/>
    <n v="85"/>
    <n v="0.82247765006385698"/>
    <n v="0.82247765006385698"/>
    <n v="0.97828863346104722"/>
    <s v="80-90%"/>
    <s v="80-90%"/>
    <s v="90-100%"/>
    <n v="7.9043392023401022"/>
    <n v="30945.487977161501"/>
    <n v="25451.972231535128"/>
    <n v="25451.972231535128"/>
    <n v="31617.356809360408"/>
    <n v="5493.5157456263732"/>
    <n v="5493.5157456263732"/>
    <n v="671.8688321989066"/>
    <s v="Underforecast"/>
    <s v="Underforecast"/>
    <x v="2"/>
    <s v="80-120"/>
  </r>
  <r>
    <s v="Total"/>
    <x v="0"/>
    <s v="ABC-19"/>
    <s v="XYZ-104"/>
    <x v="633"/>
    <s v="Description_867"/>
    <d v="2022-02-01T00:00:00"/>
    <n v="148"/>
    <s v="Supply"/>
    <n v="1938"/>
    <n v="2500"/>
    <n v="2500"/>
    <n v="3500"/>
    <n v="562"/>
    <n v="562"/>
    <n v="1562"/>
    <n v="0.71001031991744068"/>
    <n v="0.71001031991744068"/>
    <n v="0.19401444788441691"/>
    <s v="70-80%"/>
    <s v="70-80%"/>
    <s v="10-20%"/>
    <n v="14.962529603875748"/>
    <n v="28997.3823723112"/>
    <n v="37406.324009689371"/>
    <n v="37406.324009689371"/>
    <n v="52368.853613565116"/>
    <n v="8408.9416373781714"/>
    <n v="8408.9416373781714"/>
    <n v="23371.471241253916"/>
    <s v="Overforecast"/>
    <s v="Overforecast"/>
    <x v="0"/>
    <s v="50-80"/>
  </r>
  <r>
    <s v="Total"/>
    <x v="0"/>
    <s v="ABC-19"/>
    <s v="XYZ-104"/>
    <x v="634"/>
    <s v="Description_868"/>
    <d v="2022-02-01T00:00:00"/>
    <n v="2321"/>
    <s v="Demand"/>
    <n v="1870"/>
    <n v="1918"/>
    <n v="1918"/>
    <n v="2000"/>
    <n v="48"/>
    <n v="48"/>
    <n v="130"/>
    <n v="0.97433155080213907"/>
    <n v="0.97433155080213907"/>
    <n v="0.93048128342245984"/>
    <s v="90-100%"/>
    <s v="90-100%"/>
    <s v="90-100%"/>
    <n v="4.3569028202906921"/>
    <n v="8147.4082739435944"/>
    <n v="8356.5396093175477"/>
    <n v="8356.5396093175477"/>
    <n v="8713.8056405813841"/>
    <n v="209.13133537395333"/>
    <n v="209.13133537395333"/>
    <n v="566.39736663778967"/>
    <s v="Normal"/>
    <s v="Normal"/>
    <x v="2"/>
    <s v="80-120"/>
  </r>
  <r>
    <s v="Total"/>
    <x v="2"/>
    <s v="ABC-17"/>
    <s v="XYZ-121"/>
    <x v="635"/>
    <s v="Description_870"/>
    <d v="2022-02-01T00:00:00"/>
    <n v="25643"/>
    <s v="Demand"/>
    <n v="528"/>
    <n v="500"/>
    <n v="500"/>
    <n v="450"/>
    <n v="28"/>
    <n v="28"/>
    <n v="78"/>
    <n v="0.94696969696969702"/>
    <n v="0.94696969696969702"/>
    <n v="0.85227272727272729"/>
    <s v="90-100%"/>
    <s v="90-100%"/>
    <s v="80-90%"/>
    <n v="3.4327560975609757"/>
    <n v="1812.495219512195"/>
    <n v="1716.3780487804879"/>
    <n v="1716.3780487804879"/>
    <n v="1544.740243902439"/>
    <n v="96.11717073170712"/>
    <n v="96.11717073170712"/>
    <n v="267.754975609756"/>
    <s v="Normal"/>
    <s v="Normal"/>
    <x v="3"/>
    <s v="80-120"/>
  </r>
  <r>
    <s v="Total"/>
    <x v="2"/>
    <s v="ABC-17"/>
    <s v="XYZ-121"/>
    <x v="636"/>
    <s v="Description_871"/>
    <d v="2022-02-01T00:00:00"/>
    <n v="12804"/>
    <s v="Demand"/>
    <n v="189"/>
    <n v="284"/>
    <n v="284"/>
    <n v="280"/>
    <n v="95"/>
    <n v="95"/>
    <n v="91"/>
    <n v="0.49735449735449733"/>
    <n v="0.49735449735449733"/>
    <n v="0.5185185185185186"/>
    <s v="40-50%"/>
    <s v="40-50%"/>
    <s v="50-60%"/>
    <n v="2.9577191135734071"/>
    <n v="559.0089124653739"/>
    <n v="839.99222825484765"/>
    <n v="839.99222825484765"/>
    <n v="828.16135180055403"/>
    <n v="280.98331578947375"/>
    <n v="280.98331578947375"/>
    <n v="269.15243933518013"/>
    <s v="Overforecast"/>
    <s v="Overforecast"/>
    <x v="0"/>
    <s v="50-80"/>
  </r>
  <r>
    <s v="Total"/>
    <x v="2"/>
    <s v="ABC-17"/>
    <s v="XYZ-121"/>
    <x v="637"/>
    <s v="Description_872"/>
    <d v="2022-02-01T00:00:00"/>
    <n v="3479"/>
    <s v="Demand"/>
    <n v="140"/>
    <n v="178"/>
    <n v="178"/>
    <n v="200"/>
    <n v="38"/>
    <n v="38"/>
    <n v="60"/>
    <n v="0.72857142857142865"/>
    <n v="0.72857142857142865"/>
    <n v="0.5714285714285714"/>
    <s v="70-80%"/>
    <s v="70-80%"/>
    <s v="50-60%"/>
    <n v="6.876932758620689"/>
    <n v="962.7705862068965"/>
    <n v="1224.0940310344827"/>
    <n v="1224.0940310344827"/>
    <n v="1375.3865517241377"/>
    <n v="261.32344482758617"/>
    <n v="261.32344482758617"/>
    <n v="412.61596551724119"/>
    <s v="Overforecast"/>
    <s v="Overforecast"/>
    <x v="0"/>
    <s v="50-80"/>
  </r>
  <r>
    <s v="Total"/>
    <x v="2"/>
    <s v="ABC-17"/>
    <s v="XYZ-121"/>
    <x v="638"/>
    <s v="Description_873"/>
    <d v="2022-02-01T00:00:00"/>
    <n v="9865"/>
    <s v="Demand"/>
    <n v="25"/>
    <n v="61"/>
    <n v="61"/>
    <n v="60"/>
    <n v="36"/>
    <n v="36"/>
    <n v="35"/>
    <n v="0"/>
    <n v="0"/>
    <n v="0"/>
    <s v="0-10%"/>
    <s v="0-10%"/>
    <s v="0-10%"/>
    <n v="10.028635135135135"/>
    <n v="250.71587837837836"/>
    <n v="611.74674324324326"/>
    <n v="611.74674324324326"/>
    <n v="601.71810810810803"/>
    <n v="361.0308648648649"/>
    <n v="361.0308648648649"/>
    <n v="351.00222972972966"/>
    <s v="Overforecast"/>
    <s v="Overforecast"/>
    <x v="0"/>
    <s v="25-50"/>
  </r>
  <r>
    <s v="Total"/>
    <x v="2"/>
    <s v="ABC-8"/>
    <s v="XYZ-61"/>
    <x v="639"/>
    <s v="Description_874"/>
    <d v="2022-02-01T00:00:00"/>
    <n v="3523"/>
    <s v="Demand"/>
    <n v="328"/>
    <n v="250"/>
    <n v="250"/>
    <n v="250"/>
    <n v="78"/>
    <n v="78"/>
    <n v="78"/>
    <n v="0.76219512195121952"/>
    <n v="0.76219512195121952"/>
    <n v="0.76219512195121952"/>
    <s v="70-80%"/>
    <s v="70-80%"/>
    <s v="70-80%"/>
    <n v="11.420249320036264"/>
    <n v="3745.8417769718949"/>
    <n v="2855.062330009066"/>
    <n v="2855.062330009066"/>
    <n v="2855.062330009066"/>
    <n v="890.77944696282884"/>
    <n v="890.77944696282884"/>
    <n v="890.77944696282884"/>
    <s v="Underforecast"/>
    <s v="Underforecast"/>
    <x v="3"/>
    <s v="120-150"/>
  </r>
  <r>
    <s v="Total"/>
    <x v="2"/>
    <s v="ABC-8"/>
    <s v="XYZ-61"/>
    <x v="640"/>
    <s v="Description_875"/>
    <d v="2022-02-01T00:00:00"/>
    <n v="49340"/>
    <s v="Demand"/>
    <n v="226"/>
    <n v="600"/>
    <n v="600"/>
    <n v="400"/>
    <n v="374"/>
    <n v="374"/>
    <n v="174"/>
    <n v="0"/>
    <n v="0"/>
    <n v="0.23008849557522126"/>
    <s v="0-10%"/>
    <s v="0-10%"/>
    <s v="20-30%"/>
    <n v="2.0719839614909308"/>
    <n v="468.26837529695035"/>
    <n v="1243.1903768945585"/>
    <n v="1243.1903768945585"/>
    <n v="828.79358459637228"/>
    <n v="774.92200159760819"/>
    <n v="774.92200159760819"/>
    <n v="360.52520929942193"/>
    <s v="Overforecast"/>
    <s v="Overforecast"/>
    <x v="0"/>
    <s v="50-80"/>
  </r>
  <r>
    <s v="Total"/>
    <x v="2"/>
    <s v="ABC-8"/>
    <s v="XYZ-61"/>
    <x v="641"/>
    <s v="Description_876"/>
    <d v="2022-02-01T00:00:00"/>
    <n v="2059"/>
    <s v="Demand"/>
    <n v="105"/>
    <n v="120"/>
    <n v="120"/>
    <n v="120"/>
    <n v="15"/>
    <n v="15"/>
    <n v="15"/>
    <n v="0.85714285714285721"/>
    <n v="0.85714285714285721"/>
    <n v="0.85714285714285721"/>
    <s v="80-90%"/>
    <s v="80-90%"/>
    <s v="80-90%"/>
    <n v="23.802794964028781"/>
    <n v="2499.2934712230222"/>
    <n v="2856.3353956834535"/>
    <n v="2856.3353956834535"/>
    <n v="2856.3353956834535"/>
    <n v="357.04192446043135"/>
    <n v="357.04192446043135"/>
    <n v="357.04192446043135"/>
    <s v="Overforecast"/>
    <s v="Overforecast"/>
    <x v="0"/>
    <s v="80-120"/>
  </r>
  <r>
    <s v="Total"/>
    <x v="2"/>
    <s v="ABC-8"/>
    <s v="XYZ-61"/>
    <x v="642"/>
    <s v="Description_877"/>
    <d v="2022-02-01T00:00:00"/>
    <n v="3545"/>
    <s v="Demand"/>
    <n v="766"/>
    <n v="349"/>
    <n v="349"/>
    <n v="400"/>
    <n v="417"/>
    <n v="417"/>
    <n v="366"/>
    <n v="0.45561357702349869"/>
    <n v="0.45561357702349869"/>
    <n v="0.5221932114882506"/>
    <s v="40-50%"/>
    <s v="40-50%"/>
    <s v="50-60%"/>
    <n v="6.3207111111111107"/>
    <n v="4841.6647111111106"/>
    <n v="2205.9281777777778"/>
    <n v="2205.9281777777778"/>
    <n v="2528.2844444444445"/>
    <n v="2635.7365333333328"/>
    <n v="2635.7365333333328"/>
    <n v="2313.3802666666661"/>
    <s v="Underforecast"/>
    <s v="Underforecast"/>
    <x v="3"/>
    <s v="150-200"/>
  </r>
  <r>
    <s v="Total"/>
    <x v="2"/>
    <s v="ABC-15"/>
    <s v="XYZ-105"/>
    <x v="643"/>
    <s v="Description_878"/>
    <d v="2022-02-01T00:00:00"/>
    <n v="53792"/>
    <s v="Demand"/>
    <n v="15645"/>
    <n v="9880"/>
    <n v="9880"/>
    <n v="14000"/>
    <n v="5765"/>
    <n v="5765"/>
    <n v="1645"/>
    <n v="0.63151166506871204"/>
    <n v="0.63151166506871204"/>
    <n v="0.89485458612975388"/>
    <s v="60-70%"/>
    <s v="60-70%"/>
    <s v="80-90%"/>
    <n v="0.91964786094342776"/>
    <n v="14387.890784459927"/>
    <n v="9086.1208661210658"/>
    <n v="9086.1208661210658"/>
    <n v="12875.070053207988"/>
    <n v="5301.7699183388613"/>
    <n v="5301.7699183388613"/>
    <n v="1512.8207312519389"/>
    <s v="Underforecast"/>
    <s v="Underforecast"/>
    <x v="3"/>
    <s v="80-120"/>
  </r>
  <r>
    <s v="Total"/>
    <x v="1"/>
    <s v="ABC-15"/>
    <s v="XYZ-105"/>
    <x v="644"/>
    <s v="Description_879"/>
    <d v="2022-02-01T00:00:00"/>
    <n v="305095"/>
    <s v="Demand"/>
    <n v="55263"/>
    <n v="26000"/>
    <n v="26000"/>
    <n v="68000"/>
    <n v="29263"/>
    <n v="29263"/>
    <n v="12737"/>
    <n v="0.47047753469771814"/>
    <n v="0.47047753469771814"/>
    <n v="0.76952029386750631"/>
    <s v="40-50%"/>
    <s v="40-50%"/>
    <s v="70-80%"/>
    <n v="1.4680042956198218"/>
    <n v="81126.321388838216"/>
    <n v="38168.111686115364"/>
    <n v="38168.111686115364"/>
    <n v="99824.292102147883"/>
    <n v="42958.209702722852"/>
    <n v="42958.209702722852"/>
    <n v="18697.970713309667"/>
    <s v="Underforecast"/>
    <s v="Underforecast"/>
    <x v="0"/>
    <s v="80-120"/>
  </r>
  <r>
    <s v="Total"/>
    <x v="1"/>
    <s v="ABC-15"/>
    <s v="XYZ-105"/>
    <x v="645"/>
    <s v="Description_880"/>
    <d v="2022-02-01T00:00:00"/>
    <n v="10365"/>
    <s v="Demand"/>
    <n v="404"/>
    <n v="600"/>
    <n v="600"/>
    <n v="600"/>
    <n v="196"/>
    <n v="196"/>
    <n v="196"/>
    <n v="0.51485148514851486"/>
    <n v="0.51485148514851486"/>
    <n v="0.51485148514851486"/>
    <s v="50-60%"/>
    <s v="50-60%"/>
    <s v="50-60%"/>
    <n v="0.64380950819672123"/>
    <n v="260.09904131147539"/>
    <n v="386.28570491803271"/>
    <n v="386.28570491803271"/>
    <n v="386.28570491803271"/>
    <n v="126.18666360655732"/>
    <n v="126.18666360655732"/>
    <n v="126.18666360655732"/>
    <s v="Overforecast"/>
    <s v="Overforecast"/>
    <x v="0"/>
    <s v="50-80"/>
  </r>
  <r>
    <s v="Total"/>
    <x v="1"/>
    <s v="ABC-15"/>
    <s v="XYZ-105"/>
    <x v="646"/>
    <s v="Description_881"/>
    <d v="2022-02-01T00:00:00"/>
    <n v="8277"/>
    <s v="Demand"/>
    <n v="366"/>
    <n v="250"/>
    <n v="250"/>
    <n v="350"/>
    <n v="116"/>
    <n v="116"/>
    <n v="16"/>
    <n v="0.68306010928961747"/>
    <n v="0.68306010928961747"/>
    <n v="0.95628415300546443"/>
    <s v="60-70%"/>
    <s v="60-70%"/>
    <s v="90-100%"/>
    <n v="0.68318012618296542"/>
    <n v="250.04392618296535"/>
    <n v="170.79503154574135"/>
    <n v="170.79503154574135"/>
    <n v="239.11304416403789"/>
    <n v="79.248894637223998"/>
    <n v="79.248894637223998"/>
    <n v="10.930882018927463"/>
    <s v="Underforecast"/>
    <s v="Underforecast"/>
    <x v="2"/>
    <s v="80-120"/>
  </r>
  <r>
    <s v="Total"/>
    <x v="1"/>
    <s v="ABC-15"/>
    <s v="XYZ-105"/>
    <x v="647"/>
    <s v="Description_882"/>
    <d v="2022-02-01T00:00:00"/>
    <n v="24704"/>
    <s v="Demand"/>
    <n v="6213"/>
    <n v="6000"/>
    <n v="6000"/>
    <n v="12000"/>
    <n v="213"/>
    <n v="213"/>
    <n v="5787"/>
    <n v="0.96571704490584254"/>
    <n v="0.96571704490584254"/>
    <n v="6.8565910188314816E-2"/>
    <s v="90-100%"/>
    <s v="90-100%"/>
    <s v="0-10%"/>
    <n v="0.72098848885013078"/>
    <n v="4479.5014812258623"/>
    <n v="4325.9309331007844"/>
    <n v="4325.9309331007844"/>
    <n v="8651.8618662015688"/>
    <n v="153.57054812507795"/>
    <n v="153.57054812507795"/>
    <n v="4172.3603849757064"/>
    <s v="Normal"/>
    <s v="Normal"/>
    <x v="0"/>
    <s v="50-80"/>
  </r>
  <r>
    <s v="Total"/>
    <x v="1"/>
    <s v="ABC-15"/>
    <s v="XYZ-105"/>
    <x v="648"/>
    <s v="Description_883"/>
    <d v="2022-02-01T00:00:00"/>
    <n v="59091"/>
    <s v="Demand"/>
    <n v="6704"/>
    <n v="6600"/>
    <n v="6600"/>
    <n v="6600"/>
    <n v="104"/>
    <n v="104"/>
    <n v="104"/>
    <n v="0.98448687350835318"/>
    <n v="0.98448687350835318"/>
    <n v="0.98448687350835318"/>
    <s v="90-100%"/>
    <s v="90-100%"/>
    <s v="90-100%"/>
    <n v="1.1281030525885727"/>
    <n v="7562.8028645537916"/>
    <n v="7445.4801470845796"/>
    <n v="7445.4801470845796"/>
    <n v="7445.4801470845796"/>
    <n v="117.32271746921197"/>
    <n v="117.32271746921197"/>
    <n v="117.32271746921197"/>
    <s v="Normal"/>
    <s v="Normal"/>
    <x v="2"/>
    <s v="80-120"/>
  </r>
  <r>
    <s v="Total"/>
    <x v="1"/>
    <s v="ABC-15"/>
    <s v="XYZ-105"/>
    <x v="649"/>
    <s v="Description_884"/>
    <d v="2022-02-01T00:00:00"/>
    <n v="7065"/>
    <s v="Demand"/>
    <n v="5049"/>
    <n v="2500"/>
    <n v="2500"/>
    <n v="2200"/>
    <n v="2549"/>
    <n v="2549"/>
    <n v="2849"/>
    <n v="0.49514755397108334"/>
    <n v="0.49514755397108334"/>
    <n v="0.43572984749455335"/>
    <s v="40-50%"/>
    <s v="40-50%"/>
    <s v="40-50%"/>
    <n v="2.9275878947368428"/>
    <n v="14781.391280526319"/>
    <n v="7318.9697368421066"/>
    <n v="7318.9697368421066"/>
    <n v="6440.6933684210544"/>
    <n v="7462.4215436842123"/>
    <n v="7462.4215436842123"/>
    <n v="8340.6979121052645"/>
    <s v="Underforecast"/>
    <s v="Underforecast"/>
    <x v="3"/>
    <s v="&gt;200&quot;"/>
  </r>
  <r>
    <s v="Total"/>
    <x v="1"/>
    <s v="ABC-15"/>
    <s v="XYZ-105"/>
    <x v="650"/>
    <s v="Description_885"/>
    <d v="2022-02-01T00:00:00"/>
    <n v="1899"/>
    <s v="Demand"/>
    <n v="115"/>
    <n v="157"/>
    <n v="157"/>
    <n v="50"/>
    <n v="42"/>
    <n v="42"/>
    <n v="65"/>
    <n v="0.63478260869565217"/>
    <n v="0.63478260869565217"/>
    <n v="0.43478260869565222"/>
    <s v="60-70%"/>
    <s v="60-70%"/>
    <s v="40-50%"/>
    <n v="8.6155999999999988"/>
    <n v="990.79399999999987"/>
    <n v="1352.6491999999998"/>
    <n v="1352.6491999999998"/>
    <n v="430.77999999999992"/>
    <n v="361.85519999999997"/>
    <n v="361.85519999999997"/>
    <n v="560.0139999999999"/>
    <s v="Overforecast"/>
    <s v="Overforecast"/>
    <x v="3"/>
    <s v="&gt;200&quot;"/>
  </r>
  <r>
    <s v="Total"/>
    <x v="1"/>
    <s v="ABC-15"/>
    <s v="XYZ-105"/>
    <x v="651"/>
    <s v="Description_886"/>
    <d v="2022-02-01T00:00:00"/>
    <n v="252380"/>
    <s v="Demand"/>
    <n v="44419"/>
    <n v="50000"/>
    <n v="50000"/>
    <n v="80000"/>
    <n v="5581"/>
    <n v="5581"/>
    <n v="35581"/>
    <n v="0.87435556856300234"/>
    <n v="0.87435556856300234"/>
    <n v="0.19896890970080372"/>
    <s v="80-90%"/>
    <s v="80-90%"/>
    <s v="10-20%"/>
    <n v="2.166383051792482"/>
    <n v="96228.568777570254"/>
    <n v="108319.15258962411"/>
    <n v="108319.15258962411"/>
    <n v="173310.64414339856"/>
    <n v="12090.583812053854"/>
    <n v="12090.583812053854"/>
    <n v="77082.075365828307"/>
    <s v="Overforecast"/>
    <s v="Overforecast"/>
    <x v="0"/>
    <s v="50-80"/>
  </r>
  <r>
    <s v="Total"/>
    <x v="1"/>
    <s v="ABC-15"/>
    <s v="XYZ-105"/>
    <x v="652"/>
    <s v="Description_887"/>
    <d v="2022-02-01T00:00:00"/>
    <n v="28305"/>
    <s v="Demand"/>
    <n v="622"/>
    <n v="1200"/>
    <n v="1200"/>
    <n v="900"/>
    <n v="578"/>
    <n v="578"/>
    <n v="278"/>
    <n v="7.0739549839228255E-2"/>
    <n v="7.0739549839228255E-2"/>
    <n v="0.55305466237942125"/>
    <s v="0-10%"/>
    <s v="0-10%"/>
    <s v="50-60%"/>
    <n v="0.78526122448979563"/>
    <n v="488.43248163265287"/>
    <n v="942.31346938775471"/>
    <n v="942.31346938775471"/>
    <n v="706.73510204081606"/>
    <n v="453.88098775510184"/>
    <n v="453.88098775510184"/>
    <n v="218.30262040816319"/>
    <s v="Overforecast"/>
    <s v="Overforecast"/>
    <x v="0"/>
    <s v="50-80"/>
  </r>
  <r>
    <s v="Total"/>
    <x v="1"/>
    <s v="ABC-15"/>
    <s v="XYZ-105"/>
    <x v="653"/>
    <s v="Description_888"/>
    <d v="2022-02-01T00:00:00"/>
    <n v="1698"/>
    <s v="Demand"/>
    <n v="589"/>
    <n v="850"/>
    <n v="850"/>
    <n v="900"/>
    <n v="261"/>
    <n v="261"/>
    <n v="311"/>
    <n v="0.55687606112054322"/>
    <n v="0.55687606112054322"/>
    <n v="0.47198641765704585"/>
    <s v="50-60%"/>
    <s v="50-60%"/>
    <s v="40-50%"/>
    <n v="0.91542366863905344"/>
    <n v="539.18454082840253"/>
    <n v="778.11011834319538"/>
    <n v="778.11011834319538"/>
    <n v="823.88130177514813"/>
    <n v="238.92557751479285"/>
    <n v="238.92557751479285"/>
    <n v="284.6967609467456"/>
    <s v="Overforecast"/>
    <s v="Overforecast"/>
    <x v="0"/>
    <s v="50-80"/>
  </r>
  <r>
    <s v="Total"/>
    <x v="1"/>
    <s v="ABC-15"/>
    <s v="XYZ-105"/>
    <x v="654"/>
    <s v="Description_889"/>
    <d v="2022-02-01T00:00:00"/>
    <n v="120560"/>
    <s v="Demand"/>
    <n v="26766"/>
    <n v="7800"/>
    <n v="7800"/>
    <n v="12500"/>
    <n v="18966"/>
    <n v="18966"/>
    <n v="14266"/>
    <n v="0.29141448105805878"/>
    <n v="0.29141448105805878"/>
    <n v="0.46701038631099157"/>
    <s v="20-30%"/>
    <s v="20-30%"/>
    <s v="40-50%"/>
    <n v="1.1604740717266149"/>
    <n v="31061.249003834575"/>
    <n v="9051.6977594675955"/>
    <n v="9051.6977594675955"/>
    <n v="14505.925896582687"/>
    <n v="22009.55124436698"/>
    <n v="22009.55124436698"/>
    <n v="16555.32310725189"/>
    <s v="Underforecast"/>
    <s v="Underforecast"/>
    <x v="3"/>
    <s v="&gt;200&quot;"/>
  </r>
  <r>
    <s v="Total"/>
    <x v="1"/>
    <s v="ABC-15"/>
    <s v="XYZ-105"/>
    <x v="655"/>
    <s v="Description_890"/>
    <d v="2022-02-01T00:00:00"/>
    <n v="103476"/>
    <s v="Demand"/>
    <n v="10845"/>
    <n v="9650"/>
    <n v="9650"/>
    <n v="12500"/>
    <n v="1195"/>
    <n v="1195"/>
    <n v="1655"/>
    <n v="0.88981097279852461"/>
    <n v="0.88981097279852461"/>
    <n v="0.84739511295527892"/>
    <s v="80-90%"/>
    <s v="80-90%"/>
    <s v="80-90%"/>
    <n v="1.5836288434499659"/>
    <n v="17174.454807214879"/>
    <n v="15282.018339292172"/>
    <n v="15282.018339292172"/>
    <n v="19795.360543124574"/>
    <n v="1892.4364679227074"/>
    <n v="1892.4364679227074"/>
    <n v="2620.9057359096951"/>
    <s v="Underforecast"/>
    <s v="Underforecast"/>
    <x v="0"/>
    <s v="80-120"/>
  </r>
  <r>
    <s v="Total"/>
    <x v="1"/>
    <s v="ABC-15"/>
    <s v="XYZ-105"/>
    <x v="656"/>
    <s v="Description_891"/>
    <d v="2022-02-01T00:00:00"/>
    <n v="19"/>
    <s v="Demand"/>
    <n v="5156"/>
    <n v="4559"/>
    <n v="4559"/>
    <n v="3400"/>
    <n v="597"/>
    <n v="597"/>
    <n v="1756"/>
    <n v="0.88421256788207914"/>
    <n v="0.88421256788207914"/>
    <n v="0.65942591155934838"/>
    <s v="80-90%"/>
    <s v="80-90%"/>
    <s v="60-70%"/>
    <n v="4.1625103523035225"/>
    <n v="21461.903376476963"/>
    <n v="18976.884696151759"/>
    <n v="18976.884696151759"/>
    <n v="14152.535197831976"/>
    <n v="2485.0186803252036"/>
    <n v="2485.0186803252036"/>
    <n v="7309.368178644987"/>
    <s v="Underforecast"/>
    <s v="Underforecast"/>
    <x v="3"/>
    <s v="150-200"/>
  </r>
  <r>
    <s v="Total"/>
    <x v="3"/>
    <s v="ABC-15"/>
    <s v="XYZ-105"/>
    <x v="657"/>
    <s v="Description_893"/>
    <d v="2022-02-01T00:00:00"/>
    <n v="1099"/>
    <s v="Demand"/>
    <n v="463"/>
    <n v="240"/>
    <n v="240"/>
    <n v="350"/>
    <n v="223"/>
    <n v="223"/>
    <n v="113"/>
    <n v="0.51835853131749454"/>
    <n v="0.51835853131749454"/>
    <n v="0.75593952483801297"/>
    <s v="50-60%"/>
    <s v="50-60%"/>
    <s v="70-80%"/>
    <n v="2.4411355838699436"/>
    <n v="1130.2457753317838"/>
    <n v="585.87254012878645"/>
    <n v="585.87254012878645"/>
    <n v="854.39745435448026"/>
    <n v="544.37323520299731"/>
    <n v="544.37323520299731"/>
    <n v="275.8483209773035"/>
    <s v="Underforecast"/>
    <s v="Underforecast"/>
    <x v="3"/>
    <s v="120-150"/>
  </r>
  <r>
    <s v="Total"/>
    <x v="4"/>
    <s v="ABC-15"/>
    <s v="XYZ-105"/>
    <x v="658"/>
    <s v="Description_894"/>
    <d v="2022-02-01T00:00:00"/>
    <n v="109350"/>
    <s v="Demand"/>
    <n v="33250"/>
    <n v="33436"/>
    <n v="33436"/>
    <n v="33000"/>
    <n v="186"/>
    <n v="186"/>
    <n v="250"/>
    <n v="0.99440601503759396"/>
    <n v="0.99440601503759396"/>
    <n v="0.99248120300751874"/>
    <s v="90-100%"/>
    <s v="90-100%"/>
    <s v="90-100%"/>
    <n v="1.1774099468924946"/>
    <n v="39148.880734175444"/>
    <n v="39367.878984297451"/>
    <n v="39367.878984297451"/>
    <n v="38854.528247452319"/>
    <n v="218.99825012200745"/>
    <n v="218.99825012200745"/>
    <n v="294.35248672312446"/>
    <s v="Normal"/>
    <s v="Normal"/>
    <x v="2"/>
    <s v="80-120"/>
  </r>
  <r>
    <s v="Total"/>
    <x v="1"/>
    <s v="ABC-15"/>
    <s v="XYZ-105"/>
    <x v="659"/>
    <s v="Description_895"/>
    <d v="2022-02-01T00:00:00"/>
    <n v="20095"/>
    <s v="Demand"/>
    <n v="10014"/>
    <n v="15000"/>
    <n v="15000"/>
    <n v="10500"/>
    <n v="4986"/>
    <n v="4986"/>
    <n v="486"/>
    <n v="0.50209706411024568"/>
    <n v="0.50209706411024568"/>
    <n v="0.9514679448771719"/>
    <s v="40-50%"/>
    <s v="40-50%"/>
    <s v="90-100%"/>
    <n v="7.54"/>
    <n v="75505.56"/>
    <n v="113100"/>
    <n v="113100"/>
    <n v="79170"/>
    <n v="37594.44"/>
    <n v="37594.44"/>
    <n v="3664.4400000000023"/>
    <s v="Overforecast"/>
    <s v="Overforecast"/>
    <x v="2"/>
    <s v="80-120"/>
  </r>
  <r>
    <s v="Total"/>
    <x v="1"/>
    <s v="ABC-15"/>
    <s v="XYZ-105"/>
    <x v="660"/>
    <s v="Description_896"/>
    <d v="2022-02-01T00:00:00"/>
    <n v="4"/>
    <s v="Supply"/>
    <n v="1"/>
    <n v="660"/>
    <n v="660"/>
    <n v="803"/>
    <n v="659"/>
    <n v="659"/>
    <n v="802"/>
    <n v="0"/>
    <n v="0"/>
    <n v="0"/>
    <s v="0-10%"/>
    <s v="0-10%"/>
    <s v="0-10%"/>
    <n v="3.463251724137931"/>
    <n v="3.463251724137931"/>
    <n v="2285.7461379310344"/>
    <n v="2285.7461379310344"/>
    <n v="2780.9911344827588"/>
    <n v="2282.2828862068964"/>
    <n v="2282.2828862068964"/>
    <n v="2777.5278827586208"/>
    <s v="Overforecast"/>
    <s v="Overforecast"/>
    <x v="0"/>
    <s v="0-25"/>
  </r>
  <r>
    <s v="Total"/>
    <x v="2"/>
    <s v="ABC-15"/>
    <s v="XYZ-105"/>
    <x v="661"/>
    <s v="Description_899"/>
    <d v="2022-02-01T00:00:00"/>
    <n v="1250"/>
    <s v="Demand"/>
    <n v="1107"/>
    <n v="800"/>
    <n v="800"/>
    <n v="700"/>
    <n v="307"/>
    <n v="307"/>
    <n v="407"/>
    <n v="0.72267389340560073"/>
    <n v="0.72267389340560073"/>
    <n v="0.63233965672990067"/>
    <s v="70-80%"/>
    <s v="70-80%"/>
    <s v="60-70%"/>
    <n v="7.2986972958781822"/>
    <n v="8079.6579065371479"/>
    <n v="5838.957836702546"/>
    <n v="5838.957836702546"/>
    <n v="5109.0881071147278"/>
    <n v="2240.7000698346019"/>
    <n v="2240.7000698346019"/>
    <n v="2970.5697994224201"/>
    <s v="Underforecast"/>
    <s v="Underforecast"/>
    <x v="3"/>
    <s v="150-200"/>
  </r>
  <r>
    <s v="Total"/>
    <x v="3"/>
    <s v="ABC-15"/>
    <s v="XYZ-105"/>
    <x v="662"/>
    <s v="Description_900"/>
    <d v="2022-02-01T00:00:00"/>
    <n v="133135"/>
    <s v="Demand"/>
    <n v="74990"/>
    <n v="70000"/>
    <n v="70000"/>
    <n v="42500"/>
    <n v="4990"/>
    <n v="4990"/>
    <n v="32490"/>
    <n v="0.93345779437258303"/>
    <n v="0.93345779437258303"/>
    <n v="0.56674223229763965"/>
    <s v="90-100%"/>
    <s v="90-100%"/>
    <s v="50-60%"/>
    <n v="0.97987674138870073"/>
    <n v="73480.956836738667"/>
    <n v="68591.371897209057"/>
    <n v="68591.371897209057"/>
    <n v="41644.76150901978"/>
    <n v="4889.58493952961"/>
    <n v="4889.58493952961"/>
    <n v="31836.195327718888"/>
    <s v="Normal"/>
    <s v="Normal"/>
    <x v="3"/>
    <s v="150-200"/>
  </r>
  <r>
    <s v="Total"/>
    <x v="3"/>
    <s v="ABC-15"/>
    <s v="XYZ-105"/>
    <x v="663"/>
    <s v="Description_904"/>
    <d v="2022-02-01T00:00:00"/>
    <n v="18941"/>
    <s v="Demand"/>
    <n v="373"/>
    <n v="491"/>
    <n v="491"/>
    <n v="520"/>
    <n v="118"/>
    <n v="118"/>
    <n v="147"/>
    <n v="0.6836461126005362"/>
    <n v="0.6836461126005362"/>
    <n v="0.60589812332439674"/>
    <s v="60-70%"/>
    <s v="60-70%"/>
    <s v="50-60%"/>
    <n v="1.3686850129961272"/>
    <n v="510.51950984755547"/>
    <n v="672.02434138109845"/>
    <n v="672.02434138109845"/>
    <n v="711.71620675798613"/>
    <n v="161.50483153354298"/>
    <n v="161.50483153354298"/>
    <n v="201.19669691043066"/>
    <s v="Overforecast"/>
    <s v="Overforecast"/>
    <x v="0"/>
    <s v="50-80"/>
  </r>
  <r>
    <s v="Total"/>
    <x v="3"/>
    <s v="ABC-15"/>
    <s v="XYZ-105"/>
    <x v="664"/>
    <s v="Description_905"/>
    <d v="2022-02-01T00:00:00"/>
    <n v="25225"/>
    <s v="Demand"/>
    <n v="10784"/>
    <n v="6500"/>
    <n v="6500"/>
    <n v="6000"/>
    <n v="4284"/>
    <n v="4284"/>
    <n v="4784"/>
    <n v="0.60274480712166167"/>
    <n v="0.60274480712166167"/>
    <n v="0.55637982195845703"/>
    <s v="50-60%"/>
    <s v="50-60%"/>
    <s v="50-60%"/>
    <n v="2.7532921638908525"/>
    <n v="29691.502695398955"/>
    <n v="17896.399065290541"/>
    <n v="17896.399065290541"/>
    <n v="16519.752983345115"/>
    <n v="11795.103630108413"/>
    <n v="11795.103630108413"/>
    <n v="13171.749712053839"/>
    <s v="Underforecast"/>
    <s v="Underforecast"/>
    <x v="3"/>
    <s v="150-200"/>
  </r>
  <r>
    <s v="Total"/>
    <x v="3"/>
    <s v="ABC-15"/>
    <s v="XYZ-105"/>
    <x v="665"/>
    <s v="Description_906"/>
    <d v="2022-02-01T00:00:00"/>
    <n v="7525"/>
    <s v="Demand"/>
    <n v="99"/>
    <n v="160"/>
    <n v="160"/>
    <n v="200"/>
    <n v="61"/>
    <n v="61"/>
    <n v="101"/>
    <n v="0.38383838383838387"/>
    <n v="0.38383838383838387"/>
    <n v="0"/>
    <s v="30-40%"/>
    <s v="30-40%"/>
    <s v="0-10%"/>
    <n v="1.3950687758027562"/>
    <n v="138.11180880447287"/>
    <n v="223.211004128441"/>
    <n v="223.211004128441"/>
    <n v="279.01375516055123"/>
    <n v="85.099195323968132"/>
    <n v="85.099195323968132"/>
    <n v="140.90194635607835"/>
    <s v="Overforecast"/>
    <s v="Overforecast"/>
    <x v="0"/>
    <s v="25-50"/>
  </r>
  <r>
    <s v="Total"/>
    <x v="3"/>
    <s v="ABC-15"/>
    <s v="XYZ-105"/>
    <x v="666"/>
    <s v="Description_907"/>
    <d v="2022-02-01T00:00:00"/>
    <n v="14825"/>
    <s v="Demand"/>
    <n v="8206"/>
    <n v="5076"/>
    <n v="5076"/>
    <n v="6000"/>
    <n v="3130"/>
    <n v="3130"/>
    <n v="2206"/>
    <n v="0.61857177674872044"/>
    <n v="0.61857177674872044"/>
    <n v="0.73117231294175"/>
    <s v="60-70%"/>
    <s v="60-70%"/>
    <s v="70-80%"/>
    <n v="2.747607173486351"/>
    <n v="22546.864465628994"/>
    <n v="13946.854012616717"/>
    <n v="13946.854012616717"/>
    <n v="16485.643040918105"/>
    <n v="8600.0104530122771"/>
    <n v="8600.0104530122771"/>
    <n v="6061.2214247108896"/>
    <s v="Underforecast"/>
    <s v="Underforecast"/>
    <x v="3"/>
    <s v="120-150"/>
  </r>
  <r>
    <s v="Total"/>
    <x v="0"/>
    <s v="ABC-15"/>
    <s v="XYZ-105"/>
    <x v="667"/>
    <s v="Description_908"/>
    <d v="2022-02-01T00:00:00"/>
    <n v="40661"/>
    <s v="Demand"/>
    <n v="1130"/>
    <n v="1504"/>
    <n v="1504"/>
    <n v="2500"/>
    <n v="374"/>
    <n v="374"/>
    <n v="1370"/>
    <n v="0.66902654867256639"/>
    <n v="0.66902654867256639"/>
    <n v="0"/>
    <s v="60-70%"/>
    <s v="60-70%"/>
    <s v="0-10%"/>
    <n v="1.7218856797020485"/>
    <n v="1945.7308180633149"/>
    <n v="2589.7160622718811"/>
    <n v="2589.7160622718811"/>
    <n v="4304.7141992551215"/>
    <n v="643.9852442085662"/>
    <n v="643.9852442085662"/>
    <n v="2358.9833811918065"/>
    <s v="Overforecast"/>
    <s v="Overforecast"/>
    <x v="0"/>
    <s v="25-50"/>
  </r>
  <r>
    <s v="Total"/>
    <x v="0"/>
    <s v="ABC-15"/>
    <s v="XYZ-105"/>
    <x v="668"/>
    <s v="Description_909"/>
    <d v="2022-02-01T00:00:00"/>
    <n v="13596"/>
    <s v="Demand"/>
    <n v="6071"/>
    <n v="10821"/>
    <n v="10821"/>
    <n v="9000"/>
    <n v="4750"/>
    <n v="4750"/>
    <n v="2929"/>
    <n v="0.21759183001153026"/>
    <n v="0.21759183001153026"/>
    <n v="0.5175424147586889"/>
    <s v="20-30%"/>
    <s v="20-30%"/>
    <s v="50-60%"/>
    <n v="3.6655576360290887"/>
    <n v="22253.600408332597"/>
    <n v="39664.999179470768"/>
    <n v="39664.999179470768"/>
    <n v="32990.018724261798"/>
    <n v="17411.398771138171"/>
    <n v="17411.398771138171"/>
    <n v="10736.418315929201"/>
    <s v="Overforecast"/>
    <s v="Overforecast"/>
    <x v="0"/>
    <s v="50-80"/>
  </r>
  <r>
    <s v="Total"/>
    <x v="0"/>
    <s v="ABC-15"/>
    <s v="XYZ-105"/>
    <x v="669"/>
    <s v="Description_910"/>
    <d v="2022-02-01T00:00:00"/>
    <n v="21236"/>
    <s v="Demand"/>
    <n v="330"/>
    <n v="1615"/>
    <n v="1615"/>
    <n v="1500"/>
    <n v="1285"/>
    <n v="1285"/>
    <n v="1170"/>
    <n v="0"/>
    <n v="0"/>
    <n v="0"/>
    <s v="0-10%"/>
    <s v="0-10%"/>
    <s v="0-10%"/>
    <n v="4.0637327027027021"/>
    <n v="1341.0317918918918"/>
    <n v="6562.9283148648638"/>
    <n v="6562.9283148648638"/>
    <n v="6095.5990540540533"/>
    <n v="5221.896522972972"/>
    <n v="5221.896522972972"/>
    <n v="4754.5672621621616"/>
    <s v="Overforecast"/>
    <s v="Overforecast"/>
    <x v="0"/>
    <s v="0-25"/>
  </r>
  <r>
    <s v="Total"/>
    <x v="0"/>
    <s v="ABC-15"/>
    <s v="XYZ-105"/>
    <x v="670"/>
    <s v="Description_911"/>
    <d v="2022-02-01T00:00:00"/>
    <n v="31506"/>
    <s v="Demand"/>
    <n v="3964"/>
    <n v="7018"/>
    <n v="7018"/>
    <n v="7000"/>
    <n v="3054"/>
    <n v="3054"/>
    <n v="3036"/>
    <n v="0.22956609485368318"/>
    <n v="0.22956609485368318"/>
    <n v="0.23410696266397579"/>
    <s v="20-30%"/>
    <s v="20-30%"/>
    <s v="20-30%"/>
    <n v="6.3569339409362611"/>
    <n v="25198.886141871339"/>
    <n v="44612.962397490679"/>
    <n v="44612.962397490679"/>
    <n v="44498.53758655383"/>
    <n v="19414.07625561934"/>
    <n v="19414.07625561934"/>
    <n v="19299.651444682491"/>
    <s v="Overforecast"/>
    <s v="Overforecast"/>
    <x v="0"/>
    <s v="50-80"/>
  </r>
  <r>
    <s v="Total"/>
    <x v="0"/>
    <s v="ABC-15"/>
    <s v="XYZ-105"/>
    <x v="671"/>
    <s v="Description_912"/>
    <d v="2022-02-01T00:00:00"/>
    <n v="1650494"/>
    <s v="Demand"/>
    <n v="745913"/>
    <n v="591037"/>
    <n v="591037"/>
    <n v="575000"/>
    <n v="154876"/>
    <n v="154876"/>
    <n v="170913"/>
    <n v="0.79236720636320856"/>
    <n v="0.79236720636320856"/>
    <n v="0.7708673799759489"/>
    <s v="70-80%"/>
    <s v="70-80%"/>
    <s v="70-80%"/>
    <n v="1.0834963315463781"/>
    <n v="808193.99915275362"/>
    <n v="640386.42130817671"/>
    <n v="640386.42130817671"/>
    <n v="623010.3906391674"/>
    <n v="167807.57784457691"/>
    <n v="167807.57784457691"/>
    <n v="185183.60851358622"/>
    <s v="Underforecast"/>
    <s v="Underforecast"/>
    <x v="3"/>
    <s v="120-150"/>
  </r>
  <r>
    <s v="Total"/>
    <x v="3"/>
    <s v="ABC-20"/>
    <s v="XYZ-106"/>
    <x v="672"/>
    <s v="Description_913"/>
    <d v="2022-02-01T00:00:00"/>
    <n v="123324"/>
    <s v="Demand"/>
    <n v="25153"/>
    <n v="14707"/>
    <n v="14707"/>
    <n v="15000"/>
    <n v="10446"/>
    <n v="10446"/>
    <n v="10153"/>
    <n v="0.58470162604858267"/>
    <n v="0.58470162604858267"/>
    <n v="0.59635033594402254"/>
    <s v="50-60%"/>
    <s v="50-60%"/>
    <s v="50-60%"/>
    <n v="0.80549361046702816"/>
    <n v="20260.580784077159"/>
    <n v="11846.394529138583"/>
    <n v="11846.394529138583"/>
    <n v="12082.404157005423"/>
    <n v="8414.1862549385769"/>
    <n v="8414.1862549385769"/>
    <n v="8178.1766270717362"/>
    <s v="Underforecast"/>
    <s v="Underforecast"/>
    <x v="3"/>
    <s v="150-200"/>
  </r>
  <r>
    <s v="Total"/>
    <x v="3"/>
    <s v="ABC-20"/>
    <s v="XYZ-106"/>
    <x v="673"/>
    <s v="Description_914"/>
    <d v="2022-02-01T00:00:00"/>
    <n v="59765"/>
    <s v="Demand"/>
    <n v="48611"/>
    <n v="70318"/>
    <n v="70318"/>
    <n v="75000"/>
    <n v="21707"/>
    <n v="21707"/>
    <n v="26389"/>
    <n v="0.55345497932566701"/>
    <n v="0.55345497932566701"/>
    <n v="0.45713933060418421"/>
    <s v="50-60%"/>
    <s v="50-60%"/>
    <s v="40-50%"/>
    <n v="0.80570793703586596"/>
    <n v="39166.268527250482"/>
    <n v="56655.770716488019"/>
    <n v="56655.770716488019"/>
    <n v="60428.09527768995"/>
    <n v="17489.502189237537"/>
    <n v="17489.502189237537"/>
    <n v="21261.826750439468"/>
    <s v="Overforecast"/>
    <s v="Overforecast"/>
    <x v="0"/>
    <s v="50-80"/>
  </r>
  <r>
    <s v="Total"/>
    <x v="1"/>
    <s v="ABC-22"/>
    <s v="XYZ-108"/>
    <x v="674"/>
    <s v="Description_919"/>
    <d v="2022-02-01T00:00:00"/>
    <n v="1064"/>
    <s v="Demand"/>
    <n v="114"/>
    <n v="173"/>
    <n v="173"/>
    <n v="80"/>
    <n v="59"/>
    <n v="59"/>
    <n v="34"/>
    <n v="0.48245614035087714"/>
    <n v="0.48245614035087714"/>
    <n v="0.70175438596491224"/>
    <s v="40-50%"/>
    <s v="40-50%"/>
    <s v="60-70%"/>
    <n v="81.138587181969982"/>
    <n v="9249.7989387445778"/>
    <n v="14036.975582480807"/>
    <n v="14036.975582480807"/>
    <n v="6491.0869745575983"/>
    <n v="4787.1766437362294"/>
    <n v="4787.1766437362294"/>
    <n v="2758.7119641869795"/>
    <s v="Overforecast"/>
    <s v="Overforecast"/>
    <x v="3"/>
    <s v="120-150"/>
  </r>
  <r>
    <s v="Total"/>
    <x v="1"/>
    <s v="ABC-22"/>
    <s v="XYZ-108"/>
    <x v="675"/>
    <s v="Description_921"/>
    <d v="2022-02-01T00:00:00"/>
    <n v="5419"/>
    <s v="Demand"/>
    <n v="602"/>
    <n v="843"/>
    <n v="868"/>
    <n v="900"/>
    <n v="241"/>
    <n v="266"/>
    <n v="298"/>
    <n v="0.59966777408637872"/>
    <n v="0.55813953488372092"/>
    <n v="0.50498338870431891"/>
    <s v="50-60%"/>
    <s v="50-60%"/>
    <s v="40-50%"/>
    <n v="30.572567446451934"/>
    <n v="18404.685602764064"/>
    <n v="25772.674357358981"/>
    <n v="26536.988543520278"/>
    <n v="27515.310701806742"/>
    <n v="7367.9887545949168"/>
    <n v="8132.3029407562135"/>
    <n v="9110.6250990426779"/>
    <s v="Overforecast"/>
    <s v="Overforecast"/>
    <x v="0"/>
    <s v="50-80"/>
  </r>
  <r>
    <s v="Total"/>
    <x v="1"/>
    <s v="ABC-22"/>
    <s v="XYZ-108"/>
    <x v="676"/>
    <s v="Description_922"/>
    <d v="2022-02-01T00:00:00"/>
    <n v="1137"/>
    <s v="Demand"/>
    <n v="57"/>
    <n v="195"/>
    <n v="195"/>
    <n v="100"/>
    <n v="138"/>
    <n v="138"/>
    <n v="43"/>
    <n v="0"/>
    <n v="0"/>
    <n v="0.24561403508771928"/>
    <s v="0-10%"/>
    <s v="0-10%"/>
    <s v="20-30%"/>
    <n v="62.339404338968833"/>
    <n v="3553.3460473212235"/>
    <n v="12156.183846098922"/>
    <n v="12156.183846098922"/>
    <n v="6233.9404338968834"/>
    <n v="8602.8377987776985"/>
    <n v="8602.8377987776985"/>
    <n v="2680.5943865756599"/>
    <s v="Overforecast"/>
    <s v="Overforecast"/>
    <x v="0"/>
    <s v="50-80"/>
  </r>
  <r>
    <s v="Total"/>
    <x v="0"/>
    <s v="ABC-4"/>
    <s v="XYZ-109"/>
    <x v="677"/>
    <s v="Description_923"/>
    <d v="2022-02-01T00:00:00"/>
    <n v="10213"/>
    <s v="Demand"/>
    <n v="623"/>
    <n v="1185"/>
    <n v="1185"/>
    <n v="2000"/>
    <n v="562"/>
    <n v="562"/>
    <n v="1377"/>
    <n v="9.7913322632423805E-2"/>
    <n v="9.7913322632423805E-2"/>
    <n v="0"/>
    <s v="0-10%"/>
    <s v="0-10%"/>
    <s v="0-10%"/>
    <n v="3.9824594589296214"/>
    <n v="2481.0722429131542"/>
    <n v="4719.2144588316014"/>
    <n v="4719.2144588316014"/>
    <n v="7964.9189178592424"/>
    <n v="2238.1422159184472"/>
    <n v="2238.1422159184472"/>
    <n v="5483.8466749460877"/>
    <s v="Overforecast"/>
    <s v="Overforecast"/>
    <x v="0"/>
    <s v="25-50"/>
  </r>
  <r>
    <s v="Total"/>
    <x v="3"/>
    <s v="ABC-4"/>
    <s v="XYZ-109"/>
    <x v="678"/>
    <s v="Description_924"/>
    <d v="2022-02-01T00:00:00"/>
    <n v="0"/>
    <s v="Supply"/>
    <n v="0"/>
    <n v="0"/>
    <n v="0"/>
    <n v="0"/>
    <n v="0"/>
    <n v="0"/>
    <n v="0"/>
    <n v="1"/>
    <n v="1"/>
    <n v="1"/>
    <s v="Others"/>
    <s v="Others"/>
    <s v="Others"/>
    <n v="1.1418211288152758"/>
    <n v="0"/>
    <n v="0"/>
    <n v="0"/>
    <n v="0"/>
    <n v="0"/>
    <n v="0"/>
    <n v="0"/>
    <s v="Others"/>
    <s v="Others"/>
    <x v="4"/>
    <s v="0"/>
  </r>
  <r>
    <s v="Total"/>
    <x v="2"/>
    <s v="ABC-19"/>
    <s v="XYZ-110"/>
    <x v="679"/>
    <s v="Description_926"/>
    <d v="2022-02-01T00:00:00"/>
    <n v="1666"/>
    <s v="Demand"/>
    <n v="202"/>
    <n v="69"/>
    <n v="69"/>
    <n v="110"/>
    <n v="133"/>
    <n v="133"/>
    <n v="92"/>
    <n v="0.34158415841584155"/>
    <n v="0.34158415841584155"/>
    <n v="0.54455445544554459"/>
    <s v="30-40%"/>
    <s v="30-40%"/>
    <s v="50-60%"/>
    <n v="4.898600000000001"/>
    <n v="989.51720000000023"/>
    <n v="338.00340000000006"/>
    <n v="338.00340000000006"/>
    <n v="538.84600000000012"/>
    <n v="651.51380000000017"/>
    <n v="651.51380000000017"/>
    <n v="450.67120000000011"/>
    <s v="Underforecast"/>
    <s v="Underforecast"/>
    <x v="3"/>
    <s v="150-200"/>
  </r>
  <r>
    <s v="Total"/>
    <x v="2"/>
    <s v="ABC-19"/>
    <s v="XYZ-110"/>
    <x v="680"/>
    <s v="Description_927"/>
    <d v="2022-02-01T00:00:00"/>
    <n v="1148"/>
    <s v="Demand"/>
    <n v="864"/>
    <n v="600"/>
    <n v="600"/>
    <n v="400"/>
    <n v="264"/>
    <n v="264"/>
    <n v="464"/>
    <n v="0.69444444444444442"/>
    <n v="0.69444444444444442"/>
    <n v="0.46296296296296291"/>
    <s v="60-70%"/>
    <s v="60-70%"/>
    <s v="40-50%"/>
    <n v="35.701722741433016"/>
    <n v="30846.288448598127"/>
    <n v="21421.03364485981"/>
    <n v="21421.03364485981"/>
    <n v="14280.689096573207"/>
    <n v="9425.2548037383167"/>
    <n v="9425.2548037383167"/>
    <n v="16565.599352024918"/>
    <s v="Underforecast"/>
    <s v="Underforecast"/>
    <x v="3"/>
    <s v="&gt;200&quot;"/>
  </r>
  <r>
    <s v="Total"/>
    <x v="2"/>
    <s v="ABC-19"/>
    <s v="XYZ-110"/>
    <x v="681"/>
    <s v="Description_928"/>
    <d v="2022-02-01T00:00:00"/>
    <n v="7699"/>
    <s v="Demand"/>
    <n v="1224"/>
    <n v="1500"/>
    <n v="1500"/>
    <n v="1400"/>
    <n v="276"/>
    <n v="276"/>
    <n v="176"/>
    <n v="0.77450980392156865"/>
    <n v="0.77450980392156865"/>
    <n v="0.85620915032679745"/>
    <s v="70-80%"/>
    <s v="70-80%"/>
    <s v="80-90%"/>
    <n v="19.840156777777779"/>
    <n v="24284.351896"/>
    <n v="29760.235166666669"/>
    <n v="29760.235166666669"/>
    <n v="27776.219488888892"/>
    <n v="5475.883270666669"/>
    <n v="5475.883270666669"/>
    <n v="3491.8675928888915"/>
    <s v="Overforecast"/>
    <s v="Overforecast"/>
    <x v="0"/>
    <s v="80-120"/>
  </r>
  <r>
    <s v="Total"/>
    <x v="0"/>
    <s v="ABC-19"/>
    <s v="XYZ-110"/>
    <x v="682"/>
    <s v="Description_931"/>
    <d v="2022-02-01T00:00:00"/>
    <n v="635"/>
    <s v="Demand"/>
    <n v="28"/>
    <n v="250"/>
    <n v="250"/>
    <n v="0"/>
    <n v="222"/>
    <n v="222"/>
    <n v="28"/>
    <n v="0"/>
    <n v="0"/>
    <n v="0"/>
    <s v="0-10%"/>
    <s v="0-10%"/>
    <s v="0-10%"/>
    <n v="8.64"/>
    <n v="241.92000000000002"/>
    <n v="2160"/>
    <n v="2160"/>
    <n v="0"/>
    <n v="1918.08"/>
    <n v="1918.08"/>
    <n v="241.92000000000002"/>
    <s v="Overforecast"/>
    <s v="Overforecast"/>
    <x v="1"/>
    <s v="Sales Agst No FC"/>
  </r>
  <r>
    <s v="Total"/>
    <x v="1"/>
    <s v="ABC-19"/>
    <s v="XYZ-110"/>
    <x v="683"/>
    <s v="Description_932"/>
    <d v="2022-02-01T00:00:00"/>
    <n v="996"/>
    <s v="Demand"/>
    <n v="20"/>
    <n v="70"/>
    <n v="70"/>
    <n v="65"/>
    <n v="50"/>
    <n v="50"/>
    <n v="45"/>
    <n v="0"/>
    <n v="0"/>
    <n v="0"/>
    <s v="0-10%"/>
    <s v="0-10%"/>
    <s v="0-10%"/>
    <n v="10.238095238095237"/>
    <n v="204.76190476190476"/>
    <n v="716.66666666666663"/>
    <n v="716.66666666666663"/>
    <n v="665.47619047619037"/>
    <n v="511.90476190476187"/>
    <n v="511.90476190476187"/>
    <n v="460.71428571428561"/>
    <s v="Overforecast"/>
    <s v="Overforecast"/>
    <x v="0"/>
    <s v="25-50"/>
  </r>
  <r>
    <s v="Total"/>
    <x v="3"/>
    <s v="ABC-19"/>
    <s v="XYZ-110"/>
    <x v="684"/>
    <s v="Description_933"/>
    <d v="2022-02-01T00:00:00"/>
    <n v="220"/>
    <s v="Demand"/>
    <n v="0"/>
    <n v="0"/>
    <n v="0"/>
    <n v="0"/>
    <n v="0"/>
    <n v="0"/>
    <n v="0"/>
    <n v="1"/>
    <n v="1"/>
    <n v="1"/>
    <s v="Others"/>
    <s v="Others"/>
    <s v="Others"/>
    <n v="7.36"/>
    <n v="0"/>
    <n v="0"/>
    <n v="0"/>
    <n v="0"/>
    <n v="0"/>
    <n v="0"/>
    <n v="0"/>
    <s v="Others"/>
    <s v="Others"/>
    <x v="4"/>
    <s v="0"/>
  </r>
  <r>
    <s v="Total"/>
    <x v="0"/>
    <s v="ABC-19"/>
    <s v="XYZ-110"/>
    <x v="685"/>
    <s v="Description_936"/>
    <d v="2022-02-01T00:00:00"/>
    <n v="829"/>
    <s v="Demand"/>
    <n v="117"/>
    <n v="250"/>
    <n v="250"/>
    <n v="0"/>
    <n v="133"/>
    <n v="133"/>
    <n v="117"/>
    <n v="0"/>
    <n v="0"/>
    <n v="0"/>
    <s v="0-10%"/>
    <s v="0-10%"/>
    <s v="0-10%"/>
    <n v="43.33"/>
    <n v="5069.6099999999997"/>
    <n v="10832.5"/>
    <n v="10832.5"/>
    <n v="0"/>
    <n v="5762.89"/>
    <n v="5762.89"/>
    <n v="5069.6099999999997"/>
    <s v="Overforecast"/>
    <s v="Overforecast"/>
    <x v="1"/>
    <s v="Sales Agst No FC"/>
  </r>
  <r>
    <s v="Total"/>
    <x v="1"/>
    <s v="ABC-19"/>
    <s v="XYZ-110"/>
    <x v="686"/>
    <s v="Description_937"/>
    <d v="2022-02-01T00:00:00"/>
    <n v="428"/>
    <s v="Demand"/>
    <n v="20"/>
    <n v="200"/>
    <n v="200"/>
    <n v="40"/>
    <n v="180"/>
    <n v="180"/>
    <n v="20"/>
    <n v="0"/>
    <n v="0"/>
    <n v="0"/>
    <s v="0-10%"/>
    <s v="0-10%"/>
    <s v="0-10%"/>
    <n v="7.0357142857142865"/>
    <n v="140.71428571428572"/>
    <n v="1407.1428571428573"/>
    <n v="1407.1428571428573"/>
    <n v="281.42857142857144"/>
    <n v="1266.4285714285716"/>
    <n v="1266.4285714285716"/>
    <n v="140.71428571428572"/>
    <s v="Overforecast"/>
    <s v="Overforecast"/>
    <x v="0"/>
    <s v="50-80"/>
  </r>
  <r>
    <s v="Total"/>
    <x v="3"/>
    <s v="ABC-19"/>
    <s v="XYZ-110"/>
    <x v="687"/>
    <s v="Description_938"/>
    <d v="2022-02-01T00:00:00"/>
    <n v="1225"/>
    <s v="Demand"/>
    <n v="60"/>
    <n v="0"/>
    <n v="0"/>
    <n v="0"/>
    <n v="60"/>
    <n v="60"/>
    <n v="60"/>
    <n v="0"/>
    <n v="0"/>
    <n v="0"/>
    <s v="0-10%"/>
    <s v="0-10%"/>
    <s v="0-10%"/>
    <n v="35.11"/>
    <n v="2106.6"/>
    <n v="0"/>
    <n v="0"/>
    <n v="0"/>
    <n v="2106.6"/>
    <n v="2106.6"/>
    <n v="2106.6"/>
    <s v="Not Forecasted But Sold"/>
    <s v="Not Forecasted But Sold"/>
    <x v="1"/>
    <s v="Sales Agst No FC"/>
  </r>
  <r>
    <s v="Total"/>
    <x v="3"/>
    <s v="ABC-12"/>
    <s v="XYZ-111"/>
    <x v="688"/>
    <s v="Description_940"/>
    <d v="2022-02-01T00:00:00"/>
    <n v="0"/>
    <s v="Supply"/>
    <n v="0"/>
    <n v="208"/>
    <n v="208"/>
    <n v="0"/>
    <n v="208"/>
    <n v="208"/>
    <n v="0"/>
    <n v="1"/>
    <n v="1"/>
    <n v="1"/>
    <s v="90-100%"/>
    <s v="90-100%"/>
    <s v="Others"/>
    <n v="1.9659916893820839"/>
    <n v="0"/>
    <n v="408.92627139147345"/>
    <n v="408.92627139147345"/>
    <n v="0"/>
    <n v="408.92627139147345"/>
    <n v="408.92627139147345"/>
    <n v="0"/>
    <s v="Forecasted But Not Sold"/>
    <s v="Forecasted But Not Sold"/>
    <x v="4"/>
    <s v="0"/>
  </r>
  <r>
    <s v="Total"/>
    <x v="3"/>
    <s v="ABC-12"/>
    <s v="XYZ-111"/>
    <x v="689"/>
    <s v="Description_941"/>
    <d v="2022-02-01T00:00:00"/>
    <n v="0"/>
    <s v="Supply"/>
    <n v="0"/>
    <n v="0"/>
    <n v="0"/>
    <n v="0"/>
    <n v="0"/>
    <n v="0"/>
    <n v="0"/>
    <n v="1"/>
    <n v="1"/>
    <n v="1"/>
    <s v="Others"/>
    <s v="Others"/>
    <s v="Others"/>
    <n v="5.8812104858425878"/>
    <n v="0"/>
    <n v="0"/>
    <n v="0"/>
    <n v="0"/>
    <n v="0"/>
    <n v="0"/>
    <n v="0"/>
    <s v="Others"/>
    <s v="Others"/>
    <x v="4"/>
    <s v="0"/>
  </r>
  <r>
    <s v="Total"/>
    <x v="3"/>
    <s v="ABC-12"/>
    <s v="XYZ-111"/>
    <x v="690"/>
    <s v="Description_942"/>
    <d v="2022-02-01T00:00:00"/>
    <n v="4"/>
    <s v="Demand"/>
    <n v="0"/>
    <n v="606"/>
    <n v="606"/>
    <n v="0"/>
    <n v="606"/>
    <n v="606"/>
    <n v="0"/>
    <n v="1"/>
    <n v="1"/>
    <n v="1"/>
    <s v="90-100%"/>
    <s v="90-100%"/>
    <s v="Others"/>
    <n v="1.9675740690804733"/>
    <n v="0"/>
    <n v="1192.3498858627668"/>
    <n v="1192.3498858627668"/>
    <n v="0"/>
    <n v="1192.3498858627668"/>
    <n v="1192.3498858627668"/>
    <n v="0"/>
    <s v="Forecasted But Not Sold"/>
    <s v="Forecasted But Not Sold"/>
    <x v="4"/>
    <s v="0"/>
  </r>
  <r>
    <s v="Total"/>
    <x v="0"/>
    <s v="ABC-12"/>
    <s v="XYZ-111"/>
    <x v="691"/>
    <s v="Description_943"/>
    <d v="2022-02-01T00:00:00"/>
    <n v="6202"/>
    <s v="Demand"/>
    <n v="754"/>
    <n v="601"/>
    <n v="601"/>
    <n v="1000"/>
    <n v="153"/>
    <n v="153"/>
    <n v="246"/>
    <n v="0.79708222811671092"/>
    <n v="0.79708222811671092"/>
    <n v="0.67374005305039786"/>
    <s v="70-80%"/>
    <s v="70-80%"/>
    <s v="60-70%"/>
    <n v="3.2293265560165971"/>
    <n v="2434.9122232365144"/>
    <n v="1940.8252601659749"/>
    <n v="1940.8252601659749"/>
    <n v="3229.3265560165974"/>
    <n v="494.08696307053947"/>
    <n v="494.08696307053947"/>
    <n v="794.41433278008299"/>
    <s v="Underforecast"/>
    <s v="Underforecast"/>
    <x v="0"/>
    <s v="50-80"/>
  </r>
  <r>
    <s v="Total"/>
    <x v="3"/>
    <s v="ABC-12"/>
    <s v="XYZ-111"/>
    <x v="692"/>
    <s v="Description_944"/>
    <d v="2022-02-01T00:00:00"/>
    <n v="2"/>
    <s v="Demand"/>
    <n v="0"/>
    <n v="145"/>
    <n v="145"/>
    <n v="0"/>
    <n v="145"/>
    <n v="145"/>
    <n v="0"/>
    <n v="1"/>
    <n v="1"/>
    <n v="1"/>
    <s v="90-100%"/>
    <s v="90-100%"/>
    <s v="Others"/>
    <n v="6.0260381815515958"/>
    <n v="0"/>
    <n v="873.77553632498143"/>
    <n v="873.77553632498143"/>
    <n v="0"/>
    <n v="873.77553632498143"/>
    <n v="873.77553632498143"/>
    <n v="0"/>
    <s v="Forecasted But Not Sold"/>
    <s v="Forecasted But Not Sold"/>
    <x v="4"/>
    <s v="0"/>
  </r>
  <r>
    <s v="Total"/>
    <x v="3"/>
    <s v="ABC-12"/>
    <s v="XYZ-111"/>
    <x v="693"/>
    <s v="Description_945"/>
    <d v="2022-02-01T00:00:00"/>
    <n v="939"/>
    <s v="Demand"/>
    <n v="240"/>
    <n v="219"/>
    <n v="219"/>
    <n v="290"/>
    <n v="21"/>
    <n v="21"/>
    <n v="50"/>
    <n v="0.91249999999999998"/>
    <n v="0.91249999999999998"/>
    <n v="0.79166666666666663"/>
    <s v="90-100%"/>
    <s v="90-100%"/>
    <s v="70-80%"/>
    <n v="1.9668188778686659"/>
    <n v="472.03653068847984"/>
    <n v="430.73333425323784"/>
    <n v="430.73333425323784"/>
    <n v="570.37747458191313"/>
    <n v="41.303196435242"/>
    <n v="41.303196435242"/>
    <n v="98.340943893433291"/>
    <s v="Normal"/>
    <s v="Normal"/>
    <x v="0"/>
    <s v="80-120"/>
  </r>
  <r>
    <s v="Total"/>
    <x v="3"/>
    <s v="ABC-12"/>
    <s v="XYZ-111"/>
    <x v="694"/>
    <s v="Description_946"/>
    <d v="2022-02-01T00:00:00"/>
    <n v="301"/>
    <s v="Demand"/>
    <n v="94"/>
    <n v="132"/>
    <n v="132"/>
    <n v="150"/>
    <n v="38"/>
    <n v="38"/>
    <n v="56"/>
    <n v="0.5957446808510638"/>
    <n v="0.5957446808510638"/>
    <n v="0.4042553191489362"/>
    <s v="50-60%"/>
    <s v="50-60%"/>
    <s v="30-40%"/>
    <n v="5.8692406532632342"/>
    <n v="551.70862140674399"/>
    <n v="774.73976623074691"/>
    <n v="774.73976623074691"/>
    <n v="880.38609798948517"/>
    <n v="223.03114482400292"/>
    <n v="223.03114482400292"/>
    <n v="328.67747658274118"/>
    <s v="Overforecast"/>
    <s v="Overforecast"/>
    <x v="0"/>
    <s v="50-80"/>
  </r>
  <r>
    <s v="Total"/>
    <x v="0"/>
    <s v="ABC-12"/>
    <s v="XYZ-112"/>
    <x v="695"/>
    <s v="Description_947"/>
    <d v="2022-02-01T00:00:00"/>
    <n v="3359"/>
    <s v="Demand"/>
    <n v="86"/>
    <n v="75"/>
    <n v="75"/>
    <n v="400"/>
    <n v="11"/>
    <n v="11"/>
    <n v="314"/>
    <n v="0.87209302325581395"/>
    <n v="0.87209302325581395"/>
    <n v="0"/>
    <s v="80-90%"/>
    <s v="80-90%"/>
    <s v="0-10%"/>
    <n v="0.88917354409317817"/>
    <n v="76.468924792013325"/>
    <n v="66.688015806988361"/>
    <n v="66.688015806988361"/>
    <n v="355.66941763727129"/>
    <n v="9.7809089850249649"/>
    <n v="9.7809089850249649"/>
    <n v="279.20049284525794"/>
    <s v="Underforecast"/>
    <s v="Underforecast"/>
    <x v="0"/>
    <s v="0-25"/>
  </r>
  <r>
    <s v="Total"/>
    <x v="0"/>
    <s v="ABC-12"/>
    <s v="XYZ-112"/>
    <x v="696"/>
    <s v="Description_948"/>
    <d v="2022-02-01T00:00:00"/>
    <n v="0"/>
    <s v="Supply"/>
    <n v="0"/>
    <n v="100"/>
    <n v="100"/>
    <n v="0"/>
    <n v="100"/>
    <n v="100"/>
    <n v="0"/>
    <n v="1"/>
    <n v="1"/>
    <n v="1"/>
    <s v="90-100%"/>
    <s v="90-100%"/>
    <s v="Others"/>
    <n v="3.2842974137931038"/>
    <n v="0"/>
    <n v="328.42974137931037"/>
    <n v="328.42974137931037"/>
    <n v="0"/>
    <n v="328.42974137931037"/>
    <n v="328.42974137931037"/>
    <n v="0"/>
    <s v="Forecasted But Not Sold"/>
    <s v="Forecasted But Not Sold"/>
    <x v="4"/>
    <s v="0"/>
  </r>
  <r>
    <s v="Total"/>
    <x v="3"/>
    <s v="ABC-12"/>
    <s v="XYZ-112"/>
    <x v="697"/>
    <s v="Description_950"/>
    <d v="2022-02-01T00:00:00"/>
    <n v="480"/>
    <s v="Supply"/>
    <n v="435"/>
    <n v="418"/>
    <n v="418"/>
    <n v="480"/>
    <n v="17"/>
    <n v="17"/>
    <n v="45"/>
    <n v="0.96091954022988502"/>
    <n v="0.96091954022988502"/>
    <n v="0.89655172413793105"/>
    <s v="90-100%"/>
    <s v="90-100%"/>
    <s v="80-90%"/>
    <n v="6.5793107684383925"/>
    <n v="2862.0001842707006"/>
    <n v="2750.1519012072481"/>
    <n v="2750.1519012072481"/>
    <n v="3158.0691688504285"/>
    <n v="111.84828306345253"/>
    <n v="111.84828306345253"/>
    <n v="296.06898457972784"/>
    <s v="Normal"/>
    <s v="Normal"/>
    <x v="0"/>
    <s v="80-120"/>
  </r>
  <r>
    <s v="Total"/>
    <x v="3"/>
    <s v="ABC-12"/>
    <s v="XYZ-112"/>
    <x v="698"/>
    <s v="Description_951"/>
    <d v="2022-02-01T00:00:00"/>
    <n v="3603"/>
    <s v="Demand"/>
    <n v="1173"/>
    <n v="826"/>
    <n v="826"/>
    <n v="1100"/>
    <n v="347"/>
    <n v="347"/>
    <n v="73"/>
    <n v="0.70417732310315428"/>
    <n v="0.70417732310315428"/>
    <n v="0.93776641091219093"/>
    <s v="60-70%"/>
    <s v="60-70%"/>
    <s v="90-100%"/>
    <n v="2.1961510591336402"/>
    <n v="2576.0851923637601"/>
    <n v="1814.0207748443868"/>
    <n v="1814.0207748443868"/>
    <n v="2415.7661650470041"/>
    <n v="762.06441751937336"/>
    <n v="762.06441751937336"/>
    <n v="160.31902731675609"/>
    <s v="Underforecast"/>
    <s v="Underforecast"/>
    <x v="2"/>
    <s v="80-120"/>
  </r>
  <r>
    <s v="Total"/>
    <x v="3"/>
    <s v="ABC-12"/>
    <s v="XYZ-112"/>
    <x v="699"/>
    <s v="Description_952"/>
    <d v="2022-02-01T00:00:00"/>
    <n v="201"/>
    <s v="Demand"/>
    <n v="184"/>
    <n v="170"/>
    <n v="170"/>
    <n v="180"/>
    <n v="14"/>
    <n v="14"/>
    <n v="4"/>
    <n v="0.92391304347826086"/>
    <n v="0.92391304347826086"/>
    <n v="0.97826086956521741"/>
    <s v="90-100%"/>
    <s v="90-100%"/>
    <s v="90-100%"/>
    <n v="6.6177816887116263"/>
    <n v="1217.6718307229391"/>
    <n v="1125.0228870809765"/>
    <n v="1125.0228870809765"/>
    <n v="1191.2007039680927"/>
    <n v="92.64894364196266"/>
    <n v="92.64894364196266"/>
    <n v="26.471126754846409"/>
    <s v="Normal"/>
    <s v="Normal"/>
    <x v="2"/>
    <s v="80-120"/>
  </r>
  <r>
    <s v="Total"/>
    <x v="3"/>
    <s v="ABC-12"/>
    <s v="XYZ-112"/>
    <x v="700"/>
    <s v="Description_953"/>
    <d v="2022-02-01T00:00:00"/>
    <n v="1545"/>
    <s v="Demand"/>
    <n v="558"/>
    <n v="323"/>
    <n v="323"/>
    <n v="600"/>
    <n v="235"/>
    <n v="235"/>
    <n v="42"/>
    <n v="0.57885304659498216"/>
    <n v="0.57885304659498216"/>
    <n v="0.92473118279569888"/>
    <s v="50-60%"/>
    <s v="50-60%"/>
    <s v="90-100%"/>
    <n v="2.2065264622265515"/>
    <n v="1231.2417659224157"/>
    <n v="712.70804729917609"/>
    <n v="712.70804729917609"/>
    <n v="1323.9158773359309"/>
    <n v="518.53371862323957"/>
    <n v="518.53371862323957"/>
    <n v="92.67411141351522"/>
    <s v="Underforecast"/>
    <s v="Underforecast"/>
    <x v="2"/>
    <s v="80-120"/>
  </r>
  <r>
    <s v="Total"/>
    <x v="3"/>
    <s v="ABC-14"/>
    <s v="XYZ-113"/>
    <x v="701"/>
    <s v="Description_954"/>
    <d v="2022-02-01T00:00:00"/>
    <n v="34212"/>
    <s v="Demand"/>
    <n v="19929"/>
    <n v="13000"/>
    <n v="13000"/>
    <n v="15000"/>
    <n v="6929"/>
    <n v="6929"/>
    <n v="4929"/>
    <n v="0.65231572080887146"/>
    <n v="0.65231572080887146"/>
    <n v="0.75267198554869785"/>
    <s v="60-70%"/>
    <s v="60-70%"/>
    <s v="70-80%"/>
    <n v="2.1405068169017012"/>
    <n v="42658.160354034"/>
    <n v="27826.588619722115"/>
    <n v="27826.588619722115"/>
    <n v="32107.602253525518"/>
    <n v="14831.571734311885"/>
    <n v="14831.571734311885"/>
    <n v="10550.558100508482"/>
    <s v="Underforecast"/>
    <s v="Underforecast"/>
    <x v="3"/>
    <s v="120-150"/>
  </r>
  <r>
    <s v="Total"/>
    <x v="1"/>
    <s v="ABC-17"/>
    <s v="XYZ-114"/>
    <x v="702"/>
    <s v="Description_955"/>
    <d v="2022-02-01T00:00:00"/>
    <n v="1785"/>
    <s v="Demand"/>
    <n v="132"/>
    <n v="199"/>
    <n v="199"/>
    <n v="130"/>
    <n v="67"/>
    <n v="67"/>
    <n v="2"/>
    <n v="0.49242424242424243"/>
    <n v="0.49242424242424243"/>
    <n v="0.98484848484848486"/>
    <s v="40-50%"/>
    <s v="40-50%"/>
    <s v="90-100%"/>
    <n v="1.5739371553872268"/>
    <n v="207.75970451111394"/>
    <n v="313.21349392205815"/>
    <n v="313.21349392205815"/>
    <n v="204.61183020033948"/>
    <n v="105.45378941094421"/>
    <n v="105.45378941094421"/>
    <n v="3.1478743107744549"/>
    <s v="Overforecast"/>
    <s v="Overforecast"/>
    <x v="2"/>
    <s v="80-120"/>
  </r>
  <r>
    <s v="Total"/>
    <x v="1"/>
    <s v="ABC-17"/>
    <s v="XYZ-114"/>
    <x v="703"/>
    <s v="Description_956"/>
    <d v="2022-02-01T00:00:00"/>
    <n v="478"/>
    <s v="Supply"/>
    <n v="476"/>
    <n v="521"/>
    <n v="521"/>
    <n v="649"/>
    <n v="45"/>
    <n v="45"/>
    <n v="173"/>
    <n v="0.90546218487394958"/>
    <n v="0.90546218487394958"/>
    <n v="0.63655462184873945"/>
    <s v="80-90%"/>
    <s v="80-90%"/>
    <s v="60-70%"/>
    <n v="8.4130677219490924"/>
    <n v="4004.6202356477679"/>
    <n v="4383.2082831354774"/>
    <n v="4383.2082831354774"/>
    <n v="5460.080951544961"/>
    <n v="378.58804748770945"/>
    <n v="378.58804748770945"/>
    <n v="1455.460715897193"/>
    <s v="Normal"/>
    <s v="Normal"/>
    <x v="0"/>
    <s v="50-80"/>
  </r>
  <r>
    <s v="Total"/>
    <x v="1"/>
    <s v="ABC-17"/>
    <s v="XYZ-114"/>
    <x v="704"/>
    <s v="Description_957"/>
    <d v="2022-02-01T00:00:00"/>
    <n v="364"/>
    <s v="Supply"/>
    <n v="340"/>
    <n v="299"/>
    <n v="299"/>
    <n v="1200"/>
    <n v="41"/>
    <n v="41"/>
    <n v="860"/>
    <n v="0.87941176470588234"/>
    <n v="0.87941176470588234"/>
    <n v="0"/>
    <s v="80-90%"/>
    <s v="80-90%"/>
    <s v="0-10%"/>
    <n v="7.9286484867027589"/>
    <n v="2695.7404854789379"/>
    <n v="2370.6658975241248"/>
    <n v="2370.6658975241248"/>
    <n v="9514.3781840433112"/>
    <n v="325.07458795481307"/>
    <n v="325.07458795481307"/>
    <n v="6818.6376985643728"/>
    <s v="Underforecast"/>
    <s v="Underforecast"/>
    <x v="0"/>
    <s v="25-50"/>
  </r>
  <r>
    <s v="Total"/>
    <x v="1"/>
    <s v="ABC-17"/>
    <s v="XYZ-114"/>
    <x v="705"/>
    <s v="Description_958"/>
    <d v="2022-02-01T00:00:00"/>
    <n v="975"/>
    <s v="Demand"/>
    <n v="26"/>
    <n v="17"/>
    <n v="17"/>
    <n v="30"/>
    <n v="9"/>
    <n v="9"/>
    <n v="4"/>
    <n v="0.65384615384615385"/>
    <n v="0.65384615384615385"/>
    <n v="0.84615384615384615"/>
    <s v="60-70%"/>
    <s v="60-70%"/>
    <s v="80-90%"/>
    <n v="1.849424557509159"/>
    <n v="48.085038495238138"/>
    <n v="31.440217477655704"/>
    <n v="31.440217477655704"/>
    <n v="55.482736725274769"/>
    <n v="16.644821017582434"/>
    <n v="16.644821017582434"/>
    <n v="7.3976982300366316"/>
    <s v="Underforecast"/>
    <s v="Underforecast"/>
    <x v="0"/>
    <s v="80-120"/>
  </r>
  <r>
    <s v="Total"/>
    <x v="1"/>
    <s v="ABC-17"/>
    <s v="XYZ-114"/>
    <x v="706"/>
    <s v="Description_959"/>
    <d v="2022-02-01T00:00:00"/>
    <n v="2274"/>
    <s v="Demand"/>
    <n v="370"/>
    <n v="603"/>
    <n v="603"/>
    <n v="580"/>
    <n v="233"/>
    <n v="233"/>
    <n v="210"/>
    <n v="0.37027027027027026"/>
    <n v="0.37027027027027026"/>
    <n v="0.43243243243243246"/>
    <s v="30-40%"/>
    <s v="30-40%"/>
    <s v="40-50%"/>
    <n v="13.600922681194497"/>
    <n v="5032.3413920419634"/>
    <n v="8201.3563767602809"/>
    <n v="8201.3563767602809"/>
    <n v="7888.5351550928081"/>
    <n v="3169.0149847183175"/>
    <n v="3169.0149847183175"/>
    <n v="2856.1937630508446"/>
    <s v="Overforecast"/>
    <s v="Overforecast"/>
    <x v="0"/>
    <s v="50-80"/>
  </r>
  <r>
    <s v="Total"/>
    <x v="1"/>
    <s v="ABC-17"/>
    <s v="XYZ-114"/>
    <x v="707"/>
    <s v="Description_960"/>
    <d v="2022-02-01T00:00:00"/>
    <n v="504"/>
    <s v="Demand"/>
    <n v="41"/>
    <n v="34"/>
    <n v="34"/>
    <n v="40"/>
    <n v="7"/>
    <n v="7"/>
    <n v="1"/>
    <n v="0.82926829268292679"/>
    <n v="0.82926829268292679"/>
    <n v="0.97560975609756095"/>
    <s v="80-90%"/>
    <s v="80-90%"/>
    <s v="90-100%"/>
    <n v="12.458969438673785"/>
    <n v="510.81774698562521"/>
    <n v="423.6049609149087"/>
    <n v="423.6049609149087"/>
    <n v="498.35877754695139"/>
    <n v="87.212786070716504"/>
    <n v="87.212786070716504"/>
    <n v="12.458969438673819"/>
    <s v="Underforecast"/>
    <s v="Underforecast"/>
    <x v="2"/>
    <s v="80-120"/>
  </r>
  <r>
    <s v="Total"/>
    <x v="1"/>
    <s v="ABC-17"/>
    <s v="XYZ-114"/>
    <x v="708"/>
    <s v="Description_961"/>
    <d v="2022-02-01T00:00:00"/>
    <n v="0"/>
    <s v="Demand"/>
    <n v="105"/>
    <n v="98"/>
    <n v="98"/>
    <n v="95"/>
    <n v="7"/>
    <n v="7"/>
    <n v="10"/>
    <n v="0.93333333333333335"/>
    <n v="0.93333333333333335"/>
    <n v="0.90476190476190477"/>
    <s v="90-100%"/>
    <s v="90-100%"/>
    <s v="80-90%"/>
    <n v="78.642875662491733"/>
    <n v="8257.5019445616326"/>
    <n v="7707.0018149241896"/>
    <n v="7707.0018149241896"/>
    <n v="7471.0731879367149"/>
    <n v="550.50012963744302"/>
    <n v="550.50012963744302"/>
    <n v="786.4287566249177"/>
    <s v="Normal"/>
    <s v="Normal"/>
    <x v="2"/>
    <s v="80-120"/>
  </r>
  <r>
    <s v="Total"/>
    <x v="1"/>
    <s v="ABC-17"/>
    <s v="XYZ-114"/>
    <x v="709"/>
    <s v="Description_962"/>
    <d v="2022-02-01T00:00:00"/>
    <n v="0"/>
    <s v="Supply"/>
    <n v="0"/>
    <n v="3"/>
    <n v="3"/>
    <n v="5"/>
    <n v="3"/>
    <n v="3"/>
    <n v="5"/>
    <n v="1"/>
    <n v="1"/>
    <n v="1"/>
    <s v="90-100%"/>
    <s v="90-100%"/>
    <s v="90-100%"/>
    <n v="47.005000000000003"/>
    <n v="0"/>
    <n v="141.01500000000001"/>
    <n v="141.01500000000001"/>
    <n v="235.02500000000001"/>
    <n v="141.01500000000001"/>
    <n v="141.01500000000001"/>
    <n v="235.02500000000001"/>
    <s v="Forecasted But Not Sold"/>
    <s v="Forecasted But Not Sold"/>
    <x v="5"/>
    <s v="0"/>
  </r>
  <r>
    <s v="Total"/>
    <x v="1"/>
    <s v="ABC-17"/>
    <s v="XYZ-114"/>
    <x v="710"/>
    <s v="Description_963"/>
    <d v="2022-02-01T00:00:00"/>
    <n v="1076"/>
    <s v="Demand"/>
    <n v="2"/>
    <n v="3"/>
    <n v="3"/>
    <n v="20"/>
    <n v="1"/>
    <n v="1"/>
    <n v="18"/>
    <n v="0.5"/>
    <n v="0.5"/>
    <n v="0"/>
    <s v="40-50%"/>
    <s v="40-50%"/>
    <s v="0-10%"/>
    <n v="85.156399999999991"/>
    <n v="170.31279999999998"/>
    <n v="255.46919999999997"/>
    <n v="255.46919999999997"/>
    <n v="1703.1279999999997"/>
    <n v="85.156399999999991"/>
    <n v="85.156399999999991"/>
    <n v="1532.8151999999998"/>
    <s v="Overforecast"/>
    <s v="Overforecast"/>
    <x v="0"/>
    <s v="0-25"/>
  </r>
  <r>
    <s v="Total"/>
    <x v="1"/>
    <s v="ABC-17"/>
    <s v="XYZ-114"/>
    <x v="711"/>
    <s v="Description_964"/>
    <d v="2022-02-01T00:00:00"/>
    <n v="5219"/>
    <s v="Demand"/>
    <n v="0"/>
    <n v="3"/>
    <n v="3"/>
    <n v="5"/>
    <n v="3"/>
    <n v="3"/>
    <n v="5"/>
    <n v="1"/>
    <n v="1"/>
    <n v="1"/>
    <s v="90-100%"/>
    <s v="90-100%"/>
    <s v="90-100%"/>
    <n v="50.182300000000005"/>
    <n v="0"/>
    <n v="150.54690000000002"/>
    <n v="150.54690000000002"/>
    <n v="250.91150000000002"/>
    <n v="150.54690000000002"/>
    <n v="150.54690000000002"/>
    <n v="250.91150000000002"/>
    <s v="Forecasted But Not Sold"/>
    <s v="Forecasted But Not Sold"/>
    <x v="5"/>
    <s v="0"/>
  </r>
  <r>
    <s v="Total"/>
    <x v="1"/>
    <s v="ABC-17"/>
    <s v="XYZ-114"/>
    <x v="712"/>
    <s v="Description_965"/>
    <d v="2022-02-01T00:00:00"/>
    <n v="6"/>
    <s v="Supply"/>
    <n v="2706"/>
    <n v="4070"/>
    <n v="4070"/>
    <n v="3000"/>
    <n v="1364"/>
    <n v="1364"/>
    <n v="294"/>
    <n v="0.49593495934959353"/>
    <n v="0.49593495934959353"/>
    <n v="0.89135254988913526"/>
    <s v="40-50%"/>
    <s v="40-50%"/>
    <s v="80-90%"/>
    <n v="11.982661401828024"/>
    <n v="32425.081753346632"/>
    <n v="48769.431905440055"/>
    <n v="48769.431905440055"/>
    <n v="35947.98420548407"/>
    <n v="16344.350152093422"/>
    <n v="16344.350152093422"/>
    <n v="3522.9024521374376"/>
    <s v="Overforecast"/>
    <s v="Overforecast"/>
    <x v="0"/>
    <s v="80-120"/>
  </r>
  <r>
    <s v="Total"/>
    <x v="1"/>
    <s v="ABC-17"/>
    <s v="XYZ-114"/>
    <x v="713"/>
    <s v="Description_966"/>
    <d v="2022-02-01T00:00:00"/>
    <n v="1423"/>
    <s v="Demand"/>
    <n v="56"/>
    <n v="75"/>
    <n v="75"/>
    <n v="55"/>
    <n v="19"/>
    <n v="19"/>
    <n v="1"/>
    <n v="0.6607142857142857"/>
    <n v="0.6607142857142857"/>
    <n v="0.9821428571428571"/>
    <s v="60-70%"/>
    <s v="60-70%"/>
    <s v="90-100%"/>
    <n v="4.666958473454053"/>
    <n v="261.34967451342698"/>
    <n v="350.02188550905396"/>
    <n v="350.02188550905396"/>
    <n v="256.68271603997289"/>
    <n v="88.672210995626983"/>
    <n v="88.672210995626983"/>
    <n v="4.6669584734540877"/>
    <s v="Overforecast"/>
    <s v="Overforecast"/>
    <x v="2"/>
    <s v="80-120"/>
  </r>
  <r>
    <s v="Total"/>
    <x v="1"/>
    <s v="ABC-17"/>
    <s v="XYZ-114"/>
    <x v="714"/>
    <s v="Description_967"/>
    <d v="2022-02-01T00:00:00"/>
    <n v="874"/>
    <s v="Demand"/>
    <n v="754"/>
    <n v="872"/>
    <n v="872"/>
    <n v="550"/>
    <n v="118"/>
    <n v="118"/>
    <n v="204"/>
    <n v="0.84350132625994689"/>
    <n v="0.84350132625994689"/>
    <n v="0.72944297082228116"/>
    <s v="80-90%"/>
    <s v="80-90%"/>
    <s v="70-80%"/>
    <n v="8.9132158863537381"/>
    <n v="6720.5647783107188"/>
    <n v="7772.3242529004592"/>
    <n v="7772.3242529004592"/>
    <n v="4902.2687374945563"/>
    <n v="1051.7594745897404"/>
    <n v="1051.7594745897404"/>
    <n v="1818.2960408161625"/>
    <s v="Overforecast"/>
    <s v="Overforecast"/>
    <x v="3"/>
    <s v="120-150"/>
  </r>
  <r>
    <s v="Total"/>
    <x v="1"/>
    <s v="ABC-17"/>
    <s v="XYZ-114"/>
    <x v="715"/>
    <s v="Description_968"/>
    <d v="2022-02-01T00:00:00"/>
    <n v="5354"/>
    <s v="Demand"/>
    <n v="1061"/>
    <n v="627"/>
    <n v="627"/>
    <n v="450"/>
    <n v="434"/>
    <n v="434"/>
    <n v="611"/>
    <n v="0.59095193213949104"/>
    <n v="0.59095193213949104"/>
    <n v="0.42412818096135718"/>
    <s v="50-60%"/>
    <s v="50-60%"/>
    <s v="40-50%"/>
    <n v="1.2775018963298275"/>
    <n v="1355.4295120059469"/>
    <n v="800.99368899880187"/>
    <n v="800.99368899880187"/>
    <n v="574.87585334842231"/>
    <n v="554.43582300714502"/>
    <n v="554.43582300714502"/>
    <n v="780.55365865752458"/>
    <s v="Underforecast"/>
    <s v="Underforecast"/>
    <x v="3"/>
    <s v="&gt;200&quot;"/>
  </r>
  <r>
    <s v="Total"/>
    <x v="1"/>
    <s v="ABC-17"/>
    <s v="XYZ-114"/>
    <x v="716"/>
    <s v="Description_969"/>
    <d v="2022-02-01T00:00:00"/>
    <n v="177"/>
    <s v="Demand"/>
    <n v="153"/>
    <n v="175"/>
    <n v="175"/>
    <n v="450"/>
    <n v="22"/>
    <n v="22"/>
    <n v="297"/>
    <n v="0.85620915032679745"/>
    <n v="0.85620915032679745"/>
    <n v="0"/>
    <s v="80-90%"/>
    <s v="80-90%"/>
    <s v="0-10%"/>
    <n v="6.0070844735176063"/>
    <n v="919.08392444819378"/>
    <n v="1051.2397828655812"/>
    <n v="1051.2397828655812"/>
    <n v="2703.1880130829227"/>
    <n v="132.15585841738744"/>
    <n v="132.15585841738744"/>
    <n v="1784.1040886347289"/>
    <s v="Overforecast"/>
    <s v="Overforecast"/>
    <x v="0"/>
    <s v="25-50"/>
  </r>
  <r>
    <s v="Total"/>
    <x v="1"/>
    <s v="ABC-17"/>
    <s v="XYZ-114"/>
    <x v="717"/>
    <s v="Description_970"/>
    <d v="2022-02-01T00:00:00"/>
    <n v="5985"/>
    <s v="Supply"/>
    <n v="5536"/>
    <n v="4845"/>
    <n v="4845"/>
    <n v="7500"/>
    <n v="691"/>
    <n v="691"/>
    <n v="1964"/>
    <n v="0.87518063583815031"/>
    <n v="0.87518063583815031"/>
    <n v="0.64523121387283244"/>
    <s v="80-90%"/>
    <s v="80-90%"/>
    <s v="60-70%"/>
    <n v="6.1633311054125413"/>
    <n v="34120.200999563829"/>
    <n v="29861.339205723762"/>
    <n v="29861.339205723762"/>
    <n v="46224.983290594057"/>
    <n v="4258.8617938400675"/>
    <n v="4258.8617938400675"/>
    <n v="12104.782291030227"/>
    <s v="Underforecast"/>
    <s v="Underforecast"/>
    <x v="0"/>
    <s v="50-80"/>
  </r>
  <r>
    <s v="Total"/>
    <x v="1"/>
    <s v="ABC-17"/>
    <s v="XYZ-114"/>
    <x v="718"/>
    <s v="Description_971"/>
    <d v="2022-02-01T00:00:00"/>
    <n v="3431"/>
    <s v="Demand"/>
    <n v="59"/>
    <n v="40"/>
    <n v="40"/>
    <n v="90"/>
    <n v="19"/>
    <n v="19"/>
    <n v="31"/>
    <n v="0.67796610169491522"/>
    <n v="0.67796610169491522"/>
    <n v="0.47457627118644063"/>
    <s v="60-70%"/>
    <s v="60-70%"/>
    <s v="40-50%"/>
    <n v="7.322370342053965"/>
    <n v="432.01985018118393"/>
    <n v="292.8948136821586"/>
    <n v="292.8948136821586"/>
    <n v="659.01333078485686"/>
    <n v="139.12503649902533"/>
    <n v="139.12503649902533"/>
    <n v="226.99348060367294"/>
    <s v="Underforecast"/>
    <s v="Underforecast"/>
    <x v="0"/>
    <s v="50-80"/>
  </r>
  <r>
    <s v="Total"/>
    <x v="1"/>
    <s v="ABC-17"/>
    <s v="XYZ-114"/>
    <x v="719"/>
    <s v="Description_972"/>
    <d v="2022-02-01T00:00:00"/>
    <n v="5163"/>
    <s v="Demand"/>
    <n v="71"/>
    <n v="233"/>
    <n v="233"/>
    <n v="300"/>
    <n v="162"/>
    <n v="162"/>
    <n v="229"/>
    <n v="0"/>
    <n v="0"/>
    <n v="0"/>
    <s v="0-10%"/>
    <s v="0-10%"/>
    <s v="0-10%"/>
    <n v="47.008717877136988"/>
    <n v="3337.6189692767261"/>
    <n v="10953.031265372918"/>
    <n v="10953.031265372918"/>
    <n v="14102.615363141096"/>
    <n v="7615.4122960961922"/>
    <n v="7615.4122960961922"/>
    <n v="10764.99639386437"/>
    <s v="Overforecast"/>
    <s v="Overforecast"/>
    <x v="0"/>
    <s v="0-25"/>
  </r>
  <r>
    <s v="Total"/>
    <x v="1"/>
    <s v="ABC-17"/>
    <s v="XYZ-114"/>
    <x v="720"/>
    <s v="Description_973"/>
    <d v="2022-02-01T00:00:00"/>
    <n v="1230"/>
    <s v="Demand"/>
    <n v="0"/>
    <n v="0"/>
    <n v="0"/>
    <n v="74"/>
    <n v="0"/>
    <n v="0"/>
    <n v="74"/>
    <n v="1"/>
    <n v="1"/>
    <n v="1"/>
    <s v="Others"/>
    <s v="Others"/>
    <s v="90-100%"/>
    <n v="1.0536260000000002"/>
    <n v="0"/>
    <n v="0"/>
    <n v="0"/>
    <n v="77.96832400000001"/>
    <n v="0"/>
    <n v="0"/>
    <n v="77.96832400000001"/>
    <s v="Others"/>
    <s v="Others"/>
    <x v="5"/>
    <s v="0"/>
  </r>
  <r>
    <s v="Total"/>
    <x v="1"/>
    <s v="ABC-17"/>
    <s v="XYZ-114"/>
    <x v="721"/>
    <s v="Description_974"/>
    <d v="2022-02-01T00:00:00"/>
    <n v="4883"/>
    <s v="Demand"/>
    <n v="725"/>
    <n v="867"/>
    <n v="867"/>
    <n v="750"/>
    <n v="142"/>
    <n v="142"/>
    <n v="25"/>
    <n v="0.80413793103448272"/>
    <n v="0.80413793103448272"/>
    <n v="0.96551724137931039"/>
    <s v="70-80%"/>
    <s v="70-80%"/>
    <s v="90-100%"/>
    <n v="3.9076765045004653"/>
    <n v="2833.0654657628374"/>
    <n v="3387.9555294019033"/>
    <n v="3387.9555294019033"/>
    <n v="2930.7573783753492"/>
    <n v="554.89006363906583"/>
    <n v="554.89006363906583"/>
    <n v="97.691912612511715"/>
    <s v="Overforecast"/>
    <s v="Overforecast"/>
    <x v="2"/>
    <s v="80-120"/>
  </r>
  <r>
    <s v="Total"/>
    <x v="1"/>
    <s v="ABC-17"/>
    <s v="XYZ-114"/>
    <x v="722"/>
    <s v="Description_975"/>
    <d v="2022-02-01T00:00:00"/>
    <n v="24400"/>
    <s v="Demand"/>
    <n v="5725"/>
    <n v="4475"/>
    <n v="6500"/>
    <n v="7500"/>
    <n v="1250"/>
    <n v="775"/>
    <n v="1775"/>
    <n v="0.78165938864628814"/>
    <n v="0.86462882096069871"/>
    <n v="0.68995633187772931"/>
    <s v="70-80%"/>
    <s v="80-90%"/>
    <s v="60-70%"/>
    <n v="6.2162718094783118"/>
    <n v="35588.156109263335"/>
    <n v="27817.816347415446"/>
    <n v="40405.766761609026"/>
    <n v="46622.038571087338"/>
    <n v="7770.3397618478884"/>
    <n v="4817.6106523456911"/>
    <n v="11033.882461824003"/>
    <s v="Underforecast"/>
    <s v="Overforecast"/>
    <x v="0"/>
    <s v="50-80"/>
  </r>
  <r>
    <s v="Total"/>
    <x v="1"/>
    <s v="ABC-17"/>
    <s v="XYZ-114"/>
    <x v="723"/>
    <s v="Description_976"/>
    <d v="2022-02-01T00:00:00"/>
    <n v="0"/>
    <s v="Supply"/>
    <n v="0"/>
    <n v="4"/>
    <n v="4"/>
    <n v="5"/>
    <n v="4"/>
    <n v="4"/>
    <n v="5"/>
    <n v="1"/>
    <n v="1"/>
    <n v="1"/>
    <s v="90-100%"/>
    <s v="90-100%"/>
    <s v="90-100%"/>
    <n v="36.842399999999998"/>
    <n v="0"/>
    <n v="147.36959999999999"/>
    <n v="147.36959999999999"/>
    <n v="184.21199999999999"/>
    <n v="147.36959999999999"/>
    <n v="147.36959999999999"/>
    <n v="184.21199999999999"/>
    <s v="Forecasted But Not Sold"/>
    <s v="Forecasted But Not Sold"/>
    <x v="5"/>
    <s v="0"/>
  </r>
  <r>
    <s v="Total"/>
    <x v="1"/>
    <s v="ABC-17"/>
    <s v="XYZ-114"/>
    <x v="724"/>
    <s v="Description_977"/>
    <d v="2022-02-01T00:00:00"/>
    <n v="0"/>
    <s v="Demand"/>
    <n v="98"/>
    <n v="102"/>
    <n v="102"/>
    <n v="50"/>
    <n v="4"/>
    <n v="4"/>
    <n v="48"/>
    <n v="0.95918367346938771"/>
    <n v="0.95918367346938771"/>
    <n v="0.51020408163265307"/>
    <s v="90-100%"/>
    <s v="90-100%"/>
    <s v="50-60%"/>
    <n v="62.534500000000001"/>
    <n v="6128.3810000000003"/>
    <n v="6378.5190000000002"/>
    <n v="6378.5190000000002"/>
    <n v="3126.7249999999999"/>
    <n v="250.13799999999992"/>
    <n v="250.13799999999992"/>
    <n v="3001.6560000000004"/>
    <s v="Normal"/>
    <s v="Normal"/>
    <x v="3"/>
    <s v="150-200"/>
  </r>
  <r>
    <s v="Total"/>
    <x v="1"/>
    <s v="ABC-17"/>
    <s v="XYZ-114"/>
    <x v="725"/>
    <s v="Description_978"/>
    <d v="2022-02-01T00:00:00"/>
    <n v="7289"/>
    <s v="Demand"/>
    <n v="215"/>
    <n v="260"/>
    <n v="260"/>
    <n v="400"/>
    <n v="45"/>
    <n v="45"/>
    <n v="185"/>
    <n v="0.79069767441860461"/>
    <n v="0.79069767441860461"/>
    <n v="0.13953488372093026"/>
    <s v="70-80%"/>
    <s v="70-80%"/>
    <s v="10-20%"/>
    <n v="0.71961070898487434"/>
    <n v="154.71630243174798"/>
    <n v="187.09878433606733"/>
    <n v="187.09878433606733"/>
    <n v="287.84428359394974"/>
    <n v="32.382481904319349"/>
    <n v="32.382481904319349"/>
    <n v="133.12798116220176"/>
    <s v="Overforecast"/>
    <s v="Overforecast"/>
    <x v="0"/>
    <s v="50-80"/>
  </r>
  <r>
    <s v="Total"/>
    <x v="1"/>
    <s v="ABC-17"/>
    <s v="XYZ-114"/>
    <x v="726"/>
    <s v="Description_979"/>
    <d v="2022-02-01T00:00:00"/>
    <n v="50"/>
    <s v="Supply"/>
    <n v="1287"/>
    <n v="3078"/>
    <n v="3078"/>
    <n v="3200"/>
    <n v="1791"/>
    <n v="1791"/>
    <n v="1913"/>
    <n v="0"/>
    <n v="0"/>
    <n v="0"/>
    <s v="0-10%"/>
    <s v="0-10%"/>
    <s v="0-10%"/>
    <n v="3.1451474605845871"/>
    <n v="4047.8047817723636"/>
    <n v="9680.7638836793594"/>
    <n v="9680.7638836793594"/>
    <n v="10064.471873870678"/>
    <n v="5632.9591019069958"/>
    <n v="5632.9591019069958"/>
    <n v="6016.6670920983142"/>
    <s v="Overforecast"/>
    <s v="Overforecast"/>
    <x v="0"/>
    <s v="25-50"/>
  </r>
  <r>
    <s v="Total"/>
    <x v="1"/>
    <s v="ABC-17"/>
    <s v="XYZ-114"/>
    <x v="727"/>
    <s v="Description_980"/>
    <d v="2022-02-01T00:00:00"/>
    <n v="28018"/>
    <s v="Demand"/>
    <n v="7888"/>
    <n v="12207"/>
    <n v="12207"/>
    <n v="12800"/>
    <n v="4319"/>
    <n v="4319"/>
    <n v="4912"/>
    <n v="0.45245943204868155"/>
    <n v="0.45245943204868155"/>
    <n v="0.37728194726166331"/>
    <s v="40-50%"/>
    <s v="40-50%"/>
    <s v="30-40%"/>
    <n v="3.1474366714668265"/>
    <n v="24826.980464530327"/>
    <n v="38420.759448595549"/>
    <n v="38420.759448595549"/>
    <n v="40287.189394775378"/>
    <n v="13593.778984065222"/>
    <n v="13593.778984065222"/>
    <n v="15460.208930245051"/>
    <s v="Overforecast"/>
    <s v="Overforecast"/>
    <x v="0"/>
    <s v="50-80"/>
  </r>
  <r>
    <s v="Total"/>
    <x v="1"/>
    <s v="ABC-17"/>
    <s v="XYZ-114"/>
    <x v="728"/>
    <s v="Description_981"/>
    <d v="2022-02-01T00:00:00"/>
    <n v="4997"/>
    <s v="Demand"/>
    <n v="1334"/>
    <n v="968"/>
    <n v="968"/>
    <n v="1500"/>
    <n v="366"/>
    <n v="366"/>
    <n v="166"/>
    <n v="0.72563718140929534"/>
    <n v="0.72563718140929534"/>
    <n v="0.87556221889055474"/>
    <s v="70-80%"/>
    <s v="70-80%"/>
    <s v="80-90%"/>
    <n v="4.6482781379435023"/>
    <n v="6200.8030360166322"/>
    <n v="4499.5332375293101"/>
    <n v="4499.5332375293101"/>
    <n v="6972.4172069152537"/>
    <n v="1701.2697984873221"/>
    <n v="1701.2697984873221"/>
    <n v="771.61417089862152"/>
    <s v="Underforecast"/>
    <s v="Underforecast"/>
    <x v="0"/>
    <s v="80-120"/>
  </r>
  <r>
    <s v="Total"/>
    <x v="1"/>
    <s v="ABC-17"/>
    <s v="XYZ-114"/>
    <x v="729"/>
    <s v="Description_982"/>
    <d v="2022-02-01T00:00:00"/>
    <n v="16623"/>
    <s v="Demand"/>
    <n v="9999"/>
    <n v="8581"/>
    <n v="8581"/>
    <n v="12000"/>
    <n v="1418"/>
    <n v="1418"/>
    <n v="2001"/>
    <n v="0.85818581858185816"/>
    <n v="0.85818581858185816"/>
    <n v="0.79987998799879989"/>
    <s v="80-90%"/>
    <s v="80-90%"/>
    <s v="70-80%"/>
    <n v="4.2598025371387092"/>
    <n v="42593.765568849951"/>
    <n v="36553.365571187263"/>
    <n v="36553.365571187263"/>
    <n v="51117.630445664508"/>
    <n v="6040.3999976626874"/>
    <n v="6040.3999976626874"/>
    <n v="8523.8648768145576"/>
    <s v="Underforecast"/>
    <s v="Underforecast"/>
    <x v="0"/>
    <s v="80-120"/>
  </r>
  <r>
    <s v="Total"/>
    <x v="1"/>
    <s v="ABC-17"/>
    <s v="XYZ-114"/>
    <x v="730"/>
    <s v="Description_983"/>
    <d v="2022-02-01T00:00:00"/>
    <n v="2873"/>
    <s v="Demand"/>
    <n v="302"/>
    <n v="248"/>
    <n v="248"/>
    <n v="300"/>
    <n v="54"/>
    <n v="54"/>
    <n v="2"/>
    <n v="0.82119205298013243"/>
    <n v="0.82119205298013243"/>
    <n v="0.99337748344370858"/>
    <s v="80-90%"/>
    <s v="80-90%"/>
    <s v="90-100%"/>
    <n v="1.0267479986596826"/>
    <n v="310.07789559522416"/>
    <n v="254.63350366760127"/>
    <n v="254.63350366760127"/>
    <n v="308.02439959790479"/>
    <n v="55.444391927622888"/>
    <n v="55.444391927622888"/>
    <n v="2.0534959973193736"/>
    <s v="Underforecast"/>
    <s v="Underforecast"/>
    <x v="2"/>
    <s v="80-120"/>
  </r>
  <r>
    <s v="Total"/>
    <x v="1"/>
    <s v="ABC-17"/>
    <s v="XYZ-114"/>
    <x v="731"/>
    <s v="Description_984"/>
    <d v="2022-02-01T00:00:00"/>
    <n v="2964"/>
    <s v="Demand"/>
    <n v="2338"/>
    <n v="2841"/>
    <n v="2841"/>
    <n v="2400"/>
    <n v="503"/>
    <n v="503"/>
    <n v="62"/>
    <n v="0.78485885372112918"/>
    <n v="0.78485885372112918"/>
    <n v="0.97348160821214713"/>
    <s v="70-80%"/>
    <s v="70-80%"/>
    <s v="90-100%"/>
    <n v="2.5457418171467165"/>
    <n v="5951.944368489023"/>
    <n v="7232.4525025138219"/>
    <n v="7232.4525025138219"/>
    <n v="6109.7803611521194"/>
    <n v="1280.5081340247989"/>
    <n v="1280.5081340247989"/>
    <n v="157.83599266309648"/>
    <s v="Overforecast"/>
    <s v="Overforecast"/>
    <x v="2"/>
    <s v="80-120"/>
  </r>
  <r>
    <s v="Total"/>
    <x v="1"/>
    <s v="ABC-17"/>
    <s v="XYZ-114"/>
    <x v="732"/>
    <s v="Description_985"/>
    <d v="2022-02-01T00:00:00"/>
    <n v="58091"/>
    <s v="Demand"/>
    <n v="10310"/>
    <n v="10569"/>
    <n v="10569"/>
    <n v="10800"/>
    <n v="259"/>
    <n v="259"/>
    <n v="490"/>
    <n v="0.97487875848690586"/>
    <n v="0.97487875848690586"/>
    <n v="0.95247332686711927"/>
    <s v="90-100%"/>
    <s v="90-100%"/>
    <s v="90-100%"/>
    <n v="3.2991807164888538"/>
    <n v="34014.553187000085"/>
    <n v="34869.040992570699"/>
    <n v="34869.040992570699"/>
    <n v="35631.151738079621"/>
    <n v="854.487805570614"/>
    <n v="854.487805570614"/>
    <n v="1616.5985510795363"/>
    <s v="Normal"/>
    <s v="Normal"/>
    <x v="2"/>
    <s v="80-120"/>
  </r>
  <r>
    <s v="Total"/>
    <x v="1"/>
    <s v="ABC-17"/>
    <s v="XYZ-114"/>
    <x v="733"/>
    <s v="Description_986"/>
    <d v="2022-02-01T00:00:00"/>
    <n v="0"/>
    <s v="Supply"/>
    <n v="0"/>
    <n v="1822"/>
    <n v="1822"/>
    <n v="880"/>
    <n v="1822"/>
    <n v="1822"/>
    <n v="880"/>
    <n v="1"/>
    <n v="1"/>
    <n v="1"/>
    <s v="90-100%"/>
    <s v="90-100%"/>
    <s v="90-100%"/>
    <n v="7.3897908856248309"/>
    <n v="0"/>
    <n v="13464.198993608441"/>
    <n v="13464.198993608441"/>
    <n v="6503.0159793498515"/>
    <n v="13464.198993608441"/>
    <n v="13464.198993608441"/>
    <n v="6503.0159793498515"/>
    <s v="Forecasted But Not Sold"/>
    <s v="Forecasted But Not Sold"/>
    <x v="5"/>
    <s v="0"/>
  </r>
  <r>
    <s v="Total"/>
    <x v="0"/>
    <s v="ABC-17"/>
    <s v="XYZ-114"/>
    <x v="734"/>
    <s v="Description_992"/>
    <d v="2022-02-01T00:00:00"/>
    <n v="2353"/>
    <s v="Demand"/>
    <n v="5"/>
    <n v="55"/>
    <n v="55"/>
    <n v="100"/>
    <n v="50"/>
    <n v="50"/>
    <n v="95"/>
    <n v="0"/>
    <n v="0"/>
    <n v="0"/>
    <s v="0-10%"/>
    <s v="0-10%"/>
    <s v="0-10%"/>
    <n v="1.4310709677419358"/>
    <n v="7.1553548387096786"/>
    <n v="78.708903225806466"/>
    <n v="78.708903225806466"/>
    <n v="143.10709677419356"/>
    <n v="71.553548387096782"/>
    <n v="71.553548387096782"/>
    <n v="135.95174193548388"/>
    <s v="Overforecast"/>
    <s v="Overforecast"/>
    <x v="0"/>
    <s v="0-25"/>
  </r>
  <r>
    <s v="Total"/>
    <x v="0"/>
    <s v="ABC-17"/>
    <s v="XYZ-114"/>
    <x v="735"/>
    <s v="Description_993"/>
    <d v="2022-02-01T00:00:00"/>
    <n v="3327"/>
    <s v="Demand"/>
    <n v="45"/>
    <n v="84"/>
    <n v="84"/>
    <n v="200"/>
    <n v="39"/>
    <n v="39"/>
    <n v="155"/>
    <n v="0.1333333333333333"/>
    <n v="0.1333333333333333"/>
    <n v="0"/>
    <s v="10-20%"/>
    <s v="10-20%"/>
    <s v="0-10%"/>
    <n v="11.684686363636363"/>
    <n v="525.81088636363631"/>
    <n v="981.51365454545453"/>
    <n v="981.51365454545453"/>
    <n v="2336.9372727272726"/>
    <n v="455.70276818181821"/>
    <n v="455.70276818181821"/>
    <n v="1811.1263863636364"/>
    <s v="Overforecast"/>
    <s v="Overforecast"/>
    <x v="0"/>
    <s v="0-25"/>
  </r>
  <r>
    <s v="Total"/>
    <x v="0"/>
    <s v="ABC-17"/>
    <s v="XYZ-114"/>
    <x v="736"/>
    <s v="Description_994"/>
    <d v="2022-02-01T00:00:00"/>
    <n v="843"/>
    <s v="Supply"/>
    <n v="1570"/>
    <n v="1766"/>
    <n v="1766"/>
    <n v="2000"/>
    <n v="196"/>
    <n v="196"/>
    <n v="430"/>
    <n v="0.87515923566878984"/>
    <n v="0.87515923566878984"/>
    <n v="0.72611464968152872"/>
    <s v="80-90%"/>
    <s v="80-90%"/>
    <s v="70-80%"/>
    <n v="1.0964793288904475"/>
    <n v="1721.4725463580025"/>
    <n v="1936.3824948205304"/>
    <n v="1936.3824948205304"/>
    <n v="2192.958657780895"/>
    <n v="214.90994846252784"/>
    <n v="214.90994846252784"/>
    <n v="471.48611142289246"/>
    <s v="Overforecast"/>
    <s v="Overforecast"/>
    <x v="0"/>
    <s v="50-80"/>
  </r>
  <r>
    <s v="Total"/>
    <x v="0"/>
    <s v="ABC-17"/>
    <s v="XYZ-114"/>
    <x v="737"/>
    <s v="Description_995"/>
    <d v="2022-02-01T00:00:00"/>
    <n v="474"/>
    <s v="Demand"/>
    <n v="3"/>
    <n v="5"/>
    <n v="5"/>
    <n v="50"/>
    <n v="2"/>
    <n v="2"/>
    <n v="47"/>
    <n v="0.33333333333333337"/>
    <n v="0.33333333333333337"/>
    <n v="0"/>
    <s v="30-40%"/>
    <s v="30-40%"/>
    <s v="0-10%"/>
    <n v="27.669801104972379"/>
    <n v="83.009403314917137"/>
    <n v="138.34900552486189"/>
    <n v="138.34900552486189"/>
    <n v="1383.490055248619"/>
    <n v="55.339602209944758"/>
    <n v="55.339602209944758"/>
    <n v="1300.4806519337019"/>
    <s v="Overforecast"/>
    <s v="Overforecast"/>
    <x v="0"/>
    <s v="0-25"/>
  </r>
  <r>
    <s v="Total"/>
    <x v="0"/>
    <s v="ABC-17"/>
    <s v="XYZ-114"/>
    <x v="738"/>
    <s v="Description_996"/>
    <d v="2022-02-01T00:00:00"/>
    <n v="4857"/>
    <s v="Demand"/>
    <n v="21"/>
    <n v="127"/>
    <n v="127"/>
    <n v="500"/>
    <n v="106"/>
    <n v="106"/>
    <n v="479"/>
    <n v="0"/>
    <n v="0"/>
    <n v="0"/>
    <s v="0-10%"/>
    <s v="0-10%"/>
    <s v="0-10%"/>
    <n v="2.5017344680851066"/>
    <n v="52.536423829787239"/>
    <n v="317.72027744680855"/>
    <n v="317.72027744680855"/>
    <n v="1250.8672340425533"/>
    <n v="265.18385361702133"/>
    <n v="265.18385361702133"/>
    <n v="1198.330810212766"/>
    <s v="Overforecast"/>
    <s v="Overforecast"/>
    <x v="0"/>
    <s v="0-25"/>
  </r>
  <r>
    <s v="Total"/>
    <x v="0"/>
    <s v="ABC-17"/>
    <s v="XYZ-114"/>
    <x v="739"/>
    <s v="Description_997"/>
    <d v="2022-02-01T00:00:00"/>
    <n v="1266"/>
    <s v="Demand"/>
    <n v="58"/>
    <n v="569"/>
    <n v="569"/>
    <n v="500"/>
    <n v="511"/>
    <n v="511"/>
    <n v="442"/>
    <n v="0"/>
    <n v="0"/>
    <n v="0"/>
    <s v="0-10%"/>
    <s v="0-10%"/>
    <s v="0-10%"/>
    <n v="5.3670139924734865"/>
    <n v="311.28681156346221"/>
    <n v="3053.8309617174136"/>
    <n v="3053.8309617174136"/>
    <n v="2683.5069962367434"/>
    <n v="2742.5441501539513"/>
    <n v="2742.5441501539513"/>
    <n v="2372.220184673281"/>
    <s v="Overforecast"/>
    <s v="Overforecast"/>
    <x v="0"/>
    <s v="0-25"/>
  </r>
  <r>
    <s v="Total"/>
    <x v="3"/>
    <s v="ABC-17"/>
    <s v="XYZ-114"/>
    <x v="740"/>
    <s v="Description_1002"/>
    <d v="2022-02-01T00:00:00"/>
    <n v="1"/>
    <s v="Demand"/>
    <n v="0"/>
    <n v="158"/>
    <n v="158"/>
    <n v="0"/>
    <n v="158"/>
    <n v="158"/>
    <n v="0"/>
    <n v="1"/>
    <n v="1"/>
    <n v="1"/>
    <s v="90-100%"/>
    <s v="90-100%"/>
    <s v="Others"/>
    <n v="8.4631936948070763"/>
    <n v="0"/>
    <n v="1337.1846037795181"/>
    <n v="1337.1846037795181"/>
    <n v="0"/>
    <n v="1337.1846037795181"/>
    <n v="1337.1846037795181"/>
    <n v="0"/>
    <s v="Forecasted But Not Sold"/>
    <s v="Forecasted But Not Sold"/>
    <x v="4"/>
    <s v="0"/>
  </r>
  <r>
    <s v="Total"/>
    <x v="3"/>
    <s v="ABC-17"/>
    <s v="XYZ-114"/>
    <x v="741"/>
    <s v="Description_1003"/>
    <d v="2022-02-01T00:00:00"/>
    <n v="1"/>
    <s v="Demand"/>
    <n v="0"/>
    <n v="129"/>
    <n v="129"/>
    <n v="0"/>
    <n v="129"/>
    <n v="129"/>
    <n v="0"/>
    <n v="1"/>
    <n v="1"/>
    <n v="1"/>
    <s v="90-100%"/>
    <s v="90-100%"/>
    <s v="Others"/>
    <n v="8.3905454601684237"/>
    <n v="0"/>
    <n v="1082.3803643617266"/>
    <n v="1082.3803643617266"/>
    <n v="0"/>
    <n v="1082.3803643617266"/>
    <n v="1082.3803643617266"/>
    <n v="0"/>
    <s v="Forecasted But Not Sold"/>
    <s v="Forecasted But Not Sold"/>
    <x v="4"/>
    <s v="0"/>
  </r>
  <r>
    <s v="Total"/>
    <x v="4"/>
    <s v="ABC-17"/>
    <s v="XYZ-114"/>
    <x v="742"/>
    <s v="Description_1004"/>
    <d v="2022-02-01T00:00:00"/>
    <n v="19846"/>
    <s v="Demand"/>
    <n v="3444"/>
    <n v="4879"/>
    <n v="4879"/>
    <n v="4700"/>
    <n v="1435"/>
    <n v="1435"/>
    <n v="1256"/>
    <n v="0.58333333333333326"/>
    <n v="0.58333333333333326"/>
    <n v="0.63530778164924506"/>
    <s v="50-60%"/>
    <s v="50-60%"/>
    <s v="60-70%"/>
    <n v="2.2589629794596555"/>
    <n v="7779.868501259054"/>
    <n v="11021.48037678366"/>
    <n v="11021.48037678366"/>
    <n v="10617.12600346038"/>
    <n v="3241.6118755246061"/>
    <n v="3241.6118755246061"/>
    <n v="2837.2575022013261"/>
    <s v="Overforecast"/>
    <s v="Overforecast"/>
    <x v="0"/>
    <s v="50-80"/>
  </r>
  <r>
    <s v="Total"/>
    <x v="3"/>
    <s v="ABC-17"/>
    <s v="XYZ-114"/>
    <x v="743"/>
    <s v="Description_1005"/>
    <d v="2022-02-01T00:00:00"/>
    <n v="614"/>
    <s v="Demand"/>
    <n v="69"/>
    <n v="58"/>
    <n v="58"/>
    <n v="25"/>
    <n v="11"/>
    <n v="11"/>
    <n v="44"/>
    <n v="0.84057971014492749"/>
    <n v="0.84057971014492749"/>
    <n v="0.3623188405797102"/>
    <s v="80-90%"/>
    <s v="80-90%"/>
    <s v="30-40%"/>
    <n v="12.631208796973697"/>
    <n v="871.55340699118506"/>
    <n v="732.6101102244744"/>
    <n v="732.6101102244744"/>
    <n v="315.78021992434242"/>
    <n v="138.94329676671066"/>
    <n v="138.94329676671066"/>
    <n v="555.77318706684264"/>
    <s v="Underforecast"/>
    <s v="Underforecast"/>
    <x v="3"/>
    <s v="&gt;200&quot;"/>
  </r>
  <r>
    <s v="Total"/>
    <x v="3"/>
    <s v="ABC-17"/>
    <s v="XYZ-114"/>
    <x v="744"/>
    <s v="Description_1006"/>
    <d v="2022-02-01T00:00:00"/>
    <n v="0"/>
    <s v="Supply"/>
    <n v="0"/>
    <n v="224"/>
    <n v="224"/>
    <n v="0"/>
    <n v="224"/>
    <n v="224"/>
    <n v="0"/>
    <n v="1"/>
    <n v="1"/>
    <n v="1"/>
    <s v="90-100%"/>
    <s v="90-100%"/>
    <s v="Others"/>
    <n v="2.6196734848305718"/>
    <n v="0"/>
    <n v="586.80686060204812"/>
    <n v="586.80686060204812"/>
    <n v="0"/>
    <n v="586.80686060204812"/>
    <n v="586.80686060204812"/>
    <n v="0"/>
    <s v="Forecasted But Not Sold"/>
    <s v="Forecasted But Not Sold"/>
    <x v="4"/>
    <s v="0"/>
  </r>
  <r>
    <s v="Total"/>
    <x v="3"/>
    <s v="ABC-17"/>
    <s v="XYZ-114"/>
    <x v="745"/>
    <s v="Description_1007"/>
    <d v="2022-02-01T00:00:00"/>
    <n v="950"/>
    <s v="Demand"/>
    <n v="227"/>
    <n v="118"/>
    <n v="118"/>
    <n v="60"/>
    <n v="109"/>
    <n v="109"/>
    <n v="167"/>
    <n v="0.51982378854625555"/>
    <n v="0.51982378854625555"/>
    <n v="0.26431718061674003"/>
    <s v="50-60%"/>
    <s v="50-60%"/>
    <s v="20-30%"/>
    <n v="3.3909594644223899"/>
    <n v="769.7477984238825"/>
    <n v="400.13321680184202"/>
    <n v="400.13321680184202"/>
    <n v="203.45756786534341"/>
    <n v="369.61458162204048"/>
    <n v="369.61458162204048"/>
    <n v="566.29023055853906"/>
    <s v="Underforecast"/>
    <s v="Underforecast"/>
    <x v="3"/>
    <s v="&gt;200&quot;"/>
  </r>
  <r>
    <s v="Total"/>
    <x v="3"/>
    <s v="ABC-17"/>
    <s v="XYZ-114"/>
    <x v="746"/>
    <s v="Description_1008"/>
    <d v="2022-02-01T00:00:00"/>
    <n v="258"/>
    <s v="Demand"/>
    <n v="75"/>
    <n v="91"/>
    <n v="91"/>
    <n v="60"/>
    <n v="16"/>
    <n v="16"/>
    <n v="15"/>
    <n v="0.78666666666666663"/>
    <n v="0.78666666666666663"/>
    <n v="0.8"/>
    <s v="70-80%"/>
    <s v="70-80%"/>
    <s v="70-80%"/>
    <n v="11.687235171097589"/>
    <n v="876.5426378323192"/>
    <n v="1063.5384005698807"/>
    <n v="1063.5384005698807"/>
    <n v="701.23411026585529"/>
    <n v="186.99576273756145"/>
    <n v="186.99576273756145"/>
    <n v="175.30852756646391"/>
    <s v="Overforecast"/>
    <s v="Overforecast"/>
    <x v="3"/>
    <s v="120-150"/>
  </r>
  <r>
    <s v="Total"/>
    <x v="4"/>
    <s v="ABC-17"/>
    <s v="XYZ-114"/>
    <x v="747"/>
    <s v="Description_1009"/>
    <d v="2022-02-01T00:00:00"/>
    <n v="8403"/>
    <s v="Demand"/>
    <n v="465"/>
    <n v="264"/>
    <n v="264"/>
    <n v="400"/>
    <n v="201"/>
    <n v="201"/>
    <n v="65"/>
    <n v="0.56774193548387097"/>
    <n v="0.56774193548387097"/>
    <n v="0.86021505376344087"/>
    <s v="50-60%"/>
    <s v="50-60%"/>
    <s v="80-90%"/>
    <n v="4.07"/>
    <n v="1892.5500000000002"/>
    <n v="1074.48"/>
    <n v="1074.48"/>
    <n v="1628"/>
    <n v="818.07000000000016"/>
    <n v="818.07000000000016"/>
    <n v="264.55000000000018"/>
    <s v="Underforecast"/>
    <s v="Underforecast"/>
    <x v="3"/>
    <s v="80-120"/>
  </r>
  <r>
    <s v="Total"/>
    <x v="3"/>
    <s v="ABC-17"/>
    <s v="XYZ-114"/>
    <x v="748"/>
    <s v="Description_1010"/>
    <d v="2022-02-01T00:00:00"/>
    <n v="2"/>
    <s v="Demand"/>
    <n v="0"/>
    <n v="392"/>
    <n v="392"/>
    <n v="0"/>
    <n v="392"/>
    <n v="392"/>
    <n v="0"/>
    <n v="1"/>
    <n v="1"/>
    <n v="1"/>
    <s v="90-100%"/>
    <s v="90-100%"/>
    <s v="Others"/>
    <n v="5.6868028695501076"/>
    <n v="0"/>
    <n v="2229.2267248636422"/>
    <n v="2229.2267248636422"/>
    <n v="0"/>
    <n v="2229.2267248636422"/>
    <n v="2229.2267248636422"/>
    <n v="0"/>
    <s v="Forecasted But Not Sold"/>
    <s v="Forecasted But Not Sold"/>
    <x v="4"/>
    <s v="0"/>
  </r>
  <r>
    <s v="Total"/>
    <x v="3"/>
    <s v="ABC-17"/>
    <s v="XYZ-114"/>
    <x v="749"/>
    <s v="Description_1011"/>
    <d v="2022-02-01T00:00:00"/>
    <n v="892"/>
    <s v="Demand"/>
    <n v="332"/>
    <n v="202"/>
    <n v="202"/>
    <n v="80"/>
    <n v="130"/>
    <n v="130"/>
    <n v="252"/>
    <n v="0.60843373493975905"/>
    <n v="0.60843373493975905"/>
    <n v="0.24096385542168675"/>
    <s v="50-60%"/>
    <s v="50-60%"/>
    <s v="20-30%"/>
    <n v="5.6381980661450113"/>
    <n v="1871.8817579601437"/>
    <n v="1138.9160093612923"/>
    <n v="1138.9160093612923"/>
    <n v="451.05584529160092"/>
    <n v="732.96574859885141"/>
    <n v="732.96574859885141"/>
    <n v="1420.8259126685427"/>
    <s v="Underforecast"/>
    <s v="Underforecast"/>
    <x v="3"/>
    <s v="&gt;200&quot;"/>
  </r>
  <r>
    <s v="Total"/>
    <x v="4"/>
    <s v="ABC-17"/>
    <s v="XYZ-114"/>
    <x v="750"/>
    <s v="Description_1012"/>
    <d v="2022-02-01T00:00:00"/>
    <n v="56977"/>
    <s v="Demand"/>
    <n v="15924"/>
    <n v="20672"/>
    <n v="20672"/>
    <n v="21500"/>
    <n v="4748"/>
    <n v="4748"/>
    <n v="5576"/>
    <n v="0.70183371012308471"/>
    <n v="0.70183371012308471"/>
    <n v="0.64983672444109519"/>
    <s v="60-70%"/>
    <s v="60-70%"/>
    <s v="60-70%"/>
    <n v="2.0428846398533569"/>
    <n v="32530.895005024857"/>
    <n v="42230.511275048593"/>
    <n v="42230.511275048593"/>
    <n v="43922.01975684717"/>
    <n v="9699.6162700237364"/>
    <n v="9699.6162700237364"/>
    <n v="11391.124751822314"/>
    <s v="Overforecast"/>
    <s v="Overforecast"/>
    <x v="0"/>
    <s v="50-80"/>
  </r>
  <r>
    <s v="Total"/>
    <x v="3"/>
    <s v="ABC-17"/>
    <s v="XYZ-115"/>
    <x v="751"/>
    <s v="Description_1013"/>
    <d v="2022-02-01T00:00:00"/>
    <n v="1711"/>
    <s v="Demand"/>
    <n v="285"/>
    <n v="228"/>
    <n v="228"/>
    <n v="221"/>
    <n v="57"/>
    <n v="57"/>
    <n v="64"/>
    <n v="0.8"/>
    <n v="0.8"/>
    <n v="0.77543859649122804"/>
    <s v="70-80%"/>
    <s v="70-80%"/>
    <s v="70-80%"/>
    <n v="8.2526819585570088"/>
    <n v="2352.0143581887473"/>
    <n v="1881.6114865509981"/>
    <n v="1881.6114865509981"/>
    <n v="1823.842712841099"/>
    <n v="470.40287163774929"/>
    <n v="470.40287163774929"/>
    <n v="528.17164534764834"/>
    <s v="Underforecast"/>
    <s v="Underforecast"/>
    <x v="3"/>
    <s v="120-150"/>
  </r>
  <r>
    <s v="Total"/>
    <x v="3"/>
    <s v="ABC-17"/>
    <s v="XYZ-115"/>
    <x v="752"/>
    <s v="Description_1014"/>
    <d v="2022-02-01T00:00:00"/>
    <n v="471"/>
    <s v="Demand"/>
    <n v="39"/>
    <n v="35"/>
    <n v="35"/>
    <n v="40"/>
    <n v="4"/>
    <n v="4"/>
    <n v="1"/>
    <n v="0.89743589743589747"/>
    <n v="0.89743589743589747"/>
    <n v="0.97435897435897434"/>
    <s v="80-90%"/>
    <s v="80-90%"/>
    <s v="90-100%"/>
    <n v="16.508296596411284"/>
    <n v="643.82356726004014"/>
    <n v="577.79038087439494"/>
    <n v="577.79038087439494"/>
    <n v="660.33186385645138"/>
    <n v="66.033186385645195"/>
    <n v="66.033186385645195"/>
    <n v="16.508296596411242"/>
    <s v="Underforecast"/>
    <s v="Underforecast"/>
    <x v="2"/>
    <s v="80-120"/>
  </r>
  <r>
    <s v="Total"/>
    <x v="2"/>
    <s v="ABC-17"/>
    <s v="XYZ-115"/>
    <x v="753"/>
    <s v="Description_1015"/>
    <d v="2022-02-01T00:00:00"/>
    <n v="0"/>
    <s v="Supply"/>
    <n v="0"/>
    <n v="0"/>
    <n v="0"/>
    <n v="0"/>
    <n v="0"/>
    <n v="0"/>
    <n v="0"/>
    <n v="1"/>
    <n v="1"/>
    <n v="1"/>
    <s v="Others"/>
    <s v="Others"/>
    <s v="Others"/>
    <n v="0"/>
    <n v="0"/>
    <n v="0"/>
    <n v="0"/>
    <n v="0"/>
    <n v="0"/>
    <n v="0"/>
    <n v="0"/>
    <s v="Others"/>
    <s v="Others"/>
    <x v="4"/>
    <s v="0"/>
  </r>
  <r>
    <s v="Total"/>
    <x v="3"/>
    <s v="ABC-17"/>
    <s v="XYZ-115"/>
    <x v="754"/>
    <s v="Description_1016"/>
    <d v="2022-02-01T00:00:00"/>
    <n v="1071"/>
    <s v="Demand"/>
    <n v="262"/>
    <n v="180"/>
    <n v="180"/>
    <n v="173"/>
    <n v="82"/>
    <n v="82"/>
    <n v="89"/>
    <n v="0.68702290076335881"/>
    <n v="0.68702290076335881"/>
    <n v="0.66030534351145032"/>
    <s v="60-70%"/>
    <s v="60-70%"/>
    <s v="60-70%"/>
    <n v="12.265690018248776"/>
    <n v="3213.6107847811795"/>
    <n v="2207.8242032847797"/>
    <n v="2207.8242032847797"/>
    <n v="2121.9643731570382"/>
    <n v="1005.7865814963998"/>
    <n v="1005.7865814963998"/>
    <n v="1091.6464116241414"/>
    <s v="Underforecast"/>
    <s v="Underforecast"/>
    <x v="3"/>
    <s v="150-200"/>
  </r>
  <r>
    <s v="Total"/>
    <x v="3"/>
    <s v="ABC-17"/>
    <s v="XYZ-115"/>
    <x v="755"/>
    <s v="Description_1017"/>
    <d v="2022-02-01T00:00:00"/>
    <n v="665"/>
    <s v="Demand"/>
    <n v="42"/>
    <n v="42"/>
    <n v="42"/>
    <n v="40"/>
    <n v="0"/>
    <n v="0"/>
    <n v="2"/>
    <n v="1"/>
    <n v="1"/>
    <n v="0.95238095238095233"/>
    <s v="90-100%"/>
    <s v="90-100%"/>
    <s v="90-100%"/>
    <n v="24.514612059829908"/>
    <n v="1029.6137065128562"/>
    <n v="1029.6137065128562"/>
    <n v="1029.6137065128562"/>
    <n v="980.58448239319637"/>
    <n v="0"/>
    <n v="0"/>
    <n v="49.02922411965983"/>
    <s v="Normal"/>
    <s v="Normal"/>
    <x v="2"/>
    <s v="80-120"/>
  </r>
  <r>
    <s v="Total"/>
    <x v="3"/>
    <s v="ABC-17"/>
    <s v="XYZ-115"/>
    <x v="756"/>
    <s v="Description_1018"/>
    <d v="2022-02-01T00:00:00"/>
    <n v="2787"/>
    <s v="Demand"/>
    <n v="1045"/>
    <n v="249"/>
    <n v="249"/>
    <n v="657"/>
    <n v="796"/>
    <n v="796"/>
    <n v="388"/>
    <n v="0.23827751196172253"/>
    <n v="0.23827751196172253"/>
    <n v="0.62870813397129188"/>
    <s v="20-30%"/>
    <s v="20-30%"/>
    <s v="60-70%"/>
    <n v="4.6325610574701006"/>
    <n v="4841.0263050562553"/>
    <n v="1153.5077033100551"/>
    <n v="1153.5077033100551"/>
    <n v="3043.5926147578562"/>
    <n v="3687.5186017462001"/>
    <n v="3687.5186017462001"/>
    <n v="1797.4336902983991"/>
    <s v="Underforecast"/>
    <s v="Underforecast"/>
    <x v="3"/>
    <s v="150-200"/>
  </r>
  <r>
    <s v="Total"/>
    <x v="3"/>
    <s v="ABC-15"/>
    <s v="XYZ-116"/>
    <x v="757"/>
    <s v="Description_1019"/>
    <d v="2022-02-01T00:00:00"/>
    <n v="0"/>
    <s v="Supply"/>
    <n v="0"/>
    <n v="5"/>
    <n v="5"/>
    <n v="0"/>
    <n v="5"/>
    <n v="5"/>
    <n v="0"/>
    <n v="1"/>
    <n v="1"/>
    <n v="1"/>
    <s v="90-100%"/>
    <s v="90-100%"/>
    <s v="Others"/>
    <n v="2.97"/>
    <n v="0"/>
    <n v="14.850000000000001"/>
    <n v="14.850000000000001"/>
    <n v="0"/>
    <n v="14.850000000000001"/>
    <n v="14.850000000000001"/>
    <n v="0"/>
    <s v="Forecasted But Not Sold"/>
    <s v="Forecasted But Not Sold"/>
    <x v="4"/>
    <s v="0"/>
  </r>
  <r>
    <s v="Total"/>
    <x v="2"/>
    <s v="ABC-15"/>
    <s v="XYZ-116"/>
    <x v="758"/>
    <s v="Description_1020"/>
    <d v="2022-02-01T00:00:00"/>
    <n v="26968"/>
    <s v="Demand"/>
    <n v="1215"/>
    <n v="1500"/>
    <n v="1500"/>
    <n v="1600"/>
    <n v="285"/>
    <n v="285"/>
    <n v="385"/>
    <n v="0.76543209876543217"/>
    <n v="0.76543209876543217"/>
    <n v="0.6831275720164609"/>
    <s v="70-80%"/>
    <s v="70-80%"/>
    <s v="60-70%"/>
    <n v="1.6637049046954904"/>
    <n v="2021.4014592050207"/>
    <n v="2495.5573570432357"/>
    <n v="2495.5573570432357"/>
    <n v="2661.9278475127844"/>
    <n v="474.15589783821497"/>
    <n v="474.15589783821497"/>
    <n v="640.52638830776368"/>
    <s v="Overforecast"/>
    <s v="Overforecast"/>
    <x v="0"/>
    <s v="50-80"/>
  </r>
  <r>
    <s v="Total"/>
    <x v="3"/>
    <s v="ABC-15"/>
    <s v="XYZ-116"/>
    <x v="759"/>
    <s v="Description_1021"/>
    <d v="2022-02-01T00:00:00"/>
    <n v="0"/>
    <s v="Supply"/>
    <n v="0"/>
    <n v="0"/>
    <n v="0"/>
    <n v="0"/>
    <n v="0"/>
    <n v="0"/>
    <n v="0"/>
    <n v="1"/>
    <n v="1"/>
    <n v="1"/>
    <s v="Others"/>
    <s v="Others"/>
    <s v="Others"/>
    <n v="2.6629947421592388"/>
    <n v="0"/>
    <n v="0"/>
    <n v="0"/>
    <n v="0"/>
    <n v="0"/>
    <n v="0"/>
    <n v="0"/>
    <s v="Others"/>
    <s v="Others"/>
    <x v="4"/>
    <s v="0"/>
  </r>
  <r>
    <s v="Total"/>
    <x v="0"/>
    <s v="ABC-15"/>
    <s v="XYZ-116"/>
    <x v="760"/>
    <s v="Description_1022"/>
    <d v="2022-02-01T00:00:00"/>
    <n v="0"/>
    <s v="Supply"/>
    <n v="0"/>
    <n v="0"/>
    <n v="0"/>
    <n v="100"/>
    <n v="0"/>
    <n v="0"/>
    <n v="100"/>
    <n v="1"/>
    <n v="1"/>
    <n v="1"/>
    <s v="Others"/>
    <s v="Others"/>
    <s v="90-100%"/>
    <n v="2.0384863013698631"/>
    <n v="0"/>
    <n v="0"/>
    <n v="0"/>
    <n v="203.84863013698632"/>
    <n v="0"/>
    <n v="0"/>
    <n v="203.84863013698632"/>
    <s v="Others"/>
    <s v="Others"/>
    <x v="5"/>
    <s v="0"/>
  </r>
  <r>
    <s v="Total"/>
    <x v="0"/>
    <s v="ABC-15"/>
    <s v="XYZ-116"/>
    <x v="761"/>
    <s v="Description_1023"/>
    <d v="2022-02-01T00:00:00"/>
    <n v="0"/>
    <s v="Supply"/>
    <n v="0"/>
    <n v="0"/>
    <n v="0"/>
    <n v="700"/>
    <n v="0"/>
    <n v="0"/>
    <n v="700"/>
    <n v="1"/>
    <n v="1"/>
    <n v="1"/>
    <s v="Others"/>
    <s v="Others"/>
    <s v="90-100%"/>
    <n v="3.9222222222222225"/>
    <n v="0"/>
    <n v="0"/>
    <n v="0"/>
    <n v="2745.5555555555557"/>
    <n v="0"/>
    <n v="0"/>
    <n v="2745.5555555555557"/>
    <s v="Others"/>
    <s v="Others"/>
    <x v="5"/>
    <s v="0"/>
  </r>
  <r>
    <s v="Total"/>
    <x v="0"/>
    <s v="ABC-12"/>
    <s v="XYZ-118"/>
    <x v="762"/>
    <s v="Description_1024"/>
    <d v="2022-02-01T00:00:00"/>
    <n v="1090"/>
    <s v="Demand"/>
    <n v="98"/>
    <n v="101"/>
    <n v="101"/>
    <n v="300"/>
    <n v="3"/>
    <n v="3"/>
    <n v="202"/>
    <n v="0.96938775510204078"/>
    <n v="0.96938775510204078"/>
    <n v="0"/>
    <s v="90-100%"/>
    <s v="90-100%"/>
    <s v="0-10%"/>
    <n v="1.055689330543933"/>
    <n v="103.45755439330543"/>
    <n v="106.62462238493723"/>
    <n v="106.62462238493723"/>
    <n v="316.70679916317988"/>
    <n v="3.1670679916317965"/>
    <n v="3.1670679916317965"/>
    <n v="213.24924476987445"/>
    <s v="Normal"/>
    <s v="Normal"/>
    <x v="0"/>
    <s v="25-50"/>
  </r>
  <r>
    <s v="Total"/>
    <x v="0"/>
    <s v="ABC-12"/>
    <s v="XYZ-118"/>
    <x v="763"/>
    <s v="Description_1025"/>
    <d v="2022-02-01T00:00:00"/>
    <n v="7638"/>
    <s v="Demand"/>
    <n v="279"/>
    <n v="765"/>
    <n v="765"/>
    <n v="700"/>
    <n v="486"/>
    <n v="486"/>
    <n v="421"/>
    <n v="0"/>
    <n v="0"/>
    <n v="0"/>
    <s v="0-10%"/>
    <s v="0-10%"/>
    <s v="0-10%"/>
    <n v="1.0962928934010154"/>
    <n v="305.86571725888331"/>
    <n v="838.66406345177677"/>
    <n v="838.66406345177677"/>
    <n v="767.40502538071075"/>
    <n v="532.7983461928934"/>
    <n v="532.7983461928934"/>
    <n v="461.53930812182745"/>
    <s v="Overforecast"/>
    <s v="Overforecast"/>
    <x v="0"/>
    <s v="25-50"/>
  </r>
  <r>
    <s v="Total"/>
    <x v="3"/>
    <s v="ABC-12"/>
    <s v="XYZ-117"/>
    <x v="764"/>
    <s v="Description_1027"/>
    <d v="2022-02-01T00:00:00"/>
    <n v="0"/>
    <s v="Demand"/>
    <n v="132"/>
    <n v="412"/>
    <n v="412"/>
    <n v="0"/>
    <n v="280"/>
    <n v="280"/>
    <n v="132"/>
    <n v="0"/>
    <n v="0"/>
    <n v="0"/>
    <s v="0-10%"/>
    <s v="0-10%"/>
    <s v="0-10%"/>
    <n v="1.704682163178376"/>
    <n v="225.01804553954562"/>
    <n v="702.32905122949091"/>
    <n v="702.32905122949091"/>
    <n v="0"/>
    <n v="477.31100568994532"/>
    <n v="477.31100568994532"/>
    <n v="225.01804553954562"/>
    <s v="Overforecast"/>
    <s v="Overforecast"/>
    <x v="1"/>
    <s v="Sales Agst No FC"/>
  </r>
  <r>
    <s v="Total"/>
    <x v="3"/>
    <s v="ABC-12"/>
    <s v="XYZ-117"/>
    <x v="765"/>
    <s v="Description_1028"/>
    <d v="2022-02-01T00:00:00"/>
    <n v="0"/>
    <s v="Demand"/>
    <n v="93"/>
    <n v="63"/>
    <n v="63"/>
    <n v="0"/>
    <n v="30"/>
    <n v="30"/>
    <n v="93"/>
    <n v="0.67741935483870974"/>
    <n v="0.67741935483870974"/>
    <n v="0"/>
    <s v="60-70%"/>
    <s v="60-70%"/>
    <s v="0-10%"/>
    <n v="4.850291491832186"/>
    <n v="451.07710874039327"/>
    <n v="305.56836398542771"/>
    <n v="305.56836398542771"/>
    <n v="0"/>
    <n v="145.50874475496556"/>
    <n v="145.50874475496556"/>
    <n v="451.07710874039327"/>
    <s v="Underforecast"/>
    <s v="Underforecast"/>
    <x v="1"/>
    <s v="Sales Agst No FC"/>
  </r>
  <r>
    <s v="Total"/>
    <x v="3"/>
    <s v="ABC-12"/>
    <s v="XYZ-117"/>
    <x v="766"/>
    <s v="Description_1029"/>
    <d v="2022-02-01T00:00:00"/>
    <n v="1766"/>
    <s v="Demand"/>
    <n v="437"/>
    <n v="361"/>
    <n v="361"/>
    <n v="350"/>
    <n v="76"/>
    <n v="76"/>
    <n v="87"/>
    <n v="0.82608695652173914"/>
    <n v="0.82608695652173914"/>
    <n v="0.8009153318077803"/>
    <s v="80-90%"/>
    <s v="80-90%"/>
    <s v="70-80%"/>
    <n v="1.9673620506609772"/>
    <n v="859.73721613884709"/>
    <n v="710.21770028861283"/>
    <n v="710.21770028861283"/>
    <n v="688.576717731342"/>
    <n v="149.51951585023426"/>
    <n v="149.51951585023426"/>
    <n v="171.16049840750509"/>
    <s v="Underforecast"/>
    <s v="Underforecast"/>
    <x v="3"/>
    <s v="120-150"/>
  </r>
  <r>
    <s v="Total"/>
    <x v="0"/>
    <s v="ABC-12"/>
    <s v="XYZ-117"/>
    <x v="767"/>
    <s v="Description_1030"/>
    <d v="2022-02-01T00:00:00"/>
    <n v="4161"/>
    <s v="Demand"/>
    <n v="762"/>
    <n v="1217"/>
    <n v="1217"/>
    <n v="1000"/>
    <n v="455"/>
    <n v="455"/>
    <n v="238"/>
    <n v="0.40288713910761154"/>
    <n v="0.40288713910761154"/>
    <n v="0.68766404199475062"/>
    <s v="30-40%"/>
    <s v="30-40%"/>
    <s v="60-70%"/>
    <n v="2.2413842824074073"/>
    <n v="1707.9348231944443"/>
    <n v="2727.7646716898148"/>
    <n v="2727.7646716898148"/>
    <n v="2241.3842824074072"/>
    <n v="1019.8298484953705"/>
    <n v="1019.8298484953705"/>
    <n v="533.44945921296289"/>
    <s v="Overforecast"/>
    <s v="Overforecast"/>
    <x v="0"/>
    <s v="50-80"/>
  </r>
  <r>
    <s v="Total"/>
    <x v="3"/>
    <s v="ABC-12"/>
    <s v="XYZ-117"/>
    <x v="768"/>
    <s v="Description_1031"/>
    <d v="2022-02-01T00:00:00"/>
    <n v="332"/>
    <s v="Demand"/>
    <n v="160"/>
    <n v="142"/>
    <n v="142"/>
    <n v="159"/>
    <n v="18"/>
    <n v="18"/>
    <n v="1"/>
    <n v="0.88749999999999996"/>
    <n v="0.88749999999999996"/>
    <n v="0.99375000000000002"/>
    <s v="80-90%"/>
    <s v="80-90%"/>
    <s v="90-100%"/>
    <n v="5.9674642726029523"/>
    <n v="954.7942836164724"/>
    <n v="847.37992670961921"/>
    <n v="847.37992670961921"/>
    <n v="948.82681934386937"/>
    <n v="107.41435690685319"/>
    <n v="107.41435690685319"/>
    <n v="5.9674642726030243"/>
    <s v="Underforecast"/>
    <s v="Underforecast"/>
    <x v="2"/>
    <s v="80-120"/>
  </r>
  <r>
    <s v="Total"/>
    <x v="3"/>
    <s v="ABC-12"/>
    <s v="XYZ-117"/>
    <x v="769"/>
    <s v="Description_1032"/>
    <d v="2022-02-01T00:00:00"/>
    <n v="3917"/>
    <s v="Demand"/>
    <n v="1264"/>
    <n v="789"/>
    <n v="789"/>
    <n v="750"/>
    <n v="475"/>
    <n v="475"/>
    <n v="514"/>
    <n v="0.62420886075949367"/>
    <n v="0.62420886075949367"/>
    <n v="0.59335443037974689"/>
    <s v="60-70%"/>
    <s v="60-70%"/>
    <s v="50-60%"/>
    <n v="1.9637538253457467"/>
    <n v="2482.1848352370239"/>
    <n v="1549.4017681977941"/>
    <n v="1549.4017681977941"/>
    <n v="1472.81536900931"/>
    <n v="932.78306703922976"/>
    <n v="932.78306703922976"/>
    <n v="1009.3694662277139"/>
    <s v="Underforecast"/>
    <s v="Underforecast"/>
    <x v="3"/>
    <s v="150-200"/>
  </r>
  <r>
    <s v="Total"/>
    <x v="0"/>
    <s v="ABC-12"/>
    <s v="XYZ-117"/>
    <x v="770"/>
    <s v="Description_1033"/>
    <d v="2022-02-01T00:00:00"/>
    <n v="4940"/>
    <s v="Demand"/>
    <n v="741"/>
    <n v="496"/>
    <n v="496"/>
    <n v="1000"/>
    <n v="245"/>
    <n v="245"/>
    <n v="259"/>
    <n v="0.66936572199730093"/>
    <n v="0.66936572199730093"/>
    <n v="0.65047233468286092"/>
    <s v="60-70%"/>
    <s v="60-70%"/>
    <s v="60-70%"/>
    <n v="1.6577948509485094"/>
    <n v="1228.4259845528454"/>
    <n v="822.26624607046062"/>
    <n v="822.26624607046062"/>
    <n v="1657.7948509485095"/>
    <n v="406.1597384823848"/>
    <n v="406.1597384823848"/>
    <n v="429.3688663956641"/>
    <s v="Underforecast"/>
    <s v="Underforecast"/>
    <x v="0"/>
    <s v="50-80"/>
  </r>
  <r>
    <s v="Total"/>
    <x v="3"/>
    <s v="ABC-12"/>
    <s v="XYZ-117"/>
    <x v="771"/>
    <s v="Description_1034"/>
    <d v="2022-02-01T00:00:00"/>
    <n v="964"/>
    <s v="Demand"/>
    <n v="249"/>
    <n v="181"/>
    <n v="181"/>
    <n v="260"/>
    <n v="68"/>
    <n v="68"/>
    <n v="11"/>
    <n v="0.72690763052208829"/>
    <n v="0.72690763052208829"/>
    <n v="0.95582329317269077"/>
    <s v="70-80%"/>
    <s v="70-80%"/>
    <s v="90-100%"/>
    <n v="5.7535260428927844"/>
    <n v="1432.6279846803034"/>
    <n v="1041.388213763594"/>
    <n v="1041.388213763594"/>
    <n v="1495.9167711521238"/>
    <n v="391.2397709167094"/>
    <n v="391.2397709167094"/>
    <n v="63.288786471820458"/>
    <s v="Underforecast"/>
    <s v="Underforecast"/>
    <x v="2"/>
    <s v="80-120"/>
  </r>
  <r>
    <s v="Total"/>
    <x v="0"/>
    <s v="ABC-12"/>
    <s v="XYZ-117"/>
    <x v="772"/>
    <s v="Description_1035"/>
    <d v="2022-02-01T00:00:00"/>
    <n v="18167"/>
    <s v="Demand"/>
    <n v="1137"/>
    <n v="1490"/>
    <n v="1490"/>
    <n v="2000"/>
    <n v="353"/>
    <n v="353"/>
    <n v="863"/>
    <n v="0.68953386103781877"/>
    <n v="0.68953386103781877"/>
    <n v="0.24098504837291113"/>
    <s v="60-70%"/>
    <s v="60-70%"/>
    <s v="20-30%"/>
    <n v="1.1330254364840457"/>
    <n v="1288.24992128236"/>
    <n v="1688.2079003612282"/>
    <n v="1688.2079003612282"/>
    <n v="2266.0508729680914"/>
    <n v="399.95797907886822"/>
    <n v="399.95797907886822"/>
    <n v="977.80095168573143"/>
    <s v="Overforecast"/>
    <s v="Overforecast"/>
    <x v="0"/>
    <s v="50-80"/>
  </r>
  <r>
    <s v="Total"/>
    <x v="3"/>
    <s v="ABC-12"/>
    <s v="XYZ-117"/>
    <x v="773"/>
    <s v="Description_1036"/>
    <d v="2022-02-01T00:00:00"/>
    <n v="2334"/>
    <s v="Demand"/>
    <n v="1134"/>
    <n v="825"/>
    <n v="825"/>
    <n v="1000"/>
    <n v="309"/>
    <n v="309"/>
    <n v="134"/>
    <n v="0.72751322751322745"/>
    <n v="0.72751322751322745"/>
    <n v="0.88183421516754845"/>
    <s v="70-80%"/>
    <s v="70-80%"/>
    <s v="80-90%"/>
    <n v="1.9565224876692919"/>
    <n v="2218.696501016977"/>
    <n v="1614.1310523271659"/>
    <n v="1614.1310523271659"/>
    <n v="1956.5224876692919"/>
    <n v="604.56544868981109"/>
    <n v="604.56544868981109"/>
    <n v="262.1740133476851"/>
    <s v="Underforecast"/>
    <s v="Underforecast"/>
    <x v="3"/>
    <s v="80-120"/>
  </r>
  <r>
    <s v="Total"/>
    <x v="0"/>
    <s v="ABC-12"/>
    <s v="XYZ-117"/>
    <x v="774"/>
    <s v="Description_1037"/>
    <d v="2022-02-01T00:00:00"/>
    <n v="3547"/>
    <s v="Demand"/>
    <n v="1118"/>
    <n v="4245"/>
    <n v="4245"/>
    <n v="2000"/>
    <n v="3127"/>
    <n v="3127"/>
    <n v="882"/>
    <n v="0"/>
    <n v="0"/>
    <n v="0.21109123434704835"/>
    <s v="0-10%"/>
    <s v="0-10%"/>
    <s v="20-30%"/>
    <n v="1.2034215422885572"/>
    <n v="1345.425284278607"/>
    <n v="5108.5244470149255"/>
    <n v="5108.5244470149255"/>
    <n v="2406.8430845771145"/>
    <n v="3763.0991627363182"/>
    <n v="3763.0991627363182"/>
    <n v="1061.4178002985075"/>
    <s v="Overforecast"/>
    <s v="Overforecast"/>
    <x v="0"/>
    <s v="50-80"/>
  </r>
  <r>
    <s v="Total"/>
    <x v="3"/>
    <s v="ABC-12"/>
    <s v="XYZ-117"/>
    <x v="775"/>
    <s v="Description_1038"/>
    <d v="2022-02-01T00:00:00"/>
    <n v="792"/>
    <s v="Demand"/>
    <n v="377"/>
    <n v="328"/>
    <n v="328"/>
    <n v="428"/>
    <n v="49"/>
    <n v="49"/>
    <n v="51"/>
    <n v="0.87002652519893897"/>
    <n v="0.87002652519893897"/>
    <n v="0.86472148541114058"/>
    <s v="80-90%"/>
    <s v="80-90%"/>
    <s v="80-90%"/>
    <n v="6.0030593019362932"/>
    <n v="2263.1533568299824"/>
    <n v="1969.0034510351043"/>
    <n v="1969.0034510351043"/>
    <n v="2569.3093812287334"/>
    <n v="294.14990579487812"/>
    <n v="294.14990579487812"/>
    <n v="306.15602439875101"/>
    <s v="Underforecast"/>
    <s v="Underforecast"/>
    <x v="0"/>
    <s v="80-120"/>
  </r>
  <r>
    <s v="Total"/>
    <x v="2"/>
    <s v="ABC-17"/>
    <s v="XYZ-136"/>
    <x v="776"/>
    <s v="Description_1039"/>
    <d v="2022-02-01T00:00:00"/>
    <n v="9113"/>
    <s v="Demand"/>
    <n v="310"/>
    <n v="218"/>
    <n v="218"/>
    <n v="170"/>
    <n v="92"/>
    <n v="92"/>
    <n v="140"/>
    <n v="0.70322580645161292"/>
    <n v="0.70322580645161292"/>
    <n v="0.54838709677419351"/>
    <s v="60-70%"/>
    <s v="60-70%"/>
    <s v="50-60%"/>
    <n v="9.278454248366014"/>
    <n v="2876.3208169934642"/>
    <n v="2022.703026143791"/>
    <n v="2022.703026143791"/>
    <n v="1577.3372222222224"/>
    <n v="853.61779084967316"/>
    <n v="853.61779084967316"/>
    <n v="1298.9835947712418"/>
    <s v="Underforecast"/>
    <s v="Underforecast"/>
    <x v="3"/>
    <s v="150-200"/>
  </r>
  <r>
    <s v="Total"/>
    <x v="2"/>
    <s v="ABC-17"/>
    <s v="XYZ-136"/>
    <x v="777"/>
    <s v="Description_1040"/>
    <d v="2022-02-01T00:00:00"/>
    <n v="2239"/>
    <s v="Demand"/>
    <n v="87"/>
    <n v="80"/>
    <n v="80"/>
    <n v="70"/>
    <n v="7"/>
    <n v="7"/>
    <n v="17"/>
    <n v="0.91954022988505746"/>
    <n v="0.91954022988505746"/>
    <n v="0.8045977011494253"/>
    <s v="90-100%"/>
    <s v="90-100%"/>
    <s v="70-80%"/>
    <n v="13.845882845188283"/>
    <n v="1204.5918075313807"/>
    <n v="1107.6706276150626"/>
    <n v="1107.6706276150626"/>
    <n v="969.21179916317988"/>
    <n v="96.921179916318124"/>
    <n v="96.921179916318124"/>
    <n v="235.38000836820083"/>
    <s v="Normal"/>
    <s v="Normal"/>
    <x v="3"/>
    <s v="120-150"/>
  </r>
  <r>
    <s v="Total"/>
    <x v="2"/>
    <s v="ABC-17"/>
    <s v="XYZ-136"/>
    <x v="778"/>
    <s v="Description_1041"/>
    <d v="2022-02-01T00:00:00"/>
    <n v="5132"/>
    <s v="Demand"/>
    <n v="272"/>
    <n v="441"/>
    <n v="441"/>
    <n v="330"/>
    <n v="169"/>
    <n v="169"/>
    <n v="58"/>
    <n v="0.37867647058823528"/>
    <n v="0.37867647058823528"/>
    <n v="0.78676470588235292"/>
    <s v="30-40%"/>
    <s v="30-40%"/>
    <s v="70-80%"/>
    <n v="3.3139961508852966"/>
    <n v="901.40695304080066"/>
    <n v="1461.4723025404157"/>
    <n v="1461.4723025404157"/>
    <n v="1093.6187297921479"/>
    <n v="560.06534949961508"/>
    <n v="560.06534949961508"/>
    <n v="192.2117767513472"/>
    <s v="Overforecast"/>
    <s v="Overforecast"/>
    <x v="0"/>
    <s v="80-120"/>
  </r>
  <r>
    <s v="Total"/>
    <x v="2"/>
    <s v="ABC-17"/>
    <s v="XYZ-136"/>
    <x v="779"/>
    <s v="Description_1042"/>
    <d v="2022-02-01T00:00:00"/>
    <n v="4899"/>
    <s v="Demand"/>
    <n v="297"/>
    <n v="485"/>
    <n v="485"/>
    <n v="450"/>
    <n v="188"/>
    <n v="188"/>
    <n v="153"/>
    <n v="0.367003367003367"/>
    <n v="0.367003367003367"/>
    <n v="0.48484848484848486"/>
    <s v="30-40%"/>
    <s v="30-40%"/>
    <s v="40-50%"/>
    <n v="6.2123190319031911"/>
    <n v="1845.0587524752477"/>
    <n v="3012.9747304730477"/>
    <n v="3012.9747304730477"/>
    <n v="2795.543564356436"/>
    <n v="1167.9159779977999"/>
    <n v="1167.9159779977999"/>
    <n v="950.48481188118831"/>
    <s v="Overforecast"/>
    <s v="Overforecast"/>
    <x v="0"/>
    <s v="50-80"/>
  </r>
  <r>
    <s v="Total"/>
    <x v="3"/>
    <s v="ABC-12"/>
    <s v="XYZ-119"/>
    <x v="780"/>
    <s v="Description_1043"/>
    <d v="2022-02-01T00:00:00"/>
    <n v="797"/>
    <s v="Demand"/>
    <n v="269"/>
    <n v="324"/>
    <n v="324"/>
    <n v="220"/>
    <n v="55"/>
    <n v="55"/>
    <n v="49"/>
    <n v="0.79553903345724908"/>
    <n v="0.79553903345724908"/>
    <n v="0.81784386617100369"/>
    <s v="70-80%"/>
    <s v="70-80%"/>
    <s v="80-90%"/>
    <n v="10.325120765641939"/>
    <n v="2777.4574859576815"/>
    <n v="3345.3391280679884"/>
    <n v="3345.3391280679884"/>
    <n v="2271.5265684412266"/>
    <n v="567.88164211030698"/>
    <n v="567.88164211030698"/>
    <n v="505.93091751645488"/>
    <s v="Overforecast"/>
    <s v="Overforecast"/>
    <x v="3"/>
    <s v="120-150"/>
  </r>
  <r>
    <s v="Total"/>
    <x v="3"/>
    <s v="ABC-12"/>
    <s v="XYZ-119"/>
    <x v="781"/>
    <s v="Description_1044"/>
    <d v="2022-02-01T00:00:00"/>
    <n v="31"/>
    <s v="Demand"/>
    <n v="0"/>
    <n v="778"/>
    <n v="778"/>
    <n v="600"/>
    <n v="778"/>
    <n v="778"/>
    <n v="600"/>
    <n v="1"/>
    <n v="1"/>
    <n v="1"/>
    <s v="90-100%"/>
    <s v="90-100%"/>
    <s v="90-100%"/>
    <n v="3.592104809017552"/>
    <n v="0"/>
    <n v="2794.6575414156555"/>
    <n v="2794.6575414156555"/>
    <n v="2155.262885410531"/>
    <n v="2794.6575414156555"/>
    <n v="2794.6575414156555"/>
    <n v="2155.262885410531"/>
    <s v="Forecasted But Not Sold"/>
    <s v="Forecasted But Not Sold"/>
    <x v="5"/>
    <s v="0"/>
  </r>
  <r>
    <s v="Total"/>
    <x v="1"/>
    <s v="ABC-17"/>
    <s v="XYZ-120"/>
    <x v="782"/>
    <s v="Description_1045"/>
    <d v="2022-02-01T00:00:00"/>
    <n v="1714"/>
    <s v="Demand"/>
    <n v="13"/>
    <n v="100"/>
    <n v="100"/>
    <n v="150"/>
    <n v="87"/>
    <n v="87"/>
    <n v="137"/>
    <n v="0"/>
    <n v="0"/>
    <n v="0"/>
    <s v="0-10%"/>
    <s v="0-10%"/>
    <s v="0-10%"/>
    <n v="16.278620808800913"/>
    <n v="211.62207051441186"/>
    <n v="1627.8620808800913"/>
    <n v="1627.8620808800913"/>
    <n v="2441.7931213201368"/>
    <n v="1416.2400103656794"/>
    <n v="1416.2400103656794"/>
    <n v="2230.1710508057249"/>
    <s v="Overforecast"/>
    <s v="Overforecast"/>
    <x v="0"/>
    <s v="0-25"/>
  </r>
  <r>
    <s v="Total"/>
    <x v="1"/>
    <s v="ABC-17"/>
    <s v="XYZ-120"/>
    <x v="783"/>
    <s v="Description_1048"/>
    <d v="2022-02-01T00:00:00"/>
    <n v="4076"/>
    <s v="Demand"/>
    <n v="353"/>
    <n v="478"/>
    <n v="478"/>
    <n v="500"/>
    <n v="125"/>
    <n v="125"/>
    <n v="147"/>
    <n v="0.64589235127478761"/>
    <n v="0.64589235127478761"/>
    <n v="0.58356940509915012"/>
    <s v="60-70%"/>
    <s v="60-70%"/>
    <s v="50-60%"/>
    <n v="27.671194467224517"/>
    <n v="9767.9316469302539"/>
    <n v="13226.830955333318"/>
    <n v="13226.830955333318"/>
    <n v="13835.597233612258"/>
    <n v="3458.8993084030644"/>
    <n v="3458.8993084030644"/>
    <n v="4067.6655866820038"/>
    <s v="Overforecast"/>
    <s v="Overforecast"/>
    <x v="0"/>
    <s v="50-80"/>
  </r>
  <r>
    <s v="Total"/>
    <x v="0"/>
    <s v="ABC-17"/>
    <s v="XYZ-120"/>
    <x v="784"/>
    <s v="Description_1049"/>
    <d v="2022-02-01T00:00:00"/>
    <n v="12208"/>
    <s v="Demand"/>
    <n v="3310"/>
    <n v="2749"/>
    <n v="2749"/>
    <n v="2700"/>
    <n v="561"/>
    <n v="561"/>
    <n v="610"/>
    <n v="0.83051359516616308"/>
    <n v="0.83051359516616308"/>
    <n v="0.81570996978851962"/>
    <s v="80-90%"/>
    <s v="80-90%"/>
    <s v="80-90%"/>
    <n v="12.023051937984496"/>
    <n v="39796.301914728683"/>
    <n v="33051.36977751938"/>
    <n v="33051.36977751938"/>
    <n v="32462.240232558139"/>
    <n v="6744.9321372093036"/>
    <n v="6744.9321372093036"/>
    <n v="7334.0616821705444"/>
    <s v="Underforecast"/>
    <s v="Underforecast"/>
    <x v="3"/>
    <s v="120-150"/>
  </r>
  <r>
    <s v="Total"/>
    <x v="2"/>
    <s v="ABC-12"/>
    <s v="XYZ-122"/>
    <x v="785"/>
    <s v="Description_1062"/>
    <d v="2022-02-01T00:00:00"/>
    <n v="56020"/>
    <s v="Demand"/>
    <n v="11180"/>
    <n v="10500"/>
    <n v="10500"/>
    <n v="8500"/>
    <n v="680"/>
    <n v="680"/>
    <n v="2680"/>
    <n v="0.93917710196779969"/>
    <n v="0.93917710196779969"/>
    <n v="0.76028622540250446"/>
    <s v="90-100%"/>
    <s v="90-100%"/>
    <s v="70-80%"/>
    <n v="1.8671085154589848"/>
    <n v="20874.273202831449"/>
    <n v="19604.639412319342"/>
    <n v="19604.639412319342"/>
    <n v="15870.422381401371"/>
    <n v="1269.6337905121072"/>
    <n v="1269.6337905121072"/>
    <n v="5003.8508214300782"/>
    <s v="Normal"/>
    <s v="Normal"/>
    <x v="3"/>
    <s v="120-150"/>
  </r>
  <r>
    <s v="Total"/>
    <x v="2"/>
    <s v="ABC-12"/>
    <s v="XYZ-122"/>
    <x v="786"/>
    <s v="Description_1063"/>
    <d v="2022-02-01T00:00:00"/>
    <n v="35883"/>
    <s v="Demand"/>
    <n v="7229"/>
    <n v="5000"/>
    <n v="5000"/>
    <n v="4500"/>
    <n v="2229"/>
    <n v="2229"/>
    <n v="2729"/>
    <n v="0.6916585973163647"/>
    <n v="0.6916585973163647"/>
    <n v="0.62249273758472823"/>
    <s v="60-70%"/>
    <s v="60-70%"/>
    <s v="60-70%"/>
    <n v="2.1001922743969494"/>
    <n v="15182.289951615547"/>
    <n v="10500.961371984748"/>
    <n v="10500.961371984748"/>
    <n v="9450.8652347862717"/>
    <n v="4681.3285796307991"/>
    <n v="4681.3285796307991"/>
    <n v="5731.424716829275"/>
    <s v="Underforecast"/>
    <s v="Underforecast"/>
    <x v="3"/>
    <s v="150-200"/>
  </r>
  <r>
    <s v="Total"/>
    <x v="2"/>
    <s v="ABC-12"/>
    <s v="XYZ-122"/>
    <x v="787"/>
    <s v="Description_1064"/>
    <d v="2022-02-01T00:00:00"/>
    <n v="29258"/>
    <s v="Demand"/>
    <n v="3473"/>
    <n v="3500"/>
    <n v="3500"/>
    <n v="3500"/>
    <n v="27"/>
    <n v="27"/>
    <n v="27"/>
    <n v="0.99222574143391884"/>
    <n v="0.99222574143391884"/>
    <n v="0.99222574143391884"/>
    <s v="90-100%"/>
    <s v="90-100%"/>
    <s v="90-100%"/>
    <n v="2.8851168099370708"/>
    <n v="10020.010680911446"/>
    <n v="10097.908834779748"/>
    <n v="10097.908834779748"/>
    <n v="10097.908834779748"/>
    <n v="77.898153868301961"/>
    <n v="77.898153868301961"/>
    <n v="77.898153868301961"/>
    <s v="Normal"/>
    <s v="Normal"/>
    <x v="2"/>
    <s v="80-120"/>
  </r>
  <r>
    <s v="Total"/>
    <x v="2"/>
    <s v="ABC-12"/>
    <s v="XYZ-122"/>
    <x v="788"/>
    <s v="Description_1065"/>
    <d v="2022-02-01T00:00:00"/>
    <n v="41596"/>
    <s v="Demand"/>
    <n v="6644"/>
    <n v="4500"/>
    <n v="4500"/>
    <n v="4000"/>
    <n v="2144"/>
    <n v="2144"/>
    <n v="2644"/>
    <n v="0.67730282962071042"/>
    <n v="0.67730282962071042"/>
    <n v="0.60204695966285371"/>
    <s v="60-70%"/>
    <s v="60-70%"/>
    <s v="50-60%"/>
    <n v="1.1219591338899508"/>
    <n v="7454.2964855648333"/>
    <n v="5048.8161025047784"/>
    <n v="5048.8161025047784"/>
    <n v="4487.8365355598035"/>
    <n v="2405.4803830600549"/>
    <n v="2405.4803830600549"/>
    <n v="2966.4599500050299"/>
    <s v="Underforecast"/>
    <s v="Underforecast"/>
    <x v="3"/>
    <s v="150-200"/>
  </r>
  <r>
    <s v="Total"/>
    <x v="0"/>
    <s v="ABC-12"/>
    <s v="XYZ-117"/>
    <x v="789"/>
    <s v="Description_1066"/>
    <d v="2022-02-01T00:00:00"/>
    <n v="6908"/>
    <s v="Demand"/>
    <n v="1664"/>
    <n v="1491"/>
    <n v="1491"/>
    <n v="1600"/>
    <n v="173"/>
    <n v="173"/>
    <n v="64"/>
    <n v="0.89603365384615385"/>
    <n v="0.89603365384615385"/>
    <n v="0.96153846153846156"/>
    <s v="80-90%"/>
    <s v="80-90%"/>
    <s v="90-100%"/>
    <n v="2.2378110089686096"/>
    <n v="3723.7175189237664"/>
    <n v="3336.5762143721968"/>
    <n v="3336.5762143721968"/>
    <n v="3580.4976143497752"/>
    <n v="387.14130455156965"/>
    <n v="387.14130455156965"/>
    <n v="143.21990457399124"/>
    <s v="Underforecast"/>
    <s v="Underforecast"/>
    <x v="2"/>
    <s v="80-120"/>
  </r>
  <r>
    <s v="Total"/>
    <x v="0"/>
    <s v="ABC-12"/>
    <s v="XYZ-117"/>
    <x v="790"/>
    <s v="Description_1067"/>
    <d v="2022-02-01T00:00:00"/>
    <n v="11311"/>
    <s v="Demand"/>
    <n v="2802"/>
    <n v="2420"/>
    <n v="2420"/>
    <n v="2000"/>
    <n v="382"/>
    <n v="382"/>
    <n v="802"/>
    <n v="0.8636688079942898"/>
    <n v="0.8636688079942898"/>
    <n v="0.7137758743754461"/>
    <s v="80-90%"/>
    <s v="80-90%"/>
    <s v="70-80%"/>
    <n v="2.2290186949766961"/>
    <n v="6245.7103833247029"/>
    <n v="5394.2252418436046"/>
    <n v="5394.2252418436046"/>
    <n v="4458.0373899533924"/>
    <n v="851.48514148109825"/>
    <n v="851.48514148109825"/>
    <n v="1787.6729933713104"/>
    <s v="Underforecast"/>
    <s v="Underforecast"/>
    <x v="3"/>
    <s v="120-150"/>
  </r>
  <r>
    <s v="Total"/>
    <x v="0"/>
    <s v="ABC-12"/>
    <s v="XYZ-117"/>
    <x v="791"/>
    <s v="Description_1068"/>
    <d v="2022-02-01T00:00:00"/>
    <n v="7736"/>
    <s v="Demand"/>
    <n v="941"/>
    <n v="498"/>
    <n v="498"/>
    <n v="1500"/>
    <n v="443"/>
    <n v="443"/>
    <n v="559"/>
    <n v="0.52922422954303938"/>
    <n v="0.52922422954303938"/>
    <n v="0.40595111583421895"/>
    <s v="50-60%"/>
    <s v="50-60%"/>
    <s v="30-40%"/>
    <n v="2.5880201896067416"/>
    <n v="2435.3269984199437"/>
    <n v="1288.8340544241573"/>
    <n v="1288.8340544241573"/>
    <n v="3882.0302844101125"/>
    <n v="1146.4929439957864"/>
    <n v="1146.4929439957864"/>
    <n v="1446.7032859901688"/>
    <s v="Underforecast"/>
    <s v="Underforecast"/>
    <x v="0"/>
    <s v="50-80"/>
  </r>
  <r>
    <s v="Total"/>
    <x v="0"/>
    <s v="ABC-12"/>
    <s v="XYZ-117"/>
    <x v="792"/>
    <s v="Description_1069"/>
    <d v="2022-02-01T00:00:00"/>
    <n v="398"/>
    <s v="Demand"/>
    <n v="64"/>
    <n v="41"/>
    <n v="41"/>
    <n v="200"/>
    <n v="23"/>
    <n v="23"/>
    <n v="136"/>
    <n v="0.640625"/>
    <n v="0.640625"/>
    <n v="0"/>
    <s v="60-70%"/>
    <s v="60-70%"/>
    <s v="0-10%"/>
    <n v="5.4967480662983421"/>
    <n v="351.7918762430939"/>
    <n v="225.36667071823203"/>
    <n v="225.36667071823203"/>
    <n v="1099.3496132596683"/>
    <n v="126.42520552486187"/>
    <n v="126.42520552486187"/>
    <n v="747.55773701657449"/>
    <s v="Underforecast"/>
    <s v="Underforecast"/>
    <x v="0"/>
    <s v="25-50"/>
  </r>
  <r>
    <s v="Total"/>
    <x v="4"/>
    <s v="ABC-12"/>
    <s v="XYZ-122"/>
    <x v="793"/>
    <s v="Description_1073"/>
    <d v="2022-02-01T00:00:00"/>
    <n v="61591"/>
    <s v="Demand"/>
    <n v="9864"/>
    <n v="11605"/>
    <n v="11605"/>
    <n v="12200"/>
    <n v="1741"/>
    <n v="1741"/>
    <n v="2336"/>
    <n v="0.82349959448499588"/>
    <n v="0.82349959448499588"/>
    <n v="0.76317923763179241"/>
    <s v="80-90%"/>
    <s v="80-90%"/>
    <s v="70-80%"/>
    <n v="2.2672576900358341"/>
    <n v="22364.229854513469"/>
    <n v="26311.525492865854"/>
    <n v="26311.525492865854"/>
    <n v="27660.543818437178"/>
    <n v="3947.2956383523851"/>
    <n v="3947.2956383523851"/>
    <n v="5296.3139639237088"/>
    <s v="Overforecast"/>
    <s v="Overforecast"/>
    <x v="0"/>
    <s v="80-120"/>
  </r>
  <r>
    <s v="Total"/>
    <x v="4"/>
    <s v="ABC-12"/>
    <s v="XYZ-122"/>
    <x v="794"/>
    <s v="Description_1074"/>
    <d v="2022-02-01T00:00:00"/>
    <n v="18239"/>
    <s v="Demand"/>
    <n v="12240"/>
    <n v="16205"/>
    <n v="16205"/>
    <n v="15500"/>
    <n v="3965"/>
    <n v="3965"/>
    <n v="3260"/>
    <n v="0.67606209150326801"/>
    <n v="0.67606209150326801"/>
    <n v="0.73366013071895431"/>
    <s v="60-70%"/>
    <s v="60-70%"/>
    <s v="70-80%"/>
    <n v="3.400143838466958"/>
    <n v="41617.760582835566"/>
    <n v="55099.330902357055"/>
    <n v="55099.330902357055"/>
    <n v="52702.229496237851"/>
    <n v="13481.570319521488"/>
    <n v="13481.570319521488"/>
    <n v="11084.468913402285"/>
    <s v="Overforecast"/>
    <s v="Overforecast"/>
    <x v="0"/>
    <s v="50-80"/>
  </r>
  <r>
    <s v="Total"/>
    <x v="4"/>
    <s v="ABC-12"/>
    <s v="XYZ-122"/>
    <x v="795"/>
    <s v="Description_1075"/>
    <d v="2022-02-01T00:00:00"/>
    <n v="25416"/>
    <s v="Demand"/>
    <n v="8248"/>
    <n v="5500"/>
    <n v="5500"/>
    <n v="2400"/>
    <n v="2748"/>
    <n v="2748"/>
    <n v="5848"/>
    <n v="0.66682832201745879"/>
    <n v="0.66682832201745879"/>
    <n v="0.29097963142580019"/>
    <s v="60-70%"/>
    <s v="60-70%"/>
    <s v="20-30%"/>
    <n v="1.4761904761904763"/>
    <n v="12175.619047619048"/>
    <n v="8119.0476190476193"/>
    <n v="8119.0476190476193"/>
    <n v="3542.8571428571431"/>
    <n v="4056.5714285714284"/>
    <n v="4056.5714285714284"/>
    <n v="8632.7619047619046"/>
    <s v="Underforecast"/>
    <s v="Underforecast"/>
    <x v="3"/>
    <s v="&gt;200&quot;"/>
  </r>
  <r>
    <s v="Total"/>
    <x v="3"/>
    <s v="ABC-12"/>
    <s v="XYZ-122"/>
    <x v="796"/>
    <s v="Description_1076"/>
    <d v="2022-02-01T00:00:00"/>
    <n v="1585"/>
    <s v="Demand"/>
    <n v="809"/>
    <n v="598"/>
    <n v="598"/>
    <n v="600"/>
    <n v="211"/>
    <n v="211"/>
    <n v="209"/>
    <n v="0.73918417799752789"/>
    <n v="0.73918417799752789"/>
    <n v="0.74165636588380712"/>
    <s v="70-80%"/>
    <s v="70-80%"/>
    <s v="70-80%"/>
    <n v="3.9488805358930965"/>
    <n v="3194.6443535375151"/>
    <n v="2361.4305604640717"/>
    <n v="2361.4305604640717"/>
    <n v="2369.3283215358579"/>
    <n v="833.21379307344341"/>
    <n v="833.21379307344341"/>
    <n v="825.31603200165728"/>
    <s v="Underforecast"/>
    <s v="Underforecast"/>
    <x v="3"/>
    <s v="120-150"/>
  </r>
  <r>
    <s v="Total"/>
    <x v="3"/>
    <s v="ABC-12"/>
    <s v="XYZ-122"/>
    <x v="797"/>
    <s v="Description_1077"/>
    <d v="2022-02-01T00:00:00"/>
    <n v="2155"/>
    <s v="Demand"/>
    <n v="333"/>
    <n v="243"/>
    <n v="243"/>
    <n v="400"/>
    <n v="90"/>
    <n v="90"/>
    <n v="67"/>
    <n v="0.72972972972972971"/>
    <n v="0.72972972972972971"/>
    <n v="0.79879879879879878"/>
    <s v="70-80%"/>
    <s v="70-80%"/>
    <s v="70-80%"/>
    <n v="11.829742629543496"/>
    <n v="3939.3042956379841"/>
    <n v="2874.6274589790696"/>
    <n v="2874.6274589790696"/>
    <n v="4731.8970518173983"/>
    <n v="1064.6768366589145"/>
    <n v="1064.6768366589145"/>
    <n v="792.59275617941421"/>
    <s v="Underforecast"/>
    <s v="Underforecast"/>
    <x v="0"/>
    <s v="80-120"/>
  </r>
  <r>
    <s v="Total"/>
    <x v="3"/>
    <s v="ABC-12"/>
    <s v="XYZ-122"/>
    <x v="798"/>
    <s v="Description_1078"/>
    <d v="2022-02-01T00:00:00"/>
    <n v="56"/>
    <s v="Demand"/>
    <n v="34"/>
    <n v="223"/>
    <n v="223"/>
    <n v="100"/>
    <n v="189"/>
    <n v="189"/>
    <n v="66"/>
    <n v="0"/>
    <n v="0"/>
    <n v="0"/>
    <s v="0-10%"/>
    <s v="0-10%"/>
    <s v="0-10%"/>
    <n v="5.1801838775838123"/>
    <n v="176.12625183784962"/>
    <n v="1155.1810047011902"/>
    <n v="1155.1810047011902"/>
    <n v="518.01838775838121"/>
    <n v="979.05475286334058"/>
    <n v="979.05475286334058"/>
    <n v="341.89213592053159"/>
    <s v="Overforecast"/>
    <s v="Overforecast"/>
    <x v="0"/>
    <s v="25-50"/>
  </r>
  <r>
    <s v="Total"/>
    <x v="3"/>
    <s v="ABC-12"/>
    <s v="XYZ-122"/>
    <x v="799"/>
    <s v="Description_1079"/>
    <d v="2022-02-01T00:00:00"/>
    <n v="525"/>
    <s v="Demand"/>
    <n v="103"/>
    <n v="75"/>
    <n v="75"/>
    <n v="85"/>
    <n v="28"/>
    <n v="28"/>
    <n v="18"/>
    <n v="0.72815533980582525"/>
    <n v="0.72815533980582525"/>
    <n v="0.82524271844660191"/>
    <s v="70-80%"/>
    <s v="70-80%"/>
    <s v="80-90%"/>
    <n v="15.54149722207776"/>
    <n v="1600.7742138740093"/>
    <n v="1165.612291655832"/>
    <n v="1165.612291655832"/>
    <n v="1321.0272638766096"/>
    <n v="435.16192221817732"/>
    <n v="435.16192221817732"/>
    <n v="279.74694999739972"/>
    <s v="Underforecast"/>
    <s v="Underforecast"/>
    <x v="3"/>
    <s v="120-150"/>
  </r>
  <r>
    <s v="Total"/>
    <x v="3"/>
    <s v="ABC-12"/>
    <s v="XYZ-122"/>
    <x v="800"/>
    <s v="Description_1080"/>
    <d v="2022-02-01T00:00:00"/>
    <n v="7899"/>
    <s v="Demand"/>
    <n v="1423"/>
    <n v="1800"/>
    <n v="1800"/>
    <n v="1800"/>
    <n v="377"/>
    <n v="377"/>
    <n v="377"/>
    <n v="0.73506676036542518"/>
    <n v="0.73506676036542518"/>
    <n v="0.73506676036542518"/>
    <s v="70-80%"/>
    <s v="70-80%"/>
    <s v="70-80%"/>
    <n v="2.628309530218496"/>
    <n v="3740.0844615009196"/>
    <n v="4730.9571543932925"/>
    <n v="4730.9571543932925"/>
    <n v="4730.9571543932925"/>
    <n v="990.87269289237292"/>
    <n v="990.87269289237292"/>
    <n v="990.87269289237292"/>
    <s v="Overforecast"/>
    <s v="Overforecast"/>
    <x v="0"/>
    <s v="50-80"/>
  </r>
  <r>
    <s v="Total"/>
    <x v="3"/>
    <s v="ABC-12"/>
    <s v="XYZ-122"/>
    <x v="801"/>
    <s v="Description_1081"/>
    <d v="2022-02-01T00:00:00"/>
    <n v="221"/>
    <s v="Demand"/>
    <n v="196"/>
    <n v="750"/>
    <n v="750"/>
    <n v="0"/>
    <n v="554"/>
    <n v="554"/>
    <n v="196"/>
    <n v="0"/>
    <n v="0"/>
    <n v="0"/>
    <s v="0-10%"/>
    <s v="0-10%"/>
    <s v="0-10%"/>
    <n v="7.8307132887642457"/>
    <n v="1534.8198045977922"/>
    <n v="5873.0349665731846"/>
    <n v="5873.0349665731846"/>
    <n v="0"/>
    <n v="4338.2151619753922"/>
    <n v="4338.2151619753922"/>
    <n v="1534.8198045977922"/>
    <s v="Overforecast"/>
    <s v="Overforecast"/>
    <x v="1"/>
    <s v="Sales Agst No FC"/>
  </r>
  <r>
    <s v="Total"/>
    <x v="1"/>
    <s v="ABC-4"/>
    <s v="XYZ-123"/>
    <x v="802"/>
    <s v="Description_1082"/>
    <d v="2022-02-01T00:00:00"/>
    <n v="17034"/>
    <s v="Demand"/>
    <n v="3009"/>
    <n v="4000"/>
    <n v="4000"/>
    <n v="5800"/>
    <n v="991"/>
    <n v="991"/>
    <n v="2791"/>
    <n v="0.67065470255898973"/>
    <n v="0.67065470255898973"/>
    <n v="7.244931871053506E-2"/>
    <s v="60-70%"/>
    <s v="60-70%"/>
    <s v="0-10%"/>
    <n v="7.5435625122219809"/>
    <n v="22698.579599275941"/>
    <n v="30174.250048887923"/>
    <n v="30174.250048887923"/>
    <n v="43752.662570887493"/>
    <n v="7475.6704496119819"/>
    <n v="7475.6704496119819"/>
    <n v="21054.082971611551"/>
    <s v="Overforecast"/>
    <s v="Overforecast"/>
    <x v="0"/>
    <s v="50-80"/>
  </r>
  <r>
    <s v="Total"/>
    <x v="1"/>
    <s v="ABC-4"/>
    <s v="XYZ-123"/>
    <x v="803"/>
    <s v="Description_1083"/>
    <d v="2022-02-01T00:00:00"/>
    <n v="1638"/>
    <s v="Demand"/>
    <n v="95"/>
    <n v="20"/>
    <n v="20"/>
    <n v="120"/>
    <n v="75"/>
    <n v="75"/>
    <n v="25"/>
    <n v="0.21052631578947367"/>
    <n v="0.21052631578947367"/>
    <n v="0.73684210526315796"/>
    <s v="20-30%"/>
    <s v="20-30%"/>
    <s v="70-80%"/>
    <n v="2.0532982206011532"/>
    <n v="195.06333095710954"/>
    <n v="41.065964412023064"/>
    <n v="41.065964412023064"/>
    <n v="246.39578647213838"/>
    <n v="153.99736654508649"/>
    <n v="153.99736654508649"/>
    <n v="51.33245551502884"/>
    <s v="Underforecast"/>
    <s v="Underforecast"/>
    <x v="0"/>
    <s v="50-80"/>
  </r>
  <r>
    <s v="Total"/>
    <x v="1"/>
    <s v="ABC-4"/>
    <s v="XYZ-123"/>
    <x v="804"/>
    <s v="Description_1084"/>
    <d v="2022-02-01T00:00:00"/>
    <n v="560"/>
    <s v="Demand"/>
    <n v="74"/>
    <n v="280"/>
    <n v="280"/>
    <n v="630"/>
    <n v="206"/>
    <n v="206"/>
    <n v="556"/>
    <n v="0"/>
    <n v="0"/>
    <n v="0"/>
    <s v="0-10%"/>
    <s v="0-10%"/>
    <s v="0-10%"/>
    <n v="3.8537363494885621"/>
    <n v="285.17648986215357"/>
    <n v="1079.0461778567974"/>
    <n v="1079.0461778567974"/>
    <n v="2427.853900177794"/>
    <n v="793.86968799464375"/>
    <n v="793.86968799464375"/>
    <n v="2142.6774103156404"/>
    <s v="Overforecast"/>
    <s v="Overforecast"/>
    <x v="0"/>
    <s v="0-25"/>
  </r>
  <r>
    <s v="Total"/>
    <x v="1"/>
    <s v="ABC-4"/>
    <s v="XYZ-123"/>
    <x v="805"/>
    <s v="Description_1085"/>
    <d v="2022-02-01T00:00:00"/>
    <n v="9431"/>
    <s v="Demand"/>
    <n v="1904"/>
    <n v="5000"/>
    <n v="5000"/>
    <n v="5300"/>
    <n v="3096"/>
    <n v="3096"/>
    <n v="3396"/>
    <n v="0"/>
    <n v="0"/>
    <n v="0"/>
    <s v="0-10%"/>
    <s v="0-10%"/>
    <s v="0-10%"/>
    <n v="3.862800975038998"/>
    <n v="7354.7730564742524"/>
    <n v="19314.004875194991"/>
    <n v="19314.004875194991"/>
    <n v="20472.845167706688"/>
    <n v="11959.231818720738"/>
    <n v="11959.231818720738"/>
    <n v="13118.072111232435"/>
    <s v="Overforecast"/>
    <s v="Overforecast"/>
    <x v="0"/>
    <s v="25-50"/>
  </r>
  <r>
    <s v="Total"/>
    <x v="1"/>
    <s v="ABC-4"/>
    <s v="XYZ-123"/>
    <x v="806"/>
    <s v="Description_1086"/>
    <d v="2022-02-01T00:00:00"/>
    <n v="7393"/>
    <s v="Demand"/>
    <n v="50"/>
    <n v="40"/>
    <n v="40"/>
    <n v="150"/>
    <n v="10"/>
    <n v="10"/>
    <n v="100"/>
    <n v="0.8"/>
    <n v="0.8"/>
    <n v="0"/>
    <s v="70-80%"/>
    <s v="70-80%"/>
    <s v="0-10%"/>
    <n v="1.4765911444184658"/>
    <n v="73.829557220923292"/>
    <n v="59.063645776738632"/>
    <n v="59.063645776738632"/>
    <n v="221.48867166276989"/>
    <n v="14.76591144418466"/>
    <n v="14.76591144418466"/>
    <n v="147.65911444184661"/>
    <s v="Underforecast"/>
    <s v="Underforecast"/>
    <x v="0"/>
    <s v="25-50"/>
  </r>
  <r>
    <s v="Total"/>
    <x v="1"/>
    <s v="ABC-4"/>
    <s v="XYZ-123"/>
    <x v="807"/>
    <s v="Description_1087"/>
    <d v="2022-02-01T00:00:00"/>
    <n v="3884"/>
    <s v="Demand"/>
    <n v="125"/>
    <n v="800"/>
    <n v="800"/>
    <n v="720"/>
    <n v="675"/>
    <n v="675"/>
    <n v="595"/>
    <n v="0"/>
    <n v="0"/>
    <n v="0"/>
    <s v="0-10%"/>
    <s v="0-10%"/>
    <s v="0-10%"/>
    <n v="2.3998167637111996"/>
    <n v="299.97709546389996"/>
    <n v="1919.8534109689597"/>
    <n v="1919.8534109689597"/>
    <n v="1727.8680698720636"/>
    <n v="1619.8763155050597"/>
    <n v="1619.8763155050597"/>
    <n v="1427.8909744081636"/>
    <s v="Overforecast"/>
    <s v="Overforecast"/>
    <x v="0"/>
    <s v="0-25"/>
  </r>
  <r>
    <s v="Total"/>
    <x v="0"/>
    <s v="ABC-4"/>
    <s v="XYZ-123"/>
    <x v="808"/>
    <s v="Description_1089"/>
    <d v="2022-02-01T00:00:00"/>
    <n v="3121"/>
    <s v="Demand"/>
    <n v="491"/>
    <n v="839"/>
    <n v="839"/>
    <n v="800"/>
    <n v="348"/>
    <n v="348"/>
    <n v="309"/>
    <n v="0.29124236252545821"/>
    <n v="0.29124236252545821"/>
    <n v="0.37067209775967414"/>
    <s v="20-30%"/>
    <s v="20-30%"/>
    <s v="30-40%"/>
    <n v="5.5475490925386515"/>
    <n v="2723.8466044364777"/>
    <n v="4654.3936886399288"/>
    <n v="4654.3936886399288"/>
    <n v="4438.0392740309208"/>
    <n v="1930.547084203451"/>
    <n v="1930.547084203451"/>
    <n v="1714.192669594443"/>
    <s v="Overforecast"/>
    <s v="Overforecast"/>
    <x v="0"/>
    <s v="50-80"/>
  </r>
  <r>
    <s v="Total"/>
    <x v="0"/>
    <s v="ABC-4"/>
    <s v="XYZ-123"/>
    <x v="809"/>
    <s v="Description_1091"/>
    <d v="2022-02-01T00:00:00"/>
    <n v="6509"/>
    <s v="Demand"/>
    <n v="1314"/>
    <n v="1153"/>
    <n v="1153"/>
    <n v="3000"/>
    <n v="161"/>
    <n v="161"/>
    <n v="1686"/>
    <n v="0.87747336377473362"/>
    <n v="0.87747336377473362"/>
    <n v="0"/>
    <s v="80-90%"/>
    <s v="80-90%"/>
    <s v="0-10%"/>
    <n v="2.9373695801444817"/>
    <n v="3859.7036283098491"/>
    <n v="3386.7871259065873"/>
    <n v="3386.7871259065873"/>
    <n v="8812.1087404334448"/>
    <n v="472.9165024032618"/>
    <n v="472.9165024032618"/>
    <n v="4952.4051121235952"/>
    <s v="Underforecast"/>
    <s v="Underforecast"/>
    <x v="0"/>
    <s v="25-50"/>
  </r>
  <r>
    <s v="Total"/>
    <x v="3"/>
    <s v="ABC-4"/>
    <s v="XYZ-123"/>
    <x v="810"/>
    <s v="Description_1092"/>
    <d v="2022-02-01T00:00:00"/>
    <n v="8597"/>
    <s v="Demand"/>
    <n v="2693"/>
    <n v="2303"/>
    <n v="2303"/>
    <n v="2000"/>
    <n v="390"/>
    <n v="390"/>
    <n v="693"/>
    <n v="0.85518009654660232"/>
    <n v="0.85518009654660232"/>
    <n v="0.74266617155588566"/>
    <s v="80-90%"/>
    <s v="80-90%"/>
    <s v="70-80%"/>
    <n v="0.58064973491615357"/>
    <n v="1563.6897361292015"/>
    <n v="1337.2363395119016"/>
    <n v="1337.2363395119016"/>
    <n v="1161.2994698323071"/>
    <n v="226.45339661729986"/>
    <n v="226.45339661729986"/>
    <n v="402.39026629689442"/>
    <s v="Underforecast"/>
    <s v="Underforecast"/>
    <x v="3"/>
    <s v="120-150"/>
  </r>
  <r>
    <s v="Total"/>
    <x v="3"/>
    <s v="ABC-4"/>
    <s v="XYZ-123"/>
    <x v="811"/>
    <s v="Description_1093"/>
    <d v="2022-02-01T00:00:00"/>
    <n v="38985"/>
    <s v="Demand"/>
    <n v="3487"/>
    <n v="2422"/>
    <n v="2422"/>
    <n v="3000"/>
    <n v="1065"/>
    <n v="1065"/>
    <n v="487"/>
    <n v="0.69457986808144545"/>
    <n v="0.69457986808144545"/>
    <n v="0.86033839977057647"/>
    <s v="60-70%"/>
    <s v="60-70%"/>
    <s v="80-90%"/>
    <n v="2.2561011595747478"/>
    <n v="7867.0247434371458"/>
    <n v="5464.2770084900394"/>
    <n v="5464.2770084900394"/>
    <n v="6768.3034787242432"/>
    <n v="2402.7477349471064"/>
    <n v="2402.7477349471064"/>
    <n v="1098.7212647129027"/>
    <s v="Underforecast"/>
    <s v="Underforecast"/>
    <x v="3"/>
    <s v="80-120"/>
  </r>
  <r>
    <s v="Total"/>
    <x v="4"/>
    <s v="ABC-4"/>
    <s v="XYZ-123"/>
    <x v="812"/>
    <s v="Description_1094"/>
    <d v="2022-02-01T00:00:00"/>
    <n v="14996"/>
    <s v="Demand"/>
    <n v="9430"/>
    <n v="9091"/>
    <n v="9091"/>
    <n v="12000"/>
    <n v="339"/>
    <n v="339"/>
    <n v="2570"/>
    <n v="0.96405090137857896"/>
    <n v="0.96405090137857896"/>
    <n v="0.72746553552492044"/>
    <s v="90-100%"/>
    <s v="90-100%"/>
    <s v="70-80%"/>
    <n v="1.87"/>
    <n v="17634.100000000002"/>
    <n v="17000.170000000002"/>
    <n v="17000.170000000002"/>
    <n v="22440"/>
    <n v="633.93000000000029"/>
    <n v="633.93000000000029"/>
    <n v="4805.8999999999978"/>
    <s v="Normal"/>
    <s v="Normal"/>
    <x v="0"/>
    <s v="50-80"/>
  </r>
  <r>
    <s v="Total"/>
    <x v="2"/>
    <s v="ABC-4"/>
    <s v="XYZ-123"/>
    <x v="813"/>
    <s v="Description_1101"/>
    <d v="2022-02-01T00:00:00"/>
    <n v="349681"/>
    <s v="Demand"/>
    <n v="51616"/>
    <n v="4810"/>
    <n v="4810"/>
    <n v="6000"/>
    <n v="46806"/>
    <n v="46806"/>
    <n v="45616"/>
    <n v="9.3188158710477365E-2"/>
    <n v="9.3188158710477365E-2"/>
    <n v="0.11624302541847487"/>
    <s v="0-10%"/>
    <s v="0-10%"/>
    <s v="10-20%"/>
    <n v="0.93068601792581174"/>
    <n v="48038.289501258696"/>
    <n v="4476.5997462231544"/>
    <n v="4476.5997462231544"/>
    <n v="5584.1161075548707"/>
    <n v="43561.689755035542"/>
    <n v="43561.689755035542"/>
    <n v="42454.173393703823"/>
    <s v="Underforecast"/>
    <s v="Underforecast"/>
    <x v="3"/>
    <s v="&gt;200&quot;"/>
  </r>
  <r>
    <s v="Total"/>
    <x v="2"/>
    <s v="ABC-4"/>
    <s v="XYZ-123"/>
    <x v="814"/>
    <s v="Description_1102"/>
    <d v="2022-02-01T00:00:00"/>
    <n v="117786"/>
    <s v="Demand"/>
    <n v="2504"/>
    <n v="8253"/>
    <n v="8253"/>
    <n v="6000"/>
    <n v="5749"/>
    <n v="5749"/>
    <n v="3496"/>
    <n v="0"/>
    <n v="0"/>
    <n v="0"/>
    <s v="0-10%"/>
    <s v="0-10%"/>
    <s v="0-10%"/>
    <n v="0.65170855453191334"/>
    <n v="1631.878220547911"/>
    <n v="5378.5507005518812"/>
    <n v="5378.5507005518812"/>
    <n v="3910.25132719148"/>
    <n v="3746.6724800039701"/>
    <n v="3746.6724800039701"/>
    <n v="2278.3731066435689"/>
    <s v="Overforecast"/>
    <s v="Overforecast"/>
    <x v="0"/>
    <s v="25-50"/>
  </r>
  <r>
    <s v="Total"/>
    <x v="1"/>
    <s v="ABC-16"/>
    <s v="XYZ-124"/>
    <x v="815"/>
    <s v="Description_1103"/>
    <d v="2022-02-01T00:00:00"/>
    <n v="0"/>
    <s v="Demand"/>
    <n v="343"/>
    <n v="157"/>
    <n v="157"/>
    <n v="150"/>
    <n v="186"/>
    <n v="186"/>
    <n v="193"/>
    <n v="0.45772594752186591"/>
    <n v="0.45772594752186591"/>
    <n v="0.43731778425655976"/>
    <s v="40-50%"/>
    <s v="40-50%"/>
    <s v="40-50%"/>
    <n v="3.5585"/>
    <n v="1220.5654999999999"/>
    <n v="558.68449999999996"/>
    <n v="558.68449999999996"/>
    <n v="533.77499999999998"/>
    <n v="661.88099999999997"/>
    <n v="661.88099999999997"/>
    <n v="686.79049999999995"/>
    <s v="Underforecast"/>
    <s v="Underforecast"/>
    <x v="3"/>
    <s v="&gt;200&quot;"/>
  </r>
  <r>
    <s v="Total"/>
    <x v="1"/>
    <s v="ABC-16"/>
    <s v="XYZ-124"/>
    <x v="816"/>
    <s v="Description_1104"/>
    <d v="2022-02-01T00:00:00"/>
    <n v="295"/>
    <s v="Demand"/>
    <n v="256"/>
    <n v="347"/>
    <n v="347"/>
    <n v="700"/>
    <n v="91"/>
    <n v="91"/>
    <n v="444"/>
    <n v="0.64453125"/>
    <n v="0.64453125"/>
    <n v="0"/>
    <s v="60-70%"/>
    <s v="60-70%"/>
    <s v="0-10%"/>
    <n v="21.037799999999997"/>
    <n v="5385.6767999999993"/>
    <n v="7300.1165999999994"/>
    <n v="7300.1165999999994"/>
    <n v="14726.459999999997"/>
    <n v="1914.4398000000001"/>
    <n v="1914.4398000000001"/>
    <n v="9340.783199999998"/>
    <s v="Overforecast"/>
    <s v="Overforecast"/>
    <x v="0"/>
    <s v="25-50"/>
  </r>
  <r>
    <s v="Total"/>
    <x v="1"/>
    <s v="ABC-16"/>
    <s v="XYZ-124"/>
    <x v="817"/>
    <s v="Description_1105"/>
    <d v="2022-02-01T00:00:00"/>
    <n v="1525"/>
    <s v="Supply"/>
    <n v="1567"/>
    <n v="3659"/>
    <n v="3659"/>
    <n v="3500"/>
    <n v="2092"/>
    <n v="2092"/>
    <n v="1933"/>
    <n v="0"/>
    <n v="0"/>
    <n v="0"/>
    <s v="0-10%"/>
    <s v="0-10%"/>
    <s v="0-10%"/>
    <n v="6.2150000000000007"/>
    <n v="9738.9050000000007"/>
    <n v="22740.685000000001"/>
    <n v="22740.685000000001"/>
    <n v="21752.500000000004"/>
    <n v="13001.78"/>
    <n v="13001.78"/>
    <n v="12013.595000000003"/>
    <s v="Overforecast"/>
    <s v="Overforecast"/>
    <x v="0"/>
    <s v="25-50"/>
  </r>
  <r>
    <s v="Total"/>
    <x v="1"/>
    <s v="ABC-16"/>
    <s v="XYZ-124"/>
    <x v="818"/>
    <s v="Description_1106"/>
    <d v="2022-02-01T00:00:00"/>
    <n v="1155"/>
    <s v="Demand"/>
    <n v="251"/>
    <n v="226"/>
    <n v="226"/>
    <n v="340"/>
    <n v="25"/>
    <n v="25"/>
    <n v="89"/>
    <n v="0.90039840637450197"/>
    <n v="0.90039840637450197"/>
    <n v="0.64541832669322707"/>
    <s v="80-90%"/>
    <s v="80-90%"/>
    <s v="60-70%"/>
    <n v="42.939999999999991"/>
    <n v="10777.939999999997"/>
    <n v="9704.4399999999987"/>
    <n v="9704.4399999999987"/>
    <n v="14599.599999999997"/>
    <n v="1073.4999999999982"/>
    <n v="1073.4999999999982"/>
    <n v="3821.66"/>
    <s v="Normal"/>
    <s v="Normal"/>
    <x v="0"/>
    <s v="50-80"/>
  </r>
  <r>
    <s v="Total"/>
    <x v="1"/>
    <s v="ABC-16"/>
    <s v="XYZ-124"/>
    <x v="819"/>
    <s v="Description_1107"/>
    <d v="2022-02-01T00:00:00"/>
    <n v="1232"/>
    <s v="Demand"/>
    <n v="684"/>
    <n v="896"/>
    <n v="896"/>
    <n v="950"/>
    <n v="212"/>
    <n v="212"/>
    <n v="266"/>
    <n v="0.69005847953216382"/>
    <n v="0.69005847953216382"/>
    <n v="0.61111111111111116"/>
    <s v="60-70%"/>
    <s v="60-70%"/>
    <s v="60-70%"/>
    <n v="48.8675"/>
    <n v="33425.370000000003"/>
    <n v="43785.279999999999"/>
    <n v="43785.279999999999"/>
    <n v="46424.125"/>
    <n v="10359.909999999996"/>
    <n v="10359.909999999996"/>
    <n v="12998.754999999997"/>
    <s v="Overforecast"/>
    <s v="Overforecast"/>
    <x v="0"/>
    <s v="50-80"/>
  </r>
  <r>
    <s v="Total"/>
    <x v="1"/>
    <s v="ABC-16"/>
    <s v="XYZ-124"/>
    <x v="820"/>
    <s v="Description_1108"/>
    <d v="2022-02-01T00:00:00"/>
    <n v="0"/>
    <s v="Supply"/>
    <n v="46"/>
    <n v="64"/>
    <n v="64"/>
    <n v="70"/>
    <n v="18"/>
    <n v="18"/>
    <n v="24"/>
    <n v="0.60869565217391308"/>
    <n v="0.60869565217391308"/>
    <n v="0.47826086956521741"/>
    <s v="50-60%"/>
    <s v="50-60%"/>
    <s v="40-50%"/>
    <n v="21.013999999999996"/>
    <n v="966.64399999999978"/>
    <n v="1344.8959999999997"/>
    <n v="1344.8959999999997"/>
    <n v="1470.9799999999998"/>
    <n v="378.25199999999995"/>
    <n v="378.25199999999995"/>
    <n v="504.33600000000001"/>
    <s v="Overforecast"/>
    <s v="Overforecast"/>
    <x v="0"/>
    <s v="50-80"/>
  </r>
  <r>
    <s v="Total"/>
    <x v="1"/>
    <s v="ABC-16"/>
    <s v="XYZ-124"/>
    <x v="821"/>
    <s v="Description_1109"/>
    <d v="2022-02-01T00:00:00"/>
    <n v="656"/>
    <s v="Demand"/>
    <n v="147"/>
    <n v="279"/>
    <n v="279"/>
    <n v="350"/>
    <n v="132"/>
    <n v="132"/>
    <n v="203"/>
    <n v="0.10204081632653061"/>
    <n v="0.10204081632653061"/>
    <n v="0"/>
    <s v="0-10%"/>
    <s v="0-10%"/>
    <s v="0-10%"/>
    <n v="82.717999999999989"/>
    <n v="12159.545999999998"/>
    <n v="23078.321999999996"/>
    <n v="23078.321999999996"/>
    <n v="28951.299999999996"/>
    <n v="10918.775999999998"/>
    <n v="10918.775999999998"/>
    <n v="16791.753999999997"/>
    <s v="Overforecast"/>
    <s v="Overforecast"/>
    <x v="0"/>
    <s v="25-50"/>
  </r>
  <r>
    <s v="Total"/>
    <x v="1"/>
    <s v="ABC-16"/>
    <s v="XYZ-124"/>
    <x v="822"/>
    <s v="Description_1110"/>
    <d v="2022-02-01T00:00:00"/>
    <n v="0"/>
    <s v="Supply"/>
    <n v="0"/>
    <n v="80"/>
    <n v="80"/>
    <n v="500"/>
    <n v="80"/>
    <n v="80"/>
    <n v="500"/>
    <n v="1"/>
    <n v="1"/>
    <n v="1"/>
    <s v="90-100%"/>
    <s v="90-100%"/>
    <s v="90-100%"/>
    <n v="2.2243000000000004"/>
    <n v="0"/>
    <n v="177.94400000000002"/>
    <n v="177.94400000000002"/>
    <n v="1112.1500000000001"/>
    <n v="177.94400000000002"/>
    <n v="177.94400000000002"/>
    <n v="1112.1500000000001"/>
    <s v="Forecasted But Not Sold"/>
    <s v="Forecasted But Not Sold"/>
    <x v="5"/>
    <s v="0"/>
  </r>
  <r>
    <s v="Total"/>
    <x v="1"/>
    <s v="ABC-16"/>
    <s v="XYZ-124"/>
    <x v="823"/>
    <s v="Description_1111"/>
    <d v="2022-02-01T00:00:00"/>
    <n v="3647"/>
    <s v="Demand"/>
    <n v="1265"/>
    <n v="457"/>
    <n v="457"/>
    <n v="460"/>
    <n v="808"/>
    <n v="808"/>
    <n v="805"/>
    <n v="0.36126482213438738"/>
    <n v="0.36126482213438738"/>
    <n v="0.36363636363636365"/>
    <s v="30-40%"/>
    <s v="30-40%"/>
    <s v="30-40%"/>
    <n v="5.3130000000000006"/>
    <n v="6720.9450000000006"/>
    <n v="2428.0410000000002"/>
    <n v="2428.0410000000002"/>
    <n v="2443.9800000000005"/>
    <n v="4292.9040000000005"/>
    <n v="4292.9040000000005"/>
    <n v="4276.9650000000001"/>
    <s v="Underforecast"/>
    <s v="Underforecast"/>
    <x v="3"/>
    <s v="&gt;200&quot;"/>
  </r>
  <r>
    <s v="Total"/>
    <x v="1"/>
    <s v="ABC-16"/>
    <s v="XYZ-124"/>
    <x v="824"/>
    <s v="Description_1112"/>
    <d v="2022-02-01T00:00:00"/>
    <n v="0"/>
    <s v="Supply"/>
    <n v="0"/>
    <n v="218"/>
    <n v="218"/>
    <n v="200"/>
    <n v="218"/>
    <n v="218"/>
    <n v="200"/>
    <n v="1"/>
    <n v="1"/>
    <n v="1"/>
    <s v="90-100%"/>
    <s v="90-100%"/>
    <s v="90-100%"/>
    <n v="32.660999999999994"/>
    <n v="0"/>
    <n v="7120.097999999999"/>
    <n v="7120.097999999999"/>
    <n v="6532.1999999999989"/>
    <n v="7120.097999999999"/>
    <n v="7120.097999999999"/>
    <n v="6532.1999999999989"/>
    <s v="Forecasted But Not Sold"/>
    <s v="Forecasted But Not Sold"/>
    <x v="5"/>
    <s v="0"/>
  </r>
  <r>
    <s v="Total"/>
    <x v="1"/>
    <s v="ABC-16"/>
    <s v="XYZ-124"/>
    <x v="825"/>
    <s v="Description_1113"/>
    <d v="2022-02-01T00:00:00"/>
    <n v="174"/>
    <s v="Demand"/>
    <n v="103"/>
    <n v="114"/>
    <n v="114"/>
    <n v="120"/>
    <n v="11"/>
    <n v="11"/>
    <n v="17"/>
    <n v="0.89320388349514568"/>
    <n v="0.89320388349514568"/>
    <n v="0.83495145631067957"/>
    <s v="80-90%"/>
    <s v="80-90%"/>
    <s v="80-90%"/>
    <n v="48.806100000000001"/>
    <n v="5027.0282999999999"/>
    <n v="5563.8954000000003"/>
    <n v="5563.8954000000003"/>
    <n v="5856.732"/>
    <n v="536.86710000000039"/>
    <n v="536.86710000000039"/>
    <n v="829.70370000000003"/>
    <s v="Overforecast"/>
    <s v="Overforecast"/>
    <x v="0"/>
    <s v="80-120"/>
  </r>
  <r>
    <s v="Total"/>
    <x v="3"/>
    <s v="ABC-16"/>
    <s v="XYZ-124"/>
    <x v="826"/>
    <s v="Description_1114"/>
    <d v="2022-02-01T00:00:00"/>
    <n v="0"/>
    <s v="Supply"/>
    <n v="0"/>
    <n v="787"/>
    <n v="787"/>
    <n v="0"/>
    <n v="787"/>
    <n v="787"/>
    <n v="0"/>
    <n v="1"/>
    <n v="1"/>
    <n v="1"/>
    <s v="90-100%"/>
    <s v="90-100%"/>
    <s v="Others"/>
    <n v="4.3003571625724533"/>
    <n v="0"/>
    <n v="3384.3810869445206"/>
    <n v="3384.3810869445206"/>
    <n v="0"/>
    <n v="3384.3810869445206"/>
    <n v="3384.3810869445206"/>
    <n v="0"/>
    <s v="Forecasted But Not Sold"/>
    <s v="Forecasted But Not Sold"/>
    <x v="4"/>
    <s v="0"/>
  </r>
  <r>
    <s v="Total"/>
    <x v="3"/>
    <s v="ABC-16"/>
    <s v="XYZ-124"/>
    <x v="827"/>
    <s v="Description_1115"/>
    <d v="2022-02-01T00:00:00"/>
    <n v="4580"/>
    <s v="Demand"/>
    <n v="3028"/>
    <n v="1500"/>
    <n v="1500"/>
    <n v="1500"/>
    <n v="1528"/>
    <n v="1528"/>
    <n v="1528"/>
    <n v="0.49537648612945839"/>
    <n v="0.49537648612945839"/>
    <n v="0.49537648612945839"/>
    <s v="40-50%"/>
    <s v="40-50%"/>
    <s v="40-50%"/>
    <n v="2.1543236245954698"/>
    <n v="6523.2919352750823"/>
    <n v="3231.4854368932047"/>
    <n v="3231.4854368932047"/>
    <n v="3231.4854368932047"/>
    <n v="3291.8064983818776"/>
    <n v="3291.8064983818776"/>
    <n v="3291.8064983818776"/>
    <s v="Underforecast"/>
    <s v="Underforecast"/>
    <x v="3"/>
    <s v="&gt;200&quot;"/>
  </r>
  <r>
    <s v="Total"/>
    <x v="3"/>
    <s v="ABC-16"/>
    <s v="XYZ-124"/>
    <x v="828"/>
    <s v="Description_1116"/>
    <d v="2022-02-01T00:00:00"/>
    <n v="10"/>
    <s v="Supply"/>
    <n v="0"/>
    <n v="563"/>
    <n v="563"/>
    <n v="604"/>
    <n v="563"/>
    <n v="563"/>
    <n v="604"/>
    <n v="1"/>
    <n v="1"/>
    <n v="1"/>
    <s v="90-100%"/>
    <s v="90-100%"/>
    <s v="90-100%"/>
    <n v="2.7564313575525805"/>
    <n v="0"/>
    <n v="1551.8708543021028"/>
    <n v="1551.8708543021028"/>
    <n v="1664.8845399617587"/>
    <n v="1551.8708543021028"/>
    <n v="1551.8708543021028"/>
    <n v="1664.8845399617587"/>
    <s v="Forecasted But Not Sold"/>
    <s v="Forecasted But Not Sold"/>
    <x v="5"/>
    <s v="0"/>
  </r>
  <r>
    <s v="Total"/>
    <x v="0"/>
    <s v="ABC-16"/>
    <s v="XYZ-124"/>
    <x v="829"/>
    <s v="Description_1117"/>
    <d v="2022-02-01T00:00:00"/>
    <n v="2954"/>
    <s v="Demand"/>
    <n v="177"/>
    <n v="617"/>
    <n v="617"/>
    <n v="800"/>
    <n v="440"/>
    <n v="440"/>
    <n v="623"/>
    <n v="0"/>
    <n v="0"/>
    <n v="0"/>
    <s v="0-10%"/>
    <s v="0-10%"/>
    <s v="0-10%"/>
    <n v="4.4552177487864073"/>
    <n v="788.57354153519407"/>
    <n v="2748.8693510012131"/>
    <n v="2748.8693510012131"/>
    <n v="3564.1741990291257"/>
    <n v="1960.2958094660189"/>
    <n v="1960.2958094660189"/>
    <n v="2775.6006574939315"/>
    <s v="Overforecast"/>
    <s v="Overforecast"/>
    <x v="0"/>
    <s v="0-25"/>
  </r>
  <r>
    <s v="Total"/>
    <x v="3"/>
    <s v="ABC-16"/>
    <s v="XYZ-124"/>
    <x v="830"/>
    <s v="Description_1118"/>
    <d v="2022-02-01T00:00:00"/>
    <n v="1"/>
    <s v="Demand"/>
    <n v="0"/>
    <n v="190"/>
    <n v="190"/>
    <n v="0"/>
    <n v="190"/>
    <n v="190"/>
    <n v="0"/>
    <n v="1"/>
    <n v="1"/>
    <n v="1"/>
    <s v="90-100%"/>
    <s v="90-100%"/>
    <s v="Others"/>
    <n v="7.9634980988593149"/>
    <n v="0"/>
    <n v="1513.0646387832699"/>
    <n v="1513.0646387832699"/>
    <n v="0"/>
    <n v="1513.0646387832699"/>
    <n v="1513.0646387832699"/>
    <n v="0"/>
    <s v="Forecasted But Not Sold"/>
    <s v="Forecasted But Not Sold"/>
    <x v="4"/>
    <s v="0"/>
  </r>
  <r>
    <s v="Total"/>
    <x v="3"/>
    <s v="ABC-16"/>
    <s v="XYZ-124"/>
    <x v="831"/>
    <s v="Description_1119"/>
    <d v="2022-02-01T00:00:00"/>
    <n v="3549"/>
    <s v="Demand"/>
    <n v="949"/>
    <n v="1015"/>
    <n v="1015"/>
    <n v="1000"/>
    <n v="66"/>
    <n v="66"/>
    <n v="51"/>
    <n v="0.93045310853530028"/>
    <n v="0.93045310853530028"/>
    <n v="0.94625922023182296"/>
    <s v="90-100%"/>
    <s v="90-100%"/>
    <s v="90-100%"/>
    <n v="3.0133220338983051"/>
    <n v="2859.6426101694915"/>
    <n v="3058.5218644067795"/>
    <n v="3058.5218644067795"/>
    <n v="3013.3220338983051"/>
    <n v="198.87925423728802"/>
    <n v="198.87925423728802"/>
    <n v="153.67942372881362"/>
    <s v="Normal"/>
    <s v="Normal"/>
    <x v="2"/>
    <s v="80-120"/>
  </r>
  <r>
    <s v="Total"/>
    <x v="3"/>
    <s v="ABC-16"/>
    <s v="XYZ-124"/>
    <x v="832"/>
    <s v="Description_1120"/>
    <d v="2022-02-01T00:00:00"/>
    <n v="26"/>
    <s v="Demand"/>
    <n v="0"/>
    <n v="374"/>
    <n v="374"/>
    <n v="200"/>
    <n v="374"/>
    <n v="374"/>
    <n v="200"/>
    <n v="1"/>
    <n v="1"/>
    <n v="1"/>
    <s v="90-100%"/>
    <s v="90-100%"/>
    <s v="90-100%"/>
    <n v="2.7924615384615383"/>
    <n v="0"/>
    <n v="1044.3806153846153"/>
    <n v="1044.3806153846153"/>
    <n v="558.49230769230769"/>
    <n v="1044.3806153846153"/>
    <n v="1044.3806153846153"/>
    <n v="558.49230769230769"/>
    <s v="Forecasted But Not Sold"/>
    <s v="Forecasted But Not Sold"/>
    <x v="5"/>
    <s v="0"/>
  </r>
  <r>
    <s v="Total"/>
    <x v="3"/>
    <s v="ABC-16"/>
    <s v="XYZ-124"/>
    <x v="833"/>
    <s v="Description_1121"/>
    <d v="2022-02-01T00:00:00"/>
    <n v="2"/>
    <s v="Demand"/>
    <n v="0"/>
    <n v="520"/>
    <n v="520"/>
    <n v="0"/>
    <n v="520"/>
    <n v="520"/>
    <n v="0"/>
    <n v="1"/>
    <n v="1"/>
    <n v="1"/>
    <s v="90-100%"/>
    <s v="90-100%"/>
    <s v="Others"/>
    <n v="4.3953775433308202"/>
    <n v="0"/>
    <n v="2285.5963225320265"/>
    <n v="2285.5963225320265"/>
    <n v="0"/>
    <n v="2285.5963225320265"/>
    <n v="2285.5963225320265"/>
    <n v="0"/>
    <s v="Forecasted But Not Sold"/>
    <s v="Forecasted But Not Sold"/>
    <x v="4"/>
    <s v="0"/>
  </r>
  <r>
    <s v="Total"/>
    <x v="0"/>
    <s v="ABC-16"/>
    <s v="XYZ-124"/>
    <x v="834"/>
    <s v="Description_1122"/>
    <d v="2022-02-01T00:00:00"/>
    <n v="15511"/>
    <s v="Demand"/>
    <n v="492"/>
    <n v="615"/>
    <n v="615"/>
    <n v="800"/>
    <n v="123"/>
    <n v="123"/>
    <n v="308"/>
    <n v="0.75"/>
    <n v="0.75"/>
    <n v="0.37398373983739841"/>
    <s v="70-80%"/>
    <s v="70-80%"/>
    <s v="30-40%"/>
    <n v="2.7181559385290885"/>
    <n v="1337.3327217563115"/>
    <n v="1671.6659021953894"/>
    <n v="1671.6659021953894"/>
    <n v="2174.524750823271"/>
    <n v="334.33318043907798"/>
    <n v="334.33318043907798"/>
    <n v="837.19202906695955"/>
    <s v="Overforecast"/>
    <s v="Overforecast"/>
    <x v="0"/>
    <s v="50-80"/>
  </r>
  <r>
    <s v="Total"/>
    <x v="3"/>
    <s v="ABC-16"/>
    <s v="XYZ-124"/>
    <x v="835"/>
    <s v="Description_1123"/>
    <d v="2022-02-01T00:00:00"/>
    <n v="3"/>
    <s v="Demand"/>
    <n v="0"/>
    <n v="137"/>
    <n v="137"/>
    <n v="0"/>
    <n v="137"/>
    <n v="137"/>
    <n v="0"/>
    <n v="1"/>
    <n v="1"/>
    <n v="1"/>
    <s v="90-100%"/>
    <s v="90-100%"/>
    <s v="Others"/>
    <n v="7.9903675675675681"/>
    <n v="0"/>
    <n v="1094.6803567567567"/>
    <n v="1094.6803567567567"/>
    <n v="0"/>
    <n v="1094.6803567567567"/>
    <n v="1094.6803567567567"/>
    <n v="0"/>
    <s v="Forecasted But Not Sold"/>
    <s v="Forecasted But Not Sold"/>
    <x v="4"/>
    <s v="0"/>
  </r>
  <r>
    <s v="Total"/>
    <x v="1"/>
    <s v="ABC-12"/>
    <s v="XYZ-125"/>
    <x v="836"/>
    <s v="Description_1124"/>
    <d v="2022-02-01T00:00:00"/>
    <n v="14355"/>
    <s v="Demand"/>
    <n v="5391"/>
    <n v="7446"/>
    <n v="7446"/>
    <n v="9000"/>
    <n v="2055"/>
    <n v="2055"/>
    <n v="3609"/>
    <n v="0.6188091263216472"/>
    <n v="0.6188091263216472"/>
    <n v="0.330550918196995"/>
    <s v="60-70%"/>
    <s v="60-70%"/>
    <s v="30-40%"/>
    <n v="0.94284143249781405"/>
    <n v="5082.8581625957158"/>
    <n v="7020.3973063787234"/>
    <n v="7020.3973063787234"/>
    <n v="8485.5728924803261"/>
    <n v="1937.5391437830076"/>
    <n v="1937.5391437830076"/>
    <n v="3402.7147298846103"/>
    <s v="Overforecast"/>
    <s v="Overforecast"/>
    <x v="0"/>
    <s v="50-80"/>
  </r>
  <r>
    <s v="Total"/>
    <x v="1"/>
    <s v="ABC-12"/>
    <s v="XYZ-125"/>
    <x v="837"/>
    <s v="Description_1125"/>
    <d v="2022-02-01T00:00:00"/>
    <n v="1840"/>
    <s v="Demand"/>
    <n v="53"/>
    <n v="87"/>
    <n v="87"/>
    <n v="115"/>
    <n v="34"/>
    <n v="34"/>
    <n v="62"/>
    <n v="0.35849056603773588"/>
    <n v="0.35849056603773588"/>
    <n v="0"/>
    <s v="30-40%"/>
    <s v="30-40%"/>
    <s v="0-10%"/>
    <n v="0.59026507048572519"/>
    <n v="31.284048735743436"/>
    <n v="51.353061132258091"/>
    <n v="51.353061132258091"/>
    <n v="67.880483105858403"/>
    <n v="20.069012396514655"/>
    <n v="20.069012396514655"/>
    <n v="36.596434370114963"/>
    <s v="Overforecast"/>
    <s v="Overforecast"/>
    <x v="0"/>
    <s v="25-50"/>
  </r>
  <r>
    <s v="Total"/>
    <x v="1"/>
    <s v="ABC-12"/>
    <s v="XYZ-125"/>
    <x v="838"/>
    <s v="Description_1126"/>
    <d v="2022-02-01T00:00:00"/>
    <n v="4383"/>
    <s v="Demand"/>
    <n v="112"/>
    <n v="170"/>
    <n v="170"/>
    <n v="200"/>
    <n v="58"/>
    <n v="58"/>
    <n v="88"/>
    <n v="0.4821428571428571"/>
    <n v="0.4821428571428571"/>
    <n v="0.2142857142857143"/>
    <s v="40-50%"/>
    <s v="40-50%"/>
    <s v="20-30%"/>
    <n v="0.72264410603495444"/>
    <n v="80.936139875914904"/>
    <n v="122.84949802594225"/>
    <n v="122.84949802594225"/>
    <n v="144.5288212069909"/>
    <n v="41.913358150027349"/>
    <n v="41.913358150027349"/>
    <n v="63.592681331075994"/>
    <s v="Overforecast"/>
    <s v="Overforecast"/>
    <x v="0"/>
    <s v="50-80"/>
  </r>
  <r>
    <s v="Total"/>
    <x v="1"/>
    <s v="ABC-12"/>
    <s v="XYZ-125"/>
    <x v="839"/>
    <s v="Description_1127"/>
    <d v="2022-02-01T00:00:00"/>
    <n v="437472"/>
    <s v="Demand"/>
    <n v="82602"/>
    <n v="120000"/>
    <n v="120000"/>
    <n v="120000"/>
    <n v="37398"/>
    <n v="37398"/>
    <n v="37398"/>
    <n v="0.54725067189656418"/>
    <n v="0.54725067189656418"/>
    <n v="0.54725067189656418"/>
    <s v="50-60%"/>
    <s v="50-60%"/>
    <s v="50-60%"/>
    <n v="1.2664932892861311"/>
    <n v="104614.878681613"/>
    <n v="151979.19471433572"/>
    <n v="151979.19471433572"/>
    <n v="151979.19471433572"/>
    <n v="47364.316032722723"/>
    <n v="47364.316032722723"/>
    <n v="47364.316032722723"/>
    <s v="Overforecast"/>
    <s v="Overforecast"/>
    <x v="0"/>
    <s v="50-80"/>
  </r>
  <r>
    <s v="Total"/>
    <x v="1"/>
    <s v="ABC-12"/>
    <s v="XYZ-125"/>
    <x v="840"/>
    <s v="Description_1128"/>
    <d v="2022-02-01T00:00:00"/>
    <n v="3094"/>
    <s v="Demand"/>
    <n v="229"/>
    <n v="528"/>
    <n v="528"/>
    <n v="750"/>
    <n v="299"/>
    <n v="299"/>
    <n v="521"/>
    <n v="0"/>
    <n v="0"/>
    <n v="0"/>
    <s v="0-10%"/>
    <s v="0-10%"/>
    <s v="0-10%"/>
    <n v="0.82843413870523575"/>
    <n v="189.71141776349899"/>
    <n v="437.4132252363645"/>
    <n v="437.4132252363645"/>
    <n v="621.32560402892682"/>
    <n v="247.70180747286551"/>
    <n v="247.70180747286551"/>
    <n v="431.61418626542786"/>
    <s v="Overforecast"/>
    <s v="Overforecast"/>
    <x v="0"/>
    <s v="25-50"/>
  </r>
  <r>
    <s v="Total"/>
    <x v="1"/>
    <s v="ABC-12"/>
    <s v="XYZ-125"/>
    <x v="841"/>
    <s v="Description_1129"/>
    <d v="2022-02-01T00:00:00"/>
    <n v="5948"/>
    <s v="Demand"/>
    <n v="444"/>
    <n v="993"/>
    <n v="993"/>
    <n v="1350"/>
    <n v="549"/>
    <n v="549"/>
    <n v="906"/>
    <n v="0"/>
    <n v="0"/>
    <n v="0"/>
    <s v="0-10%"/>
    <s v="0-10%"/>
    <s v="0-10%"/>
    <n v="0.99743152077102426"/>
    <n v="442.85959522233475"/>
    <n v="990.44950012562708"/>
    <n v="990.44950012562708"/>
    <n v="1346.5325530408827"/>
    <n v="547.58990490329234"/>
    <n v="547.58990490329234"/>
    <n v="903.67295781854796"/>
    <s v="Overforecast"/>
    <s v="Overforecast"/>
    <x v="0"/>
    <s v="25-50"/>
  </r>
  <r>
    <s v="Total"/>
    <x v="1"/>
    <s v="ABC-12"/>
    <s v="XYZ-125"/>
    <x v="842"/>
    <s v="Description_1130"/>
    <d v="2022-02-01T00:00:00"/>
    <n v="24144"/>
    <s v="Demand"/>
    <n v="5359"/>
    <n v="9062"/>
    <n v="9062"/>
    <n v="9550"/>
    <n v="3703"/>
    <n v="3703"/>
    <n v="4191"/>
    <n v="0.30901287553648071"/>
    <n v="0.30901287553648071"/>
    <n v="0.21795111028176894"/>
    <s v="20-30%"/>
    <s v="20-30%"/>
    <s v="20-30%"/>
    <n v="2.4706410413331867"/>
    <n v="13240.165340504547"/>
    <n v="22388.94911656134"/>
    <n v="22388.94911656134"/>
    <n v="23594.621944731934"/>
    <n v="9148.7837760567927"/>
    <n v="9148.7837760567927"/>
    <n v="10354.456604227387"/>
    <s v="Overforecast"/>
    <s v="Overforecast"/>
    <x v="0"/>
    <s v="50-80"/>
  </r>
  <r>
    <s v="Total"/>
    <x v="1"/>
    <s v="ABC-12"/>
    <s v="XYZ-125"/>
    <x v="843"/>
    <s v="Description_1131"/>
    <d v="2022-02-01T00:00:00"/>
    <n v="900"/>
    <s v="Demand"/>
    <n v="108"/>
    <n v="32"/>
    <n v="32"/>
    <n v="80"/>
    <n v="76"/>
    <n v="76"/>
    <n v="28"/>
    <n v="0.29629629629629628"/>
    <n v="0.29629629629629628"/>
    <n v="0.7407407407407407"/>
    <s v="20-30%"/>
    <s v="20-30%"/>
    <s v="70-80%"/>
    <n v="1.5456005628714375"/>
    <n v="166.92486079011525"/>
    <n v="49.459218011886001"/>
    <n v="49.459218011886001"/>
    <n v="123.64804502971501"/>
    <n v="117.46564277822924"/>
    <n v="117.46564277822924"/>
    <n v="43.27681576040024"/>
    <s v="Underforecast"/>
    <s v="Underforecast"/>
    <x v="3"/>
    <s v="120-150"/>
  </r>
  <r>
    <s v="Total"/>
    <x v="1"/>
    <s v="ABC-12"/>
    <s v="XYZ-125"/>
    <x v="844"/>
    <s v="Description_1132"/>
    <d v="2022-02-01T00:00:00"/>
    <n v="1521"/>
    <s v="Demand"/>
    <n v="298"/>
    <n v="151"/>
    <n v="151"/>
    <n v="200"/>
    <n v="147"/>
    <n v="147"/>
    <n v="98"/>
    <n v="0.50671140939597314"/>
    <n v="0.50671140939597314"/>
    <n v="0.67114093959731536"/>
    <s v="40-50%"/>
    <s v="40-50%"/>
    <s v="60-70%"/>
    <n v="1.8368156389117036"/>
    <n v="547.37106039568766"/>
    <n v="277.35916147566724"/>
    <n v="277.35916147566724"/>
    <n v="367.36312778234071"/>
    <n v="270.01189892002043"/>
    <n v="270.01189892002043"/>
    <n v="180.00793261334695"/>
    <s v="Underforecast"/>
    <s v="Underforecast"/>
    <x v="3"/>
    <s v="120-150"/>
  </r>
  <r>
    <s v="Total"/>
    <x v="1"/>
    <s v="ABC-12"/>
    <s v="XYZ-125"/>
    <x v="845"/>
    <s v="Description_1133"/>
    <d v="2022-02-01T00:00:00"/>
    <n v="403778"/>
    <s v="Demand"/>
    <n v="69234"/>
    <n v="72729"/>
    <n v="98000"/>
    <n v="98000"/>
    <n v="3495"/>
    <n v="28766"/>
    <n v="28766"/>
    <n v="0.94951902244561925"/>
    <n v="0.58451050062108212"/>
    <n v="0.58451050062108212"/>
    <s v="90-100%"/>
    <s v="50-60%"/>
    <s v="50-60%"/>
    <n v="2.1957959863315191"/>
    <n v="152023.7393176764"/>
    <n v="159698.04628990506"/>
    <n v="215188.00666048887"/>
    <n v="215188.00666048887"/>
    <n v="7674.30697222866"/>
    <n v="63164.267342812469"/>
    <n v="63164.267342812469"/>
    <s v="Normal"/>
    <s v="Overforecast"/>
    <x v="0"/>
    <s v="50-80"/>
  </r>
  <r>
    <s v="Total"/>
    <x v="1"/>
    <s v="ABC-12"/>
    <s v="XYZ-125"/>
    <x v="846"/>
    <s v="Description_1134"/>
    <d v="2022-02-01T00:00:00"/>
    <n v="6242"/>
    <s v="Demand"/>
    <n v="277"/>
    <n v="544"/>
    <n v="544"/>
    <n v="680"/>
    <n v="267"/>
    <n v="267"/>
    <n v="403"/>
    <n v="3.6101083032490933E-2"/>
    <n v="3.6101083032490933E-2"/>
    <n v="0"/>
    <s v="0-10%"/>
    <s v="0-10%"/>
    <s v="0-10%"/>
    <n v="1.0837925943803033"/>
    <n v="300.210548643344"/>
    <n v="589.58317134288495"/>
    <n v="589.58317134288495"/>
    <n v="736.97896417860625"/>
    <n v="289.37262269954095"/>
    <n v="289.37262269954095"/>
    <n v="436.76841553526225"/>
    <s v="Overforecast"/>
    <s v="Overforecast"/>
    <x v="0"/>
    <s v="25-50"/>
  </r>
  <r>
    <s v="Total"/>
    <x v="1"/>
    <s v="ABC-12"/>
    <s v="XYZ-125"/>
    <x v="847"/>
    <s v="Description_1135"/>
    <d v="2022-02-01T00:00:00"/>
    <n v="6549"/>
    <s v="Demand"/>
    <n v="738"/>
    <n v="1948"/>
    <n v="1948"/>
    <n v="1580"/>
    <n v="1210"/>
    <n v="1210"/>
    <n v="842"/>
    <n v="0"/>
    <n v="0"/>
    <n v="0"/>
    <s v="0-10%"/>
    <s v="0-10%"/>
    <s v="0-10%"/>
    <n v="1.5618628602472202"/>
    <n v="1152.6547908624484"/>
    <n v="3042.508851761585"/>
    <n v="3042.508851761585"/>
    <n v="2467.743319190608"/>
    <n v="1889.8540608991366"/>
    <n v="1889.8540608991366"/>
    <n v="1315.0885283281596"/>
    <s v="Overforecast"/>
    <s v="Overforecast"/>
    <x v="0"/>
    <s v="25-50"/>
  </r>
  <r>
    <s v="Total"/>
    <x v="1"/>
    <s v="ABC-12"/>
    <s v="XYZ-125"/>
    <x v="848"/>
    <s v="Description_1136"/>
    <d v="2022-02-01T00:00:00"/>
    <n v="8063"/>
    <s v="Demand"/>
    <n v="1060"/>
    <n v="1236"/>
    <n v="1236"/>
    <n v="1400"/>
    <n v="176"/>
    <n v="176"/>
    <n v="340"/>
    <n v="0.83396226415094343"/>
    <n v="0.83396226415094343"/>
    <n v="0.679245283018868"/>
    <s v="80-90%"/>
    <s v="80-90%"/>
    <s v="60-70%"/>
    <n v="4.9278664312266436"/>
    <n v="5223.5384171002424"/>
    <n v="6090.8429089961319"/>
    <n v="6090.8429089961319"/>
    <n v="6899.0130037173012"/>
    <n v="867.30449189588944"/>
    <n v="867.30449189588944"/>
    <n v="1675.4745866170588"/>
    <s v="Overforecast"/>
    <s v="Overforecast"/>
    <x v="0"/>
    <s v="50-80"/>
  </r>
  <r>
    <s v="Total"/>
    <x v="1"/>
    <s v="ABC-12"/>
    <s v="XYZ-125"/>
    <x v="849"/>
    <s v="Description_1137"/>
    <d v="2022-02-01T00:00:00"/>
    <n v="7437"/>
    <s v="Demand"/>
    <n v="10"/>
    <n v="11"/>
    <n v="11"/>
    <n v="10"/>
    <n v="1"/>
    <n v="1"/>
    <n v="0"/>
    <n v="0.9"/>
    <n v="0.9"/>
    <n v="1"/>
    <s v="80-90%"/>
    <s v="80-90%"/>
    <s v="90-100%"/>
    <n v="2.5468799300411522"/>
    <n v="25.468799300411522"/>
    <n v="28.015679230452676"/>
    <n v="28.015679230452676"/>
    <n v="25.468799300411522"/>
    <n v="2.546879930041154"/>
    <n v="2.546879930041154"/>
    <n v="0"/>
    <s v="Normal"/>
    <s v="Normal"/>
    <x v="2"/>
    <s v="80-120"/>
  </r>
  <r>
    <s v="Total"/>
    <x v="1"/>
    <s v="ABC-12"/>
    <s v="XYZ-125"/>
    <x v="850"/>
    <s v="Description_1138"/>
    <d v="2022-02-01T00:00:00"/>
    <n v="1750"/>
    <s v="Demand"/>
    <n v="92"/>
    <n v="34"/>
    <n v="34"/>
    <n v="64"/>
    <n v="58"/>
    <n v="58"/>
    <n v="28"/>
    <n v="0.36956521739130432"/>
    <n v="0.36956521739130432"/>
    <n v="0.69565217391304346"/>
    <s v="30-40%"/>
    <s v="30-40%"/>
    <s v="60-70%"/>
    <n v="3.1991497791638062"/>
    <n v="294.32177968307019"/>
    <n v="108.77109249156941"/>
    <n v="108.77109249156941"/>
    <n v="204.74558586648359"/>
    <n v="185.5506871915008"/>
    <n v="185.5506871915008"/>
    <n v="89.576193816586596"/>
    <s v="Underforecast"/>
    <s v="Underforecast"/>
    <x v="3"/>
    <s v="120-150"/>
  </r>
  <r>
    <s v="Total"/>
    <x v="1"/>
    <s v="ABC-12"/>
    <s v="XYZ-125"/>
    <x v="851"/>
    <s v="Description_1139"/>
    <d v="2022-02-01T00:00:00"/>
    <n v="5864"/>
    <s v="Demand"/>
    <n v="2531"/>
    <n v="5906"/>
    <n v="5906"/>
    <n v="3950"/>
    <n v="3375"/>
    <n v="3375"/>
    <n v="1419"/>
    <n v="0"/>
    <n v="0"/>
    <n v="0.43935203476886608"/>
    <s v="0-10%"/>
    <s v="0-10%"/>
    <s v="40-50%"/>
    <n v="5.0792505442404368"/>
    <n v="12855.583127472546"/>
    <n v="29998.053714284018"/>
    <n v="29998.053714284018"/>
    <n v="20063.039649749724"/>
    <n v="17142.470586811472"/>
    <n v="17142.470586811472"/>
    <n v="7207.456522277178"/>
    <s v="Overforecast"/>
    <s v="Overforecast"/>
    <x v="0"/>
    <s v="50-80"/>
  </r>
  <r>
    <s v="Total"/>
    <x v="1"/>
    <s v="ABC-12"/>
    <s v="XYZ-125"/>
    <x v="852"/>
    <s v="Description_1140"/>
    <d v="2022-02-01T00:00:00"/>
    <n v="2436"/>
    <s v="Demand"/>
    <n v="15"/>
    <n v="13"/>
    <n v="13"/>
    <n v="29"/>
    <n v="2"/>
    <n v="2"/>
    <n v="14"/>
    <n v="0.8666666666666667"/>
    <n v="0.8666666666666667"/>
    <n v="6.6666666666666652E-2"/>
    <s v="80-90%"/>
    <s v="80-90%"/>
    <s v="0-10%"/>
    <n v="3.0145029619100385"/>
    <n v="45.217544428650577"/>
    <n v="39.188538504830504"/>
    <n v="39.188538504830504"/>
    <n v="87.420585895391113"/>
    <n v="6.0290059238200726"/>
    <n v="6.0290059238200726"/>
    <n v="42.203041466740537"/>
    <s v="Underforecast"/>
    <s v="Underforecast"/>
    <x v="0"/>
    <s v="50-80"/>
  </r>
  <r>
    <s v="Total"/>
    <x v="1"/>
    <s v="ABC-12"/>
    <s v="XYZ-125"/>
    <x v="853"/>
    <s v="Description_1141"/>
    <d v="2022-02-01T00:00:00"/>
    <n v="667"/>
    <s v="Demand"/>
    <n v="51"/>
    <n v="150"/>
    <n v="150"/>
    <n v="160"/>
    <n v="99"/>
    <n v="99"/>
    <n v="109"/>
    <n v="0"/>
    <n v="0"/>
    <n v="0"/>
    <s v="0-10%"/>
    <s v="0-10%"/>
    <s v="0-10%"/>
    <n v="4.0386228300616018"/>
    <n v="205.96976433314168"/>
    <n v="605.79342450924025"/>
    <n v="605.79342450924025"/>
    <n v="646.17965280985629"/>
    <n v="399.82366017609854"/>
    <n v="399.82366017609854"/>
    <n v="440.20988847671458"/>
    <s v="Overforecast"/>
    <s v="Overforecast"/>
    <x v="0"/>
    <s v="25-50"/>
  </r>
  <r>
    <s v="Total"/>
    <x v="0"/>
    <s v="ABC-12"/>
    <s v="XYZ-125"/>
    <x v="854"/>
    <s v="Description_1145"/>
    <d v="2022-02-01T00:00:00"/>
    <n v="7184"/>
    <s v="Demand"/>
    <n v="3700"/>
    <n v="1983"/>
    <n v="1983"/>
    <n v="4000"/>
    <n v="1717"/>
    <n v="1717"/>
    <n v="300"/>
    <n v="0.53594594594594591"/>
    <n v="0.53594594594594591"/>
    <n v="0.91891891891891886"/>
    <s v="50-60%"/>
    <s v="50-60%"/>
    <s v="90-100%"/>
    <n v="3.4723554345886134"/>
    <n v="12847.715107977869"/>
    <n v="6885.6808267892202"/>
    <n v="6885.6808267892202"/>
    <n v="13889.421738354453"/>
    <n v="5962.0342811886485"/>
    <n v="5962.0342811886485"/>
    <n v="1041.7066303765841"/>
    <s v="Underforecast"/>
    <s v="Underforecast"/>
    <x v="2"/>
    <s v="80-120"/>
  </r>
  <r>
    <s v="Total"/>
    <x v="0"/>
    <s v="ABC-12"/>
    <s v="XYZ-125"/>
    <x v="855"/>
    <s v="Description_1147"/>
    <d v="2022-02-01T00:00:00"/>
    <n v="2555"/>
    <s v="Demand"/>
    <n v="269"/>
    <n v="451"/>
    <n v="451"/>
    <n v="1000"/>
    <n v="182"/>
    <n v="182"/>
    <n v="731"/>
    <n v="0.32342007434944242"/>
    <n v="0.32342007434944242"/>
    <n v="0"/>
    <s v="30-40%"/>
    <s v="30-40%"/>
    <s v="0-10%"/>
    <n v="5.4726224960998451"/>
    <n v="1472.1354514508582"/>
    <n v="2468.1527457410302"/>
    <n v="2468.1527457410302"/>
    <n v="5472.6224960998452"/>
    <n v="996.017294290172"/>
    <n v="996.017294290172"/>
    <n v="4000.4870446489867"/>
    <s v="Overforecast"/>
    <s v="Overforecast"/>
    <x v="0"/>
    <s v="25-50"/>
  </r>
  <r>
    <s v="Total"/>
    <x v="3"/>
    <s v="ABC-12"/>
    <s v="XYZ-125"/>
    <x v="856"/>
    <s v="Description_1148"/>
    <d v="2022-02-01T00:00:00"/>
    <n v="3311"/>
    <s v="Demand"/>
    <n v="1715"/>
    <n v="1194"/>
    <n v="1194"/>
    <n v="1120"/>
    <n v="521"/>
    <n v="521"/>
    <n v="595"/>
    <n v="0.69620991253644315"/>
    <n v="0.69620991253644315"/>
    <n v="0.65306122448979598"/>
    <s v="60-70%"/>
    <s v="60-70%"/>
    <s v="60-70%"/>
    <n v="1.6362076602698279"/>
    <n v="2806.0961373627547"/>
    <n v="1953.6319463621744"/>
    <n v="1953.6319463621744"/>
    <n v="1832.5525795022072"/>
    <n v="852.46419100058029"/>
    <n v="852.46419100058029"/>
    <n v="973.54355786054748"/>
    <s v="Underforecast"/>
    <s v="Underforecast"/>
    <x v="3"/>
    <s v="150-200"/>
  </r>
  <r>
    <s v="Total"/>
    <x v="3"/>
    <s v="ABC-12"/>
    <s v="XYZ-125"/>
    <x v="857"/>
    <s v="Description_1149"/>
    <d v="2022-02-01T00:00:00"/>
    <n v="2646"/>
    <s v="Demand"/>
    <n v="1092"/>
    <n v="1369"/>
    <n v="1369"/>
    <n v="1200"/>
    <n v="277"/>
    <n v="277"/>
    <n v="108"/>
    <n v="0.74633699633699635"/>
    <n v="0.74633699633699635"/>
    <n v="0.90109890109890112"/>
    <s v="70-80%"/>
    <s v="70-80%"/>
    <s v="80-90%"/>
    <n v="1.9629872394356107"/>
    <n v="2143.5820654636868"/>
    <n v="2687.3295307873509"/>
    <n v="2687.3295307873509"/>
    <n v="2355.5846873227329"/>
    <n v="543.74746532366407"/>
    <n v="543.74746532366407"/>
    <n v="212.00262185904603"/>
    <s v="Overforecast"/>
    <s v="Overforecast"/>
    <x v="2"/>
    <s v="80-120"/>
  </r>
  <r>
    <s v="Total"/>
    <x v="3"/>
    <s v="ABC-12"/>
    <s v="XYZ-125"/>
    <x v="858"/>
    <s v="Description_1150"/>
    <d v="2022-02-01T00:00:00"/>
    <n v="1612"/>
    <s v="Demand"/>
    <n v="706"/>
    <n v="492"/>
    <n v="492"/>
    <n v="620"/>
    <n v="214"/>
    <n v="214"/>
    <n v="86"/>
    <n v="0.69688385269121811"/>
    <n v="0.69688385269121811"/>
    <n v="0.87818696883852687"/>
    <s v="60-70%"/>
    <s v="60-70%"/>
    <s v="80-90%"/>
    <n v="6.4451279693684009"/>
    <n v="4550.2603463740907"/>
    <n v="3171.0029609292533"/>
    <n v="3171.0029609292533"/>
    <n v="3995.9793410084085"/>
    <n v="1379.2573854448374"/>
    <n v="1379.2573854448374"/>
    <n v="554.28100536568218"/>
    <s v="Underforecast"/>
    <s v="Underforecast"/>
    <x v="3"/>
    <s v="80-120"/>
  </r>
  <r>
    <s v="Total"/>
    <x v="3"/>
    <s v="ABC-12"/>
    <s v="XYZ-125"/>
    <x v="859"/>
    <s v="Description_1151"/>
    <d v="2022-02-01T00:00:00"/>
    <n v="3079"/>
    <s v="Demand"/>
    <n v="196"/>
    <n v="142"/>
    <n v="142"/>
    <n v="140"/>
    <n v="54"/>
    <n v="54"/>
    <n v="56"/>
    <n v="0.72448979591836737"/>
    <n v="0.72448979591836737"/>
    <n v="0.7142857142857143"/>
    <s v="70-80%"/>
    <s v="70-80%"/>
    <s v="70-80%"/>
    <n v="2.0123916759371232"/>
    <n v="394.42876848367615"/>
    <n v="285.75961798307151"/>
    <n v="285.75961798307151"/>
    <n v="281.73483463119726"/>
    <n v="108.66915050060464"/>
    <n v="108.66915050060464"/>
    <n v="112.69393385247889"/>
    <s v="Underforecast"/>
    <s v="Underforecast"/>
    <x v="3"/>
    <s v="120-150"/>
  </r>
  <r>
    <s v="Total"/>
    <x v="3"/>
    <s v="ABC-12"/>
    <s v="XYZ-125"/>
    <x v="860"/>
    <s v="Description_1152"/>
    <d v="2022-02-01T00:00:00"/>
    <n v="639"/>
    <s v="Demand"/>
    <n v="117"/>
    <n v="86"/>
    <n v="86"/>
    <n v="96"/>
    <n v="31"/>
    <n v="31"/>
    <n v="21"/>
    <n v="0.7350427350427351"/>
    <n v="0.7350427350427351"/>
    <n v="0.82051282051282048"/>
    <s v="70-80%"/>
    <s v="70-80%"/>
    <s v="80-90%"/>
    <n v="6.5318821858273433"/>
    <n v="764.23021574179916"/>
    <n v="561.74186798115147"/>
    <n v="561.74186798115147"/>
    <n v="627.06068983942498"/>
    <n v="202.48834776064768"/>
    <n v="202.48834776064768"/>
    <n v="137.16952590237418"/>
    <s v="Underforecast"/>
    <s v="Underforecast"/>
    <x v="3"/>
    <s v="120-150"/>
  </r>
  <r>
    <s v="Total"/>
    <x v="1"/>
    <s v="ABC-16"/>
    <s v="XYZ-126"/>
    <x v="861"/>
    <s v="Description_1153"/>
    <d v="2022-02-01T00:00:00"/>
    <n v="0"/>
    <s v="Supply"/>
    <n v="0"/>
    <n v="0"/>
    <n v="0"/>
    <n v="0"/>
    <n v="0"/>
    <n v="0"/>
    <n v="0"/>
    <n v="1"/>
    <n v="1"/>
    <n v="1"/>
    <s v="Others"/>
    <s v="Others"/>
    <s v="Others"/>
    <n v="6.4902428571428574"/>
    <n v="0"/>
    <n v="0"/>
    <n v="0"/>
    <n v="0"/>
    <n v="0"/>
    <n v="0"/>
    <n v="0"/>
    <s v="Others"/>
    <s v="Others"/>
    <x v="4"/>
    <s v="0"/>
  </r>
  <r>
    <s v="Total"/>
    <x v="1"/>
    <s v="ABC-16"/>
    <s v="XYZ-126"/>
    <x v="862"/>
    <s v="Description_1154"/>
    <d v="2022-02-01T00:00:00"/>
    <n v="0"/>
    <s v="Supply"/>
    <n v="0"/>
    <n v="1"/>
    <n v="1"/>
    <n v="0"/>
    <n v="1"/>
    <n v="1"/>
    <n v="0"/>
    <n v="1"/>
    <n v="1"/>
    <n v="1"/>
    <s v="90-100%"/>
    <s v="90-100%"/>
    <s v="Others"/>
    <n v="10.703357142857147"/>
    <n v="0"/>
    <n v="10.703357142857147"/>
    <n v="10.703357142857147"/>
    <n v="0"/>
    <n v="10.703357142857147"/>
    <n v="10.703357142857147"/>
    <n v="0"/>
    <s v="Forecasted But Not Sold"/>
    <s v="Forecasted But Not Sold"/>
    <x v="4"/>
    <s v="0"/>
  </r>
  <r>
    <s v="Total"/>
    <x v="1"/>
    <s v="ABC-16"/>
    <s v="XYZ-126"/>
    <x v="863"/>
    <s v="Description_1155"/>
    <d v="2022-02-01T00:00:00"/>
    <n v="0"/>
    <s v="Supply"/>
    <n v="0"/>
    <n v="2"/>
    <n v="2"/>
    <n v="0"/>
    <n v="2"/>
    <n v="2"/>
    <n v="0"/>
    <n v="1"/>
    <n v="1"/>
    <n v="1"/>
    <s v="90-100%"/>
    <s v="90-100%"/>
    <s v="Others"/>
    <n v="13.198752329277269"/>
    <n v="0"/>
    <n v="26.397504658554539"/>
    <n v="26.397504658554539"/>
    <n v="0"/>
    <n v="26.397504658554539"/>
    <n v="26.397504658554539"/>
    <n v="0"/>
    <s v="Forecasted But Not Sold"/>
    <s v="Forecasted But Not Sold"/>
    <x v="4"/>
    <s v="0"/>
  </r>
  <r>
    <s v="Total"/>
    <x v="1"/>
    <s v="ABC-16"/>
    <s v="XYZ-126"/>
    <x v="864"/>
    <s v="Description_1156"/>
    <d v="2022-02-01T00:00:00"/>
    <n v="0"/>
    <s v="Supply"/>
    <n v="0"/>
    <n v="0"/>
    <n v="0"/>
    <n v="0"/>
    <n v="0"/>
    <n v="0"/>
    <n v="0"/>
    <n v="1"/>
    <n v="1"/>
    <n v="1"/>
    <s v="Others"/>
    <s v="Others"/>
    <s v="Others"/>
    <n v="4.0340142857142878"/>
    <n v="0"/>
    <n v="0"/>
    <n v="0"/>
    <n v="0"/>
    <n v="0"/>
    <n v="0"/>
    <n v="0"/>
    <s v="Others"/>
    <s v="Others"/>
    <x v="4"/>
    <s v="0"/>
  </r>
  <r>
    <s v="Total"/>
    <x v="1"/>
    <s v="ABC-16"/>
    <s v="XYZ-126"/>
    <x v="865"/>
    <s v="Description_1157"/>
    <d v="2022-02-01T00:00:00"/>
    <n v="0"/>
    <s v="Supply"/>
    <n v="0"/>
    <n v="0"/>
    <n v="0"/>
    <n v="0"/>
    <n v="0"/>
    <n v="0"/>
    <n v="0"/>
    <n v="1"/>
    <n v="1"/>
    <n v="1"/>
    <s v="Others"/>
    <s v="Others"/>
    <s v="Others"/>
    <n v="8.1021428571428586"/>
    <n v="0"/>
    <n v="0"/>
    <n v="0"/>
    <n v="0"/>
    <n v="0"/>
    <n v="0"/>
    <n v="0"/>
    <s v="Others"/>
    <s v="Others"/>
    <x v="4"/>
    <s v="0"/>
  </r>
  <r>
    <s v="Total"/>
    <x v="1"/>
    <s v="ABC-16"/>
    <s v="XYZ-126"/>
    <x v="866"/>
    <s v="Description_1158"/>
    <d v="2022-02-01T00:00:00"/>
    <n v="0"/>
    <s v="Supply"/>
    <n v="0"/>
    <n v="6"/>
    <n v="6"/>
    <n v="0"/>
    <n v="6"/>
    <n v="6"/>
    <n v="0"/>
    <n v="1"/>
    <n v="1"/>
    <n v="1"/>
    <s v="90-100%"/>
    <s v="90-100%"/>
    <s v="Others"/>
    <n v="15.037655570233136"/>
    <n v="0"/>
    <n v="90.225933421398821"/>
    <n v="90.225933421398821"/>
    <n v="0"/>
    <n v="90.225933421398821"/>
    <n v="90.225933421398821"/>
    <n v="0"/>
    <s v="Forecasted But Not Sold"/>
    <s v="Forecasted But Not Sold"/>
    <x v="4"/>
    <s v="0"/>
  </r>
  <r>
    <s v="Total"/>
    <x v="4"/>
    <s v="ABC-16"/>
    <s v="XYZ-126"/>
    <x v="867"/>
    <s v="Description_1159"/>
    <d v="2022-02-01T00:00:00"/>
    <n v="0"/>
    <s v="Supply"/>
    <n v="0"/>
    <n v="0"/>
    <n v="0"/>
    <n v="0"/>
    <n v="0"/>
    <n v="0"/>
    <n v="0"/>
    <n v="1"/>
    <n v="1"/>
    <n v="1"/>
    <s v="Others"/>
    <s v="Others"/>
    <s v="Others"/>
    <n v="7.14"/>
    <n v="0"/>
    <n v="0"/>
    <n v="0"/>
    <n v="0"/>
    <n v="0"/>
    <n v="0"/>
    <n v="0"/>
    <s v="Others"/>
    <s v="Others"/>
    <x v="4"/>
    <s v="0"/>
  </r>
  <r>
    <s v="Total"/>
    <x v="4"/>
    <s v="ABC-16"/>
    <s v="XYZ-126"/>
    <x v="868"/>
    <s v="Description_1161"/>
    <d v="2022-02-01T00:00:00"/>
    <n v="3574"/>
    <s v="Demand"/>
    <n v="2166"/>
    <n v="3223"/>
    <n v="3223"/>
    <n v="3400"/>
    <n v="1057"/>
    <n v="1057"/>
    <n v="1234"/>
    <n v="0.51200369344413665"/>
    <n v="0.51200369344413665"/>
    <n v="0.43028624192059095"/>
    <s v="50-60%"/>
    <s v="50-60%"/>
    <s v="40-50%"/>
    <n v="2.14"/>
    <n v="4635.2400000000007"/>
    <n v="6897.22"/>
    <n v="6897.22"/>
    <n v="7276"/>
    <n v="2261.9799999999996"/>
    <n v="2261.9799999999996"/>
    <n v="2640.7599999999993"/>
    <s v="Overforecast"/>
    <s v="Overforecast"/>
    <x v="0"/>
    <s v="50-80"/>
  </r>
  <r>
    <s v="Total"/>
    <x v="3"/>
    <s v="ABC-5"/>
    <s v="XYZ-127"/>
    <x v="869"/>
    <s v="Description_1165"/>
    <d v="2022-02-01T00:00:00"/>
    <n v="22278"/>
    <s v="Demand"/>
    <n v="5053"/>
    <n v="3949"/>
    <n v="3949"/>
    <n v="5000"/>
    <n v="1104"/>
    <n v="1104"/>
    <n v="53"/>
    <n v="0.78151593113002171"/>
    <n v="0.78151593113002171"/>
    <n v="0.98951118147635064"/>
    <s v="70-80%"/>
    <s v="70-80%"/>
    <s v="90-100%"/>
    <n v="2.7686911159294842"/>
    <n v="13990.196208791684"/>
    <n v="10933.561216805534"/>
    <n v="10933.561216805534"/>
    <n v="13843.455579647421"/>
    <n v="3056.6349919861495"/>
    <n v="3056.6349919861495"/>
    <n v="146.74062914426213"/>
    <s v="Underforecast"/>
    <s v="Underforecast"/>
    <x v="2"/>
    <s v="80-120"/>
  </r>
  <r>
    <s v="Total"/>
    <x v="4"/>
    <s v="ABC-17"/>
    <s v="XYZ-128"/>
    <x v="870"/>
    <s v="Description_1168"/>
    <d v="2022-02-01T00:00:00"/>
    <n v="4821"/>
    <s v="Demand"/>
    <n v="1154"/>
    <n v="939"/>
    <n v="939"/>
    <n v="1200"/>
    <n v="215"/>
    <n v="215"/>
    <n v="46"/>
    <n v="0.81369150779896016"/>
    <n v="0.81369150779896016"/>
    <n v="0.96013864818024264"/>
    <s v="80-90%"/>
    <s v="80-90%"/>
    <s v="90-100%"/>
    <n v="36.473500000000001"/>
    <n v="42090.419000000002"/>
    <n v="34248.616500000004"/>
    <n v="34248.616500000004"/>
    <n v="43768.200000000004"/>
    <n v="7841.802499999998"/>
    <n v="7841.802499999998"/>
    <n v="1677.7810000000027"/>
    <s v="Underforecast"/>
    <s v="Underforecast"/>
    <x v="2"/>
    <s v="80-120"/>
  </r>
  <r>
    <s v="Total"/>
    <x v="0"/>
    <s v="ABC-17"/>
    <s v="XYZ-128"/>
    <x v="871"/>
    <s v="Description_1170"/>
    <d v="2022-02-01T00:00:00"/>
    <n v="40818"/>
    <s v="Demand"/>
    <n v="9041"/>
    <n v="17609"/>
    <n v="17609"/>
    <n v="15000"/>
    <n v="8568"/>
    <n v="8568"/>
    <n v="5959"/>
    <n v="5.231722154628915E-2"/>
    <n v="5.231722154628915E-2"/>
    <n v="0.34089149430372745"/>
    <s v="0-10%"/>
    <s v="0-10%"/>
    <s v="30-40%"/>
    <n v="25.060518630862664"/>
    <n v="226572.14894162933"/>
    <n v="441290.67257086065"/>
    <n v="441290.67257086065"/>
    <n v="375907.77946293994"/>
    <n v="214718.52362923132"/>
    <n v="214718.52362923132"/>
    <n v="149335.63052131061"/>
    <s v="Overforecast"/>
    <s v="Overforecast"/>
    <x v="0"/>
    <s v="50-80"/>
  </r>
  <r>
    <s v="Total"/>
    <x v="3"/>
    <s v="ABC-17"/>
    <s v="XYZ-128"/>
    <x v="872"/>
    <s v="Description_1171"/>
    <d v="2022-02-01T00:00:00"/>
    <n v="51166"/>
    <s v="Demand"/>
    <n v="19787"/>
    <n v="20630"/>
    <n v="20630"/>
    <n v="23000"/>
    <n v="843"/>
    <n v="843"/>
    <n v="3213"/>
    <n v="0.95739627027846563"/>
    <n v="0.95739627027846563"/>
    <n v="0.83762066002931213"/>
    <s v="90-100%"/>
    <s v="90-100%"/>
    <s v="80-90%"/>
    <n v="31.785554997993074"/>
    <n v="628940.77674528898"/>
    <n v="655735.99960859714"/>
    <n v="655735.99960859714"/>
    <n v="731067.76495384076"/>
    <n v="26795.222863308154"/>
    <n v="26795.222863308154"/>
    <n v="102126.98820855177"/>
    <s v="Normal"/>
    <s v="Normal"/>
    <x v="0"/>
    <s v="80-120"/>
  </r>
  <r>
    <s v="Total"/>
    <x v="4"/>
    <s v="ABC-17"/>
    <s v="XYZ-128"/>
    <x v="873"/>
    <s v="Description_1172"/>
    <d v="2022-02-01T00:00:00"/>
    <n v="32543"/>
    <s v="Demand"/>
    <n v="14604"/>
    <n v="13970"/>
    <n v="13970"/>
    <n v="13500"/>
    <n v="634"/>
    <n v="634"/>
    <n v="1104"/>
    <n v="0.95658723637359633"/>
    <n v="0.95658723637359633"/>
    <n v="0.92440427280197202"/>
    <s v="90-100%"/>
    <s v="90-100%"/>
    <s v="90-100%"/>
    <n v="30.422733509309225"/>
    <n v="444293.60016995191"/>
    <n v="425005.58712504985"/>
    <n v="425005.58712504985"/>
    <n v="410706.90237567452"/>
    <n v="19288.013044902065"/>
    <n v="19288.013044902065"/>
    <n v="33586.697794277396"/>
    <s v="Normal"/>
    <s v="Normal"/>
    <x v="2"/>
    <s v="80-120"/>
  </r>
  <r>
    <s v="Total"/>
    <x v="3"/>
    <s v="ABC-17"/>
    <s v="XYZ-128"/>
    <x v="874"/>
    <s v="Description_1174"/>
    <d v="2022-02-01T00:00:00"/>
    <n v="0"/>
    <s v="Demand"/>
    <n v="4"/>
    <n v="20"/>
    <n v="20"/>
    <n v="0"/>
    <n v="16"/>
    <n v="16"/>
    <n v="4"/>
    <n v="0"/>
    <n v="0"/>
    <n v="0"/>
    <s v="0-10%"/>
    <s v="0-10%"/>
    <s v="0-10%"/>
    <n v="41.094666666666669"/>
    <n v="164.37866666666667"/>
    <n v="821.89333333333343"/>
    <n v="821.89333333333343"/>
    <n v="0"/>
    <n v="657.5146666666667"/>
    <n v="657.5146666666667"/>
    <n v="164.37866666666667"/>
    <s v="Overforecast"/>
    <s v="Overforecast"/>
    <x v="1"/>
    <s v="Sales Agst No FC"/>
  </r>
  <r>
    <s v="Total"/>
    <x v="0"/>
    <s v="ABC-17"/>
    <s v="XYZ-128"/>
    <x v="875"/>
    <s v="Description_1178"/>
    <d v="2022-02-01T00:00:00"/>
    <n v="0"/>
    <s v="Supply"/>
    <n v="0"/>
    <n v="200"/>
    <n v="200"/>
    <n v="100"/>
    <n v="200"/>
    <n v="200"/>
    <n v="100"/>
    <n v="1"/>
    <n v="1"/>
    <n v="1"/>
    <s v="90-100%"/>
    <s v="90-100%"/>
    <s v="90-100%"/>
    <n v="21.016818543046359"/>
    <n v="0"/>
    <n v="4203.3637086092722"/>
    <n v="4203.3637086092722"/>
    <n v="2101.6818543046361"/>
    <n v="4203.3637086092722"/>
    <n v="4203.3637086092722"/>
    <n v="2101.6818543046361"/>
    <s v="Forecasted But Not Sold"/>
    <s v="Forecasted But Not Sold"/>
    <x v="5"/>
    <s v="0"/>
  </r>
  <r>
    <s v="Total"/>
    <x v="1"/>
    <s v="ABC-16"/>
    <s v="XYZ-129"/>
    <x v="876"/>
    <s v="Description_1181"/>
    <d v="2022-02-01T00:00:00"/>
    <n v="0"/>
    <s v="Supply"/>
    <n v="0"/>
    <n v="69"/>
    <n v="69"/>
    <n v="40"/>
    <n v="69"/>
    <n v="69"/>
    <n v="40"/>
    <n v="1"/>
    <n v="1"/>
    <n v="1"/>
    <s v="90-100%"/>
    <s v="90-100%"/>
    <s v="90-100%"/>
    <n v="1.9229999999999998"/>
    <n v="0"/>
    <n v="132.68699999999998"/>
    <n v="132.68699999999998"/>
    <n v="76.919999999999987"/>
    <n v="132.68699999999998"/>
    <n v="132.68699999999998"/>
    <n v="76.919999999999987"/>
    <s v="Forecasted But Not Sold"/>
    <s v="Forecasted But Not Sold"/>
    <x v="5"/>
    <s v="0"/>
  </r>
  <r>
    <s v="Total"/>
    <x v="1"/>
    <s v="ABC-16"/>
    <s v="XYZ-129"/>
    <x v="877"/>
    <s v="Description_1182"/>
    <d v="2022-02-01T00:00:00"/>
    <n v="426"/>
    <s v="Demand"/>
    <n v="25"/>
    <n v="26"/>
    <n v="26"/>
    <n v="45"/>
    <n v="1"/>
    <n v="1"/>
    <n v="20"/>
    <n v="0.96"/>
    <n v="0.96"/>
    <n v="0.19999999999999996"/>
    <s v="90-100%"/>
    <s v="90-100%"/>
    <s v="10-20%"/>
    <n v="57.197799999999994"/>
    <n v="1429.9449999999999"/>
    <n v="1487.1427999999999"/>
    <n v="1487.1427999999999"/>
    <n v="2573.9009999999998"/>
    <n v="57.197799999999916"/>
    <n v="57.197799999999916"/>
    <n v="1143.9559999999999"/>
    <s v="Normal"/>
    <s v="Normal"/>
    <x v="0"/>
    <s v="50-80"/>
  </r>
  <r>
    <s v="Total"/>
    <x v="1"/>
    <s v="ABC-16"/>
    <s v="XYZ-129"/>
    <x v="878"/>
    <s v="Description_1183"/>
    <d v="2022-02-01T00:00:00"/>
    <n v="1482"/>
    <s v="Demand"/>
    <n v="36"/>
    <n v="248"/>
    <n v="248"/>
    <n v="110"/>
    <n v="212"/>
    <n v="212"/>
    <n v="74"/>
    <n v="0"/>
    <n v="0"/>
    <n v="0"/>
    <s v="0-10%"/>
    <s v="0-10%"/>
    <s v="0-10%"/>
    <n v="1.8634999999999997"/>
    <n v="67.085999999999984"/>
    <n v="462.14799999999991"/>
    <n v="462.14799999999991"/>
    <n v="204.98499999999996"/>
    <n v="395.0619999999999"/>
    <n v="395.0619999999999"/>
    <n v="137.89899999999997"/>
    <s v="Overforecast"/>
    <s v="Overforecast"/>
    <x v="0"/>
    <s v="25-50"/>
  </r>
  <r>
    <s v="Total"/>
    <x v="1"/>
    <s v="ABC-16"/>
    <s v="XYZ-129"/>
    <x v="879"/>
    <s v="Description_1184"/>
    <d v="2022-02-01T00:00:00"/>
    <n v="540"/>
    <s v="Demand"/>
    <n v="29"/>
    <n v="49"/>
    <n v="49"/>
    <n v="50"/>
    <n v="20"/>
    <n v="20"/>
    <n v="21"/>
    <n v="0.31034482758620685"/>
    <n v="0.31034482758620685"/>
    <n v="0.27586206896551724"/>
    <s v="30-40%"/>
    <s v="30-40%"/>
    <s v="20-30%"/>
    <n v="6.8889999999999985"/>
    <n v="199.78099999999995"/>
    <n v="337.56099999999992"/>
    <n v="337.56099999999992"/>
    <n v="344.44999999999993"/>
    <n v="137.77999999999997"/>
    <n v="137.77999999999997"/>
    <n v="144.66899999999998"/>
    <s v="Overforecast"/>
    <s v="Overforecast"/>
    <x v="0"/>
    <s v="50-80"/>
  </r>
  <r>
    <s v="Total"/>
    <x v="1"/>
    <s v="ABC-16"/>
    <s v="XYZ-129"/>
    <x v="880"/>
    <s v="Description_1185"/>
    <d v="2022-02-01T00:00:00"/>
    <n v="870"/>
    <s v="Demand"/>
    <n v="53"/>
    <n v="47"/>
    <n v="47"/>
    <n v="60"/>
    <n v="6"/>
    <n v="6"/>
    <n v="7"/>
    <n v="0.8867924528301887"/>
    <n v="0.8867924528301887"/>
    <n v="0.86792452830188682"/>
    <s v="80-90%"/>
    <s v="80-90%"/>
    <s v="80-90%"/>
    <n v="58.085999999999999"/>
    <n v="3078.558"/>
    <n v="2730.0419999999999"/>
    <n v="2730.0419999999999"/>
    <n v="3485.16"/>
    <n v="348.51600000000008"/>
    <n v="348.51600000000008"/>
    <n v="406.60199999999986"/>
    <s v="Underforecast"/>
    <s v="Underforecast"/>
    <x v="0"/>
    <s v="80-120"/>
  </r>
  <r>
    <s v="Total"/>
    <x v="1"/>
    <s v="ABC-16"/>
    <s v="XYZ-129"/>
    <x v="881"/>
    <s v="Description_1186"/>
    <d v="2022-02-01T00:00:00"/>
    <n v="549"/>
    <s v="Demand"/>
    <n v="280"/>
    <n v="277"/>
    <n v="277"/>
    <n v="250"/>
    <n v="3"/>
    <n v="3"/>
    <n v="30"/>
    <n v="0.98928571428571432"/>
    <n v="0.98928571428571432"/>
    <n v="0.8928571428571429"/>
    <s v="90-100%"/>
    <s v="90-100%"/>
    <s v="80-90%"/>
    <n v="9.0399999999999991"/>
    <n v="2531.1999999999998"/>
    <n v="2504.08"/>
    <n v="2504.08"/>
    <n v="2260"/>
    <n v="27.119999999999891"/>
    <n v="27.119999999999891"/>
    <n v="271.19999999999982"/>
    <s v="Normal"/>
    <s v="Normal"/>
    <x v="3"/>
    <s v="80-120"/>
  </r>
  <r>
    <s v="Total"/>
    <x v="1"/>
    <s v="ABC-16"/>
    <s v="XYZ-129"/>
    <x v="882"/>
    <s v="Description_1187"/>
    <d v="2022-02-01T00:00:00"/>
    <n v="722"/>
    <s v="Demand"/>
    <n v="47"/>
    <n v="59"/>
    <n v="59"/>
    <n v="75"/>
    <n v="12"/>
    <n v="12"/>
    <n v="28"/>
    <n v="0.74468085106382986"/>
    <n v="0.74468085106382986"/>
    <n v="0.4042553191489362"/>
    <s v="70-80%"/>
    <s v="70-80%"/>
    <s v="30-40%"/>
    <n v="87.346999999999994"/>
    <n v="4105.3089999999993"/>
    <n v="5153.473"/>
    <n v="5153.473"/>
    <n v="6551.0249999999996"/>
    <n v="1048.1640000000007"/>
    <n v="1048.1640000000007"/>
    <n v="2445.7160000000003"/>
    <s v="Overforecast"/>
    <s v="Overforecast"/>
    <x v="0"/>
    <s v="50-80"/>
  </r>
  <r>
    <s v="Total"/>
    <x v="1"/>
    <s v="ABC-16"/>
    <s v="XYZ-129"/>
    <x v="883"/>
    <s v="Description_1188"/>
    <d v="2022-02-01T00:00:00"/>
    <n v="231"/>
    <s v="Demand"/>
    <n v="50"/>
    <n v="51"/>
    <n v="51"/>
    <n v="70"/>
    <n v="1"/>
    <n v="1"/>
    <n v="20"/>
    <n v="0.98"/>
    <n v="0.98"/>
    <n v="0.6"/>
    <s v="90-100%"/>
    <s v="90-100%"/>
    <s v="50-60%"/>
    <n v="64.974999999999994"/>
    <n v="3248.7499999999995"/>
    <n v="3313.7249999999999"/>
    <n v="3313.7249999999999"/>
    <n v="4548.25"/>
    <n v="64.975000000000364"/>
    <n v="64.975000000000364"/>
    <n v="1299.5000000000005"/>
    <s v="Normal"/>
    <s v="Normal"/>
    <x v="0"/>
    <s v="50-80"/>
  </r>
  <r>
    <s v="Total"/>
    <x v="1"/>
    <s v="ABC-16"/>
    <s v="XYZ-129"/>
    <x v="884"/>
    <s v="Description_1189"/>
    <d v="2022-02-01T00:00:00"/>
    <n v="131"/>
    <s v="Demand"/>
    <n v="37"/>
    <n v="69"/>
    <n v="69"/>
    <n v="50"/>
    <n v="32"/>
    <n v="32"/>
    <n v="13"/>
    <n v="0.13513513513513509"/>
    <n v="0.13513513513513509"/>
    <n v="0.64864864864864868"/>
    <s v="10-20%"/>
    <s v="10-20%"/>
    <s v="60-70%"/>
    <n v="20.340000000000007"/>
    <n v="752.58000000000027"/>
    <n v="1403.4600000000005"/>
    <n v="1403.4600000000005"/>
    <n v="1017.0000000000003"/>
    <n v="650.88000000000022"/>
    <n v="650.88000000000022"/>
    <n v="264.42000000000007"/>
    <s v="Overforecast"/>
    <s v="Overforecast"/>
    <x v="0"/>
    <s v="50-80"/>
  </r>
  <r>
    <s v="Total"/>
    <x v="1"/>
    <s v="ABC-16"/>
    <s v="XYZ-129"/>
    <x v="885"/>
    <s v="Description_1190"/>
    <d v="2022-02-01T00:00:00"/>
    <n v="2"/>
    <s v="Supply"/>
    <n v="0"/>
    <n v="58"/>
    <n v="58"/>
    <n v="165"/>
    <n v="58"/>
    <n v="58"/>
    <n v="165"/>
    <n v="1"/>
    <n v="1"/>
    <n v="1"/>
    <s v="90-100%"/>
    <s v="90-100%"/>
    <s v="90-100%"/>
    <n v="16.95"/>
    <n v="0"/>
    <n v="983.09999999999991"/>
    <n v="983.09999999999991"/>
    <n v="2796.75"/>
    <n v="983.09999999999991"/>
    <n v="983.09999999999991"/>
    <n v="2796.75"/>
    <s v="Forecasted But Not Sold"/>
    <s v="Forecasted But Not Sold"/>
    <x v="5"/>
    <s v="0"/>
  </r>
  <r>
    <s v="Total"/>
    <x v="3"/>
    <s v="ABC-16"/>
    <s v="XYZ-129"/>
    <x v="886"/>
    <s v="Description_1191"/>
    <d v="2022-02-01T00:00:00"/>
    <n v="358"/>
    <s v="Demand"/>
    <n v="269"/>
    <n v="1272"/>
    <n v="1272"/>
    <n v="700"/>
    <n v="1003"/>
    <n v="1003"/>
    <n v="431"/>
    <n v="0"/>
    <n v="0"/>
    <n v="0"/>
    <s v="0-10%"/>
    <s v="0-10%"/>
    <s v="0-10%"/>
    <n v="2.0500316293929708"/>
    <n v="551.45850830670918"/>
    <n v="2607.6402325878589"/>
    <n v="2607.6402325878589"/>
    <n v="1435.0221405750794"/>
    <n v="2056.1817242811499"/>
    <n v="2056.1817242811499"/>
    <n v="883.56363226837027"/>
    <s v="Overforecast"/>
    <s v="Overforecast"/>
    <x v="0"/>
    <s v="25-50"/>
  </r>
  <r>
    <s v="Total"/>
    <x v="3"/>
    <s v="ABC-16"/>
    <s v="XYZ-129"/>
    <x v="887"/>
    <s v="Description_1192"/>
    <d v="2022-02-01T00:00:00"/>
    <n v="1548"/>
    <s v="Demand"/>
    <n v="1771"/>
    <n v="688"/>
    <n v="688"/>
    <n v="900"/>
    <n v="1083"/>
    <n v="1083"/>
    <n v="871"/>
    <n v="0.38848108413325799"/>
    <n v="0.38848108413325799"/>
    <n v="0.50818746470920384"/>
    <s v="30-40%"/>
    <s v="30-40%"/>
    <s v="40-50%"/>
    <n v="2.0208987290059004"/>
    <n v="3579.0116490694495"/>
    <n v="1390.3783255560595"/>
    <n v="1390.3783255560595"/>
    <n v="1818.8088561053103"/>
    <n v="2188.6333235133898"/>
    <n v="2188.6333235133898"/>
    <n v="1760.2027929641392"/>
    <s v="Underforecast"/>
    <s v="Underforecast"/>
    <x v="3"/>
    <s v="150-200"/>
  </r>
  <r>
    <s v="Total"/>
    <x v="3"/>
    <s v="ABC-16"/>
    <s v="XYZ-129"/>
    <x v="888"/>
    <s v="Description_1193"/>
    <d v="2022-02-01T00:00:00"/>
    <n v="2296"/>
    <s v="Demand"/>
    <n v="1571"/>
    <n v="7527"/>
    <n v="7527"/>
    <n v="2000"/>
    <n v="5956"/>
    <n v="5956"/>
    <n v="429"/>
    <n v="0"/>
    <n v="0"/>
    <n v="0.72692552514322095"/>
    <s v="0-10%"/>
    <s v="0-10%"/>
    <s v="70-80%"/>
    <n v="4.0990150323595396"/>
    <n v="6439.5526158368366"/>
    <n v="30853.286148570256"/>
    <n v="30853.286148570256"/>
    <n v="8198.0300647190797"/>
    <n v="24413.733532733419"/>
    <n v="24413.733532733419"/>
    <n v="1758.4774488822432"/>
    <s v="Overforecast"/>
    <s v="Overforecast"/>
    <x v="0"/>
    <s v="50-80"/>
  </r>
  <r>
    <s v="Total"/>
    <x v="3"/>
    <s v="ABC-16"/>
    <s v="XYZ-129"/>
    <x v="889"/>
    <s v="Description_1194"/>
    <d v="2022-02-01T00:00:00"/>
    <n v="7"/>
    <s v="Demand"/>
    <n v="0"/>
    <n v="1876"/>
    <n v="1876"/>
    <n v="0"/>
    <n v="1876"/>
    <n v="1876"/>
    <n v="0"/>
    <n v="1"/>
    <n v="1"/>
    <n v="1"/>
    <s v="90-100%"/>
    <s v="90-100%"/>
    <s v="Others"/>
    <n v="10.309479999999999"/>
    <n v="0"/>
    <n v="19340.584479999998"/>
    <n v="19340.584479999998"/>
    <n v="0"/>
    <n v="19340.584479999998"/>
    <n v="19340.584479999998"/>
    <n v="0"/>
    <s v="Forecasted But Not Sold"/>
    <s v="Forecasted But Not Sold"/>
    <x v="4"/>
    <s v="0"/>
  </r>
  <r>
    <s v="Total"/>
    <x v="3"/>
    <s v="ABC-16"/>
    <s v="XYZ-129"/>
    <x v="890"/>
    <s v="Description_1195"/>
    <d v="2022-02-01T00:00:00"/>
    <n v="3273"/>
    <s v="Demand"/>
    <n v="2763"/>
    <n v="3945"/>
    <n v="3945"/>
    <n v="3500"/>
    <n v="1182"/>
    <n v="1182"/>
    <n v="737"/>
    <n v="0.57220412595005432"/>
    <n v="0.57220412595005432"/>
    <n v="0.73326094824466159"/>
    <s v="50-60%"/>
    <s v="50-60%"/>
    <s v="70-80%"/>
    <n v="3.3711831445502964"/>
    <n v="9314.5790283924689"/>
    <n v="13299.31750525092"/>
    <n v="13299.31750525092"/>
    <n v="11799.141005926038"/>
    <n v="3984.7384768584507"/>
    <n v="3984.7384768584507"/>
    <n v="2484.561977533569"/>
    <s v="Overforecast"/>
    <s v="Overforecast"/>
    <x v="0"/>
    <s v="50-80"/>
  </r>
  <r>
    <s v="Total"/>
    <x v="0"/>
    <s v="ABC-16"/>
    <s v="XYZ-129"/>
    <x v="891"/>
    <s v="Description_1196"/>
    <d v="2022-02-01T00:00:00"/>
    <n v="4469"/>
    <s v="Demand"/>
    <n v="1"/>
    <n v="125"/>
    <n v="125"/>
    <n v="50"/>
    <n v="124"/>
    <n v="124"/>
    <n v="49"/>
    <n v="0"/>
    <n v="0"/>
    <n v="0"/>
    <s v="0-10%"/>
    <s v="0-10%"/>
    <s v="0-10%"/>
    <n v="1.4489358166189112"/>
    <n v="1.4489358166189112"/>
    <n v="181.11697707736391"/>
    <n v="181.11697707736391"/>
    <n v="72.446790830945559"/>
    <n v="179.66804126074501"/>
    <n v="179.66804126074501"/>
    <n v="70.997855014326646"/>
    <s v="Overforecast"/>
    <s v="Overforecast"/>
    <x v="0"/>
    <s v="0-25"/>
  </r>
  <r>
    <s v="Total"/>
    <x v="0"/>
    <s v="ABC-16"/>
    <s v="XYZ-129"/>
    <x v="892"/>
    <s v="Description_1197"/>
    <d v="2022-02-01T00:00:00"/>
    <n v="5805"/>
    <s v="Demand"/>
    <n v="167"/>
    <n v="421"/>
    <n v="421"/>
    <n v="500"/>
    <n v="254"/>
    <n v="254"/>
    <n v="333"/>
    <n v="0"/>
    <n v="0"/>
    <n v="0"/>
    <s v="0-10%"/>
    <s v="0-10%"/>
    <s v="0-10%"/>
    <n v="3.3382577243910578"/>
    <n v="557.4890399733066"/>
    <n v="1405.4065019686354"/>
    <n v="1405.4065019686354"/>
    <n v="1669.1288621955289"/>
    <n v="847.91746199532884"/>
    <n v="847.91746199532884"/>
    <n v="1111.6398222222224"/>
    <s v="Overforecast"/>
    <s v="Overforecast"/>
    <x v="0"/>
    <s v="25-50"/>
  </r>
  <r>
    <s v="Total"/>
    <x v="0"/>
    <s v="ABC-16"/>
    <s v="XYZ-129"/>
    <x v="893"/>
    <s v="Description_1198"/>
    <d v="2022-02-01T00:00:00"/>
    <n v="1584"/>
    <s v="Demand"/>
    <n v="1315"/>
    <n v="1246"/>
    <n v="1246"/>
    <n v="1500"/>
    <n v="69"/>
    <n v="69"/>
    <n v="185"/>
    <n v="0.9475285171102662"/>
    <n v="0.9475285171102662"/>
    <n v="0.85931558935361219"/>
    <s v="90-100%"/>
    <s v="90-100%"/>
    <s v="80-90%"/>
    <n v="2.6478882640109354"/>
    <n v="3481.97306717438"/>
    <n v="3299.2687769576255"/>
    <n v="3299.2687769576255"/>
    <n v="3971.832396016403"/>
    <n v="182.70429021675454"/>
    <n v="182.70429021675454"/>
    <n v="489.85932884202293"/>
    <s v="Normal"/>
    <s v="Normal"/>
    <x v="0"/>
    <s v="80-120"/>
  </r>
  <r>
    <s v="Total"/>
    <x v="0"/>
    <s v="ABC-16"/>
    <s v="XYZ-129"/>
    <x v="894"/>
    <s v="Description_1199"/>
    <d v="2022-02-01T00:00:00"/>
    <n v="1286"/>
    <s v="Demand"/>
    <n v="49"/>
    <n v="211"/>
    <n v="211"/>
    <n v="200"/>
    <n v="162"/>
    <n v="162"/>
    <n v="151"/>
    <n v="0"/>
    <n v="0"/>
    <n v="0"/>
    <s v="0-10%"/>
    <s v="0-10%"/>
    <s v="0-10%"/>
    <n v="2.2752301943198803"/>
    <n v="111.48627952167413"/>
    <n v="480.07357100149471"/>
    <n v="480.07357100149471"/>
    <n v="455.04603886397604"/>
    <n v="368.58729147982058"/>
    <n v="368.58729147982058"/>
    <n v="343.5597593423019"/>
    <s v="Overforecast"/>
    <s v="Overforecast"/>
    <x v="0"/>
    <s v="0-25"/>
  </r>
  <r>
    <s v="Total"/>
    <x v="1"/>
    <s v="ABC-16"/>
    <s v="XYZ-130"/>
    <x v="895"/>
    <s v="Description_1205"/>
    <d v="2022-02-01T00:00:00"/>
    <n v="3161"/>
    <s v="Demand"/>
    <n v="141"/>
    <n v="417"/>
    <n v="417"/>
    <n v="200"/>
    <n v="276"/>
    <n v="276"/>
    <n v="59"/>
    <n v="0"/>
    <n v="0"/>
    <n v="0.58156028368794321"/>
    <s v="0-10%"/>
    <s v="0-10%"/>
    <s v="50-60%"/>
    <n v="1.6344419558248773"/>
    <n v="230.45631577130769"/>
    <n v="681.56229557897382"/>
    <n v="681.56229557897382"/>
    <n v="326.88839116497547"/>
    <n v="451.10597980766613"/>
    <n v="451.10597980766613"/>
    <n v="96.432075393667787"/>
    <s v="Overforecast"/>
    <s v="Overforecast"/>
    <x v="0"/>
    <s v="50-80"/>
  </r>
  <r>
    <s v="Total"/>
    <x v="1"/>
    <s v="ABC-16"/>
    <s v="XYZ-130"/>
    <x v="896"/>
    <s v="Description_1206"/>
    <d v="2022-02-01T00:00:00"/>
    <n v="584"/>
    <s v="Demand"/>
    <n v="74"/>
    <n v="109"/>
    <n v="109"/>
    <n v="105"/>
    <n v="35"/>
    <n v="35"/>
    <n v="31"/>
    <n v="0.52702702702702697"/>
    <n v="0.52702702702702697"/>
    <n v="0.58108108108108114"/>
    <s v="50-60%"/>
    <s v="50-60%"/>
    <s v="50-60%"/>
    <n v="4.8571"/>
    <n v="359.42540000000002"/>
    <n v="529.4239"/>
    <n v="529.4239"/>
    <n v="509.99549999999999"/>
    <n v="169.99849999999998"/>
    <n v="169.99849999999998"/>
    <n v="150.57009999999997"/>
    <s v="Overforecast"/>
    <s v="Overforecast"/>
    <x v="0"/>
    <s v="50-80"/>
  </r>
  <r>
    <s v="Total"/>
    <x v="1"/>
    <s v="ABC-16"/>
    <s v="XYZ-130"/>
    <x v="897"/>
    <s v="Description_1207"/>
    <d v="2022-02-01T00:00:00"/>
    <n v="1054"/>
    <s v="Demand"/>
    <n v="200"/>
    <n v="230"/>
    <n v="230"/>
    <n v="300"/>
    <n v="30"/>
    <n v="30"/>
    <n v="100"/>
    <n v="0.85"/>
    <n v="0.85"/>
    <n v="0.5"/>
    <s v="80-90%"/>
    <s v="80-90%"/>
    <s v="40-50%"/>
    <n v="2.8460834898444882"/>
    <n v="569.21669796889762"/>
    <n v="654.59920266423228"/>
    <n v="654.59920266423228"/>
    <n v="853.82504695334649"/>
    <n v="85.38250469533466"/>
    <n v="85.38250469533466"/>
    <n v="284.60834898444887"/>
    <s v="Overforecast"/>
    <s v="Overforecast"/>
    <x v="0"/>
    <s v="50-80"/>
  </r>
  <r>
    <s v="Total"/>
    <x v="1"/>
    <s v="ABC-16"/>
    <s v="XYZ-130"/>
    <x v="898"/>
    <s v="Description_1208"/>
    <d v="2022-02-01T00:00:00"/>
    <n v="72354"/>
    <s v="Demand"/>
    <n v="27809"/>
    <n v="31397"/>
    <n v="31397"/>
    <n v="34000"/>
    <n v="3588"/>
    <n v="3588"/>
    <n v="6191"/>
    <n v="0.87097702182746595"/>
    <n v="0.87097702182746595"/>
    <n v="0.7773742313639469"/>
    <s v="80-90%"/>
    <s v="80-90%"/>
    <s v="70-80%"/>
    <n v="3.099740124928569"/>
    <n v="86200.673134138575"/>
    <n v="97322.540702382277"/>
    <n v="97322.540702382277"/>
    <n v="105391.16424757135"/>
    <n v="11121.867568243702"/>
    <n v="11121.867568243702"/>
    <n v="19190.49111343277"/>
    <s v="Overforecast"/>
    <s v="Overforecast"/>
    <x v="0"/>
    <s v="80-120"/>
  </r>
  <r>
    <s v="Total"/>
    <x v="1"/>
    <s v="ABC-16"/>
    <s v="XYZ-130"/>
    <x v="899"/>
    <s v="Description_1209"/>
    <d v="2022-02-01T00:00:00"/>
    <n v="121"/>
    <s v="Supply"/>
    <n v="135"/>
    <n v="677"/>
    <n v="677"/>
    <n v="580"/>
    <n v="542"/>
    <n v="542"/>
    <n v="445"/>
    <n v="0"/>
    <n v="0"/>
    <n v="0"/>
    <s v="0-10%"/>
    <s v="0-10%"/>
    <s v="0-10%"/>
    <n v="4.4759238404621566"/>
    <n v="604.24971846239112"/>
    <n v="3030.2004399928801"/>
    <n v="3030.2004399928801"/>
    <n v="2596.0358274680507"/>
    <n v="2425.9507215304889"/>
    <n v="2425.9507215304889"/>
    <n v="1991.7861090056595"/>
    <s v="Overforecast"/>
    <s v="Overforecast"/>
    <x v="0"/>
    <s v="0-25"/>
  </r>
  <r>
    <s v="Total"/>
    <x v="1"/>
    <s v="ABC-16"/>
    <s v="XYZ-130"/>
    <x v="900"/>
    <s v="Description_1210"/>
    <d v="2022-02-01T00:00:00"/>
    <n v="249"/>
    <s v="Demand"/>
    <n v="48"/>
    <n v="46"/>
    <n v="46"/>
    <n v="20"/>
    <n v="2"/>
    <n v="2"/>
    <n v="28"/>
    <n v="0.95833333333333337"/>
    <n v="0.95833333333333337"/>
    <n v="0.41666666666666663"/>
    <s v="90-100%"/>
    <s v="90-100%"/>
    <s v="40-50%"/>
    <n v="3.4033999999999995"/>
    <n v="163.36319999999998"/>
    <n v="156.55639999999997"/>
    <n v="156.55639999999997"/>
    <n v="68.067999999999984"/>
    <n v="6.8068000000000097"/>
    <n v="6.8068000000000097"/>
    <n v="95.295199999999994"/>
    <s v="Normal"/>
    <s v="Normal"/>
    <x v="3"/>
    <s v="&gt;200&quot;"/>
  </r>
  <r>
    <s v="Total"/>
    <x v="1"/>
    <s v="ABC-16"/>
    <s v="XYZ-130"/>
    <x v="901"/>
    <s v="Description_1211"/>
    <d v="2022-02-01T00:00:00"/>
    <n v="681"/>
    <s v="Demand"/>
    <n v="23"/>
    <n v="50"/>
    <n v="50"/>
    <n v="30"/>
    <n v="27"/>
    <n v="27"/>
    <n v="7"/>
    <n v="0"/>
    <n v="0"/>
    <n v="0.69565217391304346"/>
    <s v="0-10%"/>
    <s v="0-10%"/>
    <s v="60-70%"/>
    <n v="5.5930000000000009"/>
    <n v="128.63900000000001"/>
    <n v="279.65000000000003"/>
    <n v="279.65000000000003"/>
    <n v="167.79000000000002"/>
    <n v="151.01100000000002"/>
    <n v="151.01100000000002"/>
    <n v="39.15100000000001"/>
    <s v="Overforecast"/>
    <s v="Overforecast"/>
    <x v="0"/>
    <s v="50-80"/>
  </r>
  <r>
    <s v="Total"/>
    <x v="1"/>
    <s v="ABC-16"/>
    <s v="XYZ-130"/>
    <x v="902"/>
    <s v="Description_1212"/>
    <d v="2022-02-01T00:00:00"/>
    <n v="1416"/>
    <s v="Demand"/>
    <n v="705"/>
    <n v="1137"/>
    <n v="1137"/>
    <n v="850"/>
    <n v="432"/>
    <n v="432"/>
    <n v="145"/>
    <n v="0.38723404255319149"/>
    <n v="0.38723404255319149"/>
    <n v="0.79432624113475181"/>
    <s v="30-40%"/>
    <s v="30-40%"/>
    <s v="70-80%"/>
    <n v="10.983700000000001"/>
    <n v="7743.5085000000008"/>
    <n v="12488.466900000001"/>
    <n v="12488.466900000001"/>
    <n v="9336.1450000000004"/>
    <n v="4744.9584000000004"/>
    <n v="4744.9584000000004"/>
    <n v="1592.6364999999996"/>
    <s v="Overforecast"/>
    <s v="Overforecast"/>
    <x v="0"/>
    <s v="80-120"/>
  </r>
  <r>
    <s v="Total"/>
    <x v="1"/>
    <s v="ABC-16"/>
    <s v="XYZ-130"/>
    <x v="903"/>
    <s v="Description_1213"/>
    <d v="2022-02-01T00:00:00"/>
    <n v="2921"/>
    <s v="Demand"/>
    <n v="65"/>
    <n v="231"/>
    <n v="231"/>
    <n v="140"/>
    <n v="166"/>
    <n v="166"/>
    <n v="75"/>
    <n v="0"/>
    <n v="0"/>
    <n v="0"/>
    <s v="0-10%"/>
    <s v="0-10%"/>
    <s v="0-10%"/>
    <n v="9.912700000000001"/>
    <n v="644.32550000000003"/>
    <n v="2289.8337000000001"/>
    <n v="2289.8337000000001"/>
    <n v="1387.7780000000002"/>
    <n v="1645.5082000000002"/>
    <n v="1645.5082000000002"/>
    <n v="743.45250000000021"/>
    <s v="Overforecast"/>
    <s v="Overforecast"/>
    <x v="0"/>
    <s v="25-50"/>
  </r>
  <r>
    <s v="Total"/>
    <x v="0"/>
    <s v="ABC-16"/>
    <s v="XYZ-130"/>
    <x v="904"/>
    <s v="Description_1214"/>
    <d v="2022-02-01T00:00:00"/>
    <n v="56419"/>
    <s v="Demand"/>
    <n v="22255"/>
    <n v="0"/>
    <n v="0"/>
    <n v="21000"/>
    <n v="22255"/>
    <n v="22255"/>
    <n v="1255"/>
    <n v="0"/>
    <n v="0"/>
    <n v="0.94360817793754215"/>
    <s v="0-10%"/>
    <s v="0-10%"/>
    <s v="90-100%"/>
    <n v="1.0623546899670833"/>
    <n v="23642.703625217437"/>
    <n v="0"/>
    <n v="0"/>
    <n v="22309.44848930875"/>
    <n v="23642.703625217437"/>
    <n v="23642.703625217437"/>
    <n v="1333.2551359086865"/>
    <s v="Not Forecasted But Sold"/>
    <s v="Not Forecasted But Sold"/>
    <x v="2"/>
    <s v="80-120"/>
  </r>
  <r>
    <s v="Total"/>
    <x v="3"/>
    <s v="ABC-16"/>
    <s v="XYZ-130"/>
    <x v="905"/>
    <s v="Description_1215"/>
    <d v="2022-02-01T00:00:00"/>
    <n v="23"/>
    <s v="Supply"/>
    <n v="1"/>
    <n v="3269"/>
    <n v="3269"/>
    <n v="500"/>
    <n v="3268"/>
    <n v="3268"/>
    <n v="499"/>
    <n v="0"/>
    <n v="0"/>
    <n v="0"/>
    <s v="0-10%"/>
    <s v="0-10%"/>
    <s v="0-10%"/>
    <n v="3.0783689139568438"/>
    <n v="3.0783689139568438"/>
    <n v="10063.187979724922"/>
    <n v="10063.187979724922"/>
    <n v="1539.1844569784218"/>
    <n v="10060.109610810965"/>
    <n v="10060.109610810965"/>
    <n v="1536.106088064465"/>
    <s v="Overforecast"/>
    <s v="Overforecast"/>
    <x v="0"/>
    <s v="0-25"/>
  </r>
  <r>
    <s v="Total"/>
    <x v="4"/>
    <s v="ABC-16"/>
    <s v="XYZ-130"/>
    <x v="906"/>
    <s v="Description_1217"/>
    <d v="2022-02-01T00:00:00"/>
    <n v="49591"/>
    <s v="Demand"/>
    <n v="20907"/>
    <n v="23914"/>
    <n v="23914"/>
    <n v="26500"/>
    <n v="3007"/>
    <n v="3007"/>
    <n v="5593"/>
    <n v="0.85617257377911704"/>
    <n v="0.85617257377911704"/>
    <n v="0.73248194384655863"/>
    <s v="80-90%"/>
    <s v="80-90%"/>
    <s v="70-80%"/>
    <n v="2.0779452846416491"/>
    <n v="43443.602066002954"/>
    <n v="49691.983536920394"/>
    <n v="49691.983536920394"/>
    <n v="55065.550043003699"/>
    <n v="6248.3814709174403"/>
    <n v="6248.3814709174403"/>
    <n v="11621.947977000746"/>
    <s v="Overforecast"/>
    <s v="Overforecast"/>
    <x v="0"/>
    <s v="50-80"/>
  </r>
  <r>
    <s v="Total"/>
    <x v="0"/>
    <s v="ABC-19"/>
    <s v="XYZ-131"/>
    <x v="907"/>
    <s v="Description_1225"/>
    <d v="2022-02-01T00:00:00"/>
    <n v="6264"/>
    <s v="Demand"/>
    <n v="3221"/>
    <n v="3776"/>
    <n v="3776"/>
    <n v="5000"/>
    <n v="555"/>
    <n v="555"/>
    <n v="1779"/>
    <n v="0.82769326296181311"/>
    <n v="0.82769326296181311"/>
    <n v="0.44768705371002793"/>
    <s v="80-90%"/>
    <s v="80-90%"/>
    <s v="40-50%"/>
    <n v="17.18444193413341"/>
    <n v="55351.087469843711"/>
    <n v="64888.452743287758"/>
    <n v="64888.452743287758"/>
    <n v="85922.209670667056"/>
    <n v="9537.3652734440475"/>
    <n v="9537.3652734440475"/>
    <n v="30571.122200823345"/>
    <s v="Overforecast"/>
    <s v="Overforecast"/>
    <x v="0"/>
    <s v="50-80"/>
  </r>
  <r>
    <s v="Total"/>
    <x v="4"/>
    <s v="ABC-19"/>
    <s v="XYZ-131"/>
    <x v="908"/>
    <s v="Description_1227"/>
    <d v="2022-02-01T00:00:00"/>
    <n v="450"/>
    <s v="Demand"/>
    <n v="150"/>
    <n v="481"/>
    <n v="481"/>
    <n v="500"/>
    <n v="331"/>
    <n v="331"/>
    <n v="350"/>
    <n v="0"/>
    <n v="0"/>
    <n v="0"/>
    <s v="0-10%"/>
    <s v="0-10%"/>
    <s v="0-10%"/>
    <n v="23.799999999999997"/>
    <n v="3569.9999999999995"/>
    <n v="11447.8"/>
    <n v="11447.8"/>
    <n v="11899.999999999998"/>
    <n v="7877.7999999999993"/>
    <n v="7877.7999999999993"/>
    <n v="8329.9999999999982"/>
    <s v="Overforecast"/>
    <s v="Overforecast"/>
    <x v="0"/>
    <s v="25-50"/>
  </r>
  <r>
    <s v="Total"/>
    <x v="3"/>
    <s v="ABC-19"/>
    <s v="XYZ-131"/>
    <x v="909"/>
    <s v="Description_1228"/>
    <d v="2022-02-01T00:00:00"/>
    <n v="150"/>
    <s v="Demand"/>
    <n v="80"/>
    <n v="598"/>
    <n v="598"/>
    <n v="550"/>
    <n v="518"/>
    <n v="518"/>
    <n v="470"/>
    <n v="0"/>
    <n v="0"/>
    <n v="0"/>
    <s v="0-10%"/>
    <s v="0-10%"/>
    <s v="0-10%"/>
    <n v="5.5474485787288401"/>
    <n v="443.79588629830721"/>
    <n v="3317.3742500798462"/>
    <n v="3317.3742500798462"/>
    <n v="3051.096718300862"/>
    <n v="2873.5783637815389"/>
    <n v="2873.5783637815389"/>
    <n v="2607.3008320025547"/>
    <s v="Overforecast"/>
    <s v="Overforecast"/>
    <x v="0"/>
    <s v="0-25"/>
  </r>
  <r>
    <s v="Total"/>
    <x v="0"/>
    <s v="ABC-19"/>
    <s v="XYZ-131"/>
    <x v="910"/>
    <s v="Description_1231"/>
    <d v="2022-02-01T00:00:00"/>
    <n v="1851"/>
    <s v="Demand"/>
    <n v="454"/>
    <n v="622"/>
    <n v="622"/>
    <n v="1400"/>
    <n v="168"/>
    <n v="168"/>
    <n v="946"/>
    <n v="0.62995594713656389"/>
    <n v="0.62995594713656389"/>
    <n v="0"/>
    <s v="60-70%"/>
    <s v="60-70%"/>
    <s v="0-10%"/>
    <n v="29.765576528384276"/>
    <n v="13513.571743886461"/>
    <n v="18514.188600655019"/>
    <n v="18514.188600655019"/>
    <n v="41671.80713973799"/>
    <n v="5000.6168567685581"/>
    <n v="5000.6168567685581"/>
    <n v="28158.23539585153"/>
    <s v="Overforecast"/>
    <s v="Overforecast"/>
    <x v="0"/>
    <s v="25-50"/>
  </r>
  <r>
    <s v="Total"/>
    <x v="4"/>
    <s v="ABC-19"/>
    <s v="XYZ-131"/>
    <x v="911"/>
    <s v="Description_1232"/>
    <d v="2022-02-01T00:00:00"/>
    <n v="1292"/>
    <s v="Demand"/>
    <n v="392"/>
    <n v="246"/>
    <n v="246"/>
    <n v="300"/>
    <n v="146"/>
    <n v="146"/>
    <n v="92"/>
    <n v="0.62755102040816324"/>
    <n v="0.62755102040816324"/>
    <n v="0.76530612244897955"/>
    <s v="60-70%"/>
    <s v="60-70%"/>
    <s v="70-80%"/>
    <n v="28.56"/>
    <n v="11195.519999999999"/>
    <n v="7025.7599999999993"/>
    <n v="7025.7599999999993"/>
    <n v="8568"/>
    <n v="4169.7599999999993"/>
    <n v="4169.7599999999993"/>
    <n v="2627.5199999999986"/>
    <s v="Underforecast"/>
    <s v="Underforecast"/>
    <x v="3"/>
    <s v="120-150"/>
  </r>
  <r>
    <s v="Total"/>
    <x v="3"/>
    <s v="ABC-19"/>
    <s v="XYZ-131"/>
    <x v="912"/>
    <s v="Description_1234"/>
    <d v="2022-02-01T00:00:00"/>
    <n v="503"/>
    <s v="Demand"/>
    <n v="219"/>
    <n v="213"/>
    <n v="213"/>
    <n v="200"/>
    <n v="6"/>
    <n v="6"/>
    <n v="19"/>
    <n v="0.9726027397260274"/>
    <n v="0.9726027397260274"/>
    <n v="0.91324200913242004"/>
    <s v="90-100%"/>
    <s v="90-100%"/>
    <s v="90-100%"/>
    <n v="11.717978677110528"/>
    <n v="2566.2373302872056"/>
    <n v="2495.9294582245425"/>
    <n v="2495.9294582245425"/>
    <n v="2343.5957354221055"/>
    <n v="70.307872062663137"/>
    <n v="70.307872062663137"/>
    <n v="222.64159486510016"/>
    <s v="Normal"/>
    <s v="Normal"/>
    <x v="2"/>
    <s v="80-120"/>
  </r>
  <r>
    <s v="Total"/>
    <x v="0"/>
    <s v="ABC-19"/>
    <s v="XYZ-131"/>
    <x v="913"/>
    <s v="Description_1236"/>
    <d v="2022-02-01T00:00:00"/>
    <n v="1357"/>
    <s v="Demand"/>
    <n v="120"/>
    <n v="67"/>
    <n v="67"/>
    <n v="100"/>
    <n v="53"/>
    <n v="53"/>
    <n v="20"/>
    <n v="0.55833333333333335"/>
    <n v="0.55833333333333335"/>
    <n v="0.83333333333333337"/>
    <s v="50-60%"/>
    <s v="50-60%"/>
    <s v="80-90%"/>
    <n v="27.430176421052629"/>
    <n v="3291.6211705263154"/>
    <n v="1837.8218202105261"/>
    <n v="1837.8218202105261"/>
    <n v="2743.0176421052629"/>
    <n v="1453.7993503157893"/>
    <n v="1453.7993503157893"/>
    <n v="548.60352842105249"/>
    <s v="Underforecast"/>
    <s v="Underforecast"/>
    <x v="3"/>
    <s v="120-150"/>
  </r>
  <r>
    <s v="Total"/>
    <x v="3"/>
    <s v="ABC-19"/>
    <s v="XYZ-131"/>
    <x v="914"/>
    <s v="Description_1237"/>
    <d v="2022-02-01T00:00:00"/>
    <n v="367"/>
    <s v="Demand"/>
    <n v="31"/>
    <n v="60"/>
    <n v="60"/>
    <n v="87"/>
    <n v="29"/>
    <n v="29"/>
    <n v="56"/>
    <n v="6.4516129032258118E-2"/>
    <n v="6.4516129032258118E-2"/>
    <n v="0"/>
    <s v="0-10%"/>
    <s v="0-10%"/>
    <s v="0-10%"/>
    <n v="16.994829617834394"/>
    <n v="526.83971815286623"/>
    <n v="1019.6897770700637"/>
    <n v="1019.6897770700637"/>
    <n v="1478.5501767515923"/>
    <n v="492.85005891719743"/>
    <n v="492.85005891719743"/>
    <n v="951.71045859872606"/>
    <s v="Overforecast"/>
    <s v="Overforecast"/>
    <x v="0"/>
    <s v="25-50"/>
  </r>
  <r>
    <s v="Total"/>
    <x v="4"/>
    <s v="ABC-19"/>
    <s v="XYZ-131"/>
    <x v="915"/>
    <s v="Description_1238"/>
    <d v="2022-02-01T00:00:00"/>
    <n v="579"/>
    <s v="Demand"/>
    <n v="84"/>
    <n v="85"/>
    <n v="85"/>
    <n v="72"/>
    <n v="1"/>
    <n v="1"/>
    <n v="12"/>
    <n v="0.98809523809523814"/>
    <n v="0.98809523809523814"/>
    <n v="0.85714285714285721"/>
    <s v="90-100%"/>
    <s v="90-100%"/>
    <s v="80-90%"/>
    <n v="39.27000000000001"/>
    <n v="3298.6800000000007"/>
    <n v="3337.9500000000007"/>
    <n v="3337.9500000000007"/>
    <n v="2827.4400000000005"/>
    <n v="39.269999999999982"/>
    <n v="39.269999999999982"/>
    <n v="471.24000000000024"/>
    <s v="Normal"/>
    <s v="Normal"/>
    <x v="3"/>
    <s v="80-120"/>
  </r>
  <r>
    <s v="Total"/>
    <x v="0"/>
    <s v="ABC-19"/>
    <s v="XYZ-131"/>
    <x v="916"/>
    <s v="Description_1242"/>
    <d v="2022-02-01T00:00:00"/>
    <n v="9057"/>
    <s v="Demand"/>
    <n v="4575"/>
    <n v="3662"/>
    <n v="3662"/>
    <n v="5000"/>
    <n v="913"/>
    <n v="913"/>
    <n v="425"/>
    <n v="0.80043715846994534"/>
    <n v="0.80043715846994534"/>
    <n v="0.90710382513661203"/>
    <s v="70-80%"/>
    <s v="70-80%"/>
    <s v="80-90%"/>
    <n v="3.6194225855781679"/>
    <n v="16558.858329020117"/>
    <n v="13254.32550838725"/>
    <n v="13254.32550838725"/>
    <n v="18097.112927890841"/>
    <n v="3304.5328206328668"/>
    <n v="3304.5328206328668"/>
    <n v="1538.2545988707243"/>
    <s v="Underforecast"/>
    <s v="Underforecast"/>
    <x v="2"/>
    <s v="80-12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5">
  <r>
    <s v="Total"/>
    <x v="0"/>
    <s v="ABC-11"/>
    <s v="XYZ-1"/>
    <x v="0"/>
    <s v="Description_001"/>
    <d v="2022-02-01T00:00:00"/>
    <n v="9714"/>
    <s v="Demand"/>
    <n v="1108"/>
    <n v="1753"/>
    <n v="1753"/>
    <n v="1800"/>
    <n v="645"/>
    <n v="645"/>
    <n v="692"/>
    <n v="0.41787003610108309"/>
    <n v="0.41787003610108309"/>
    <n v="0.37545126353790614"/>
    <s v="40-50%"/>
    <s v="40-50%"/>
    <s v="30-40%"/>
    <n v="21.612168777484612"/>
    <n v="23946.283005452951"/>
    <n v="37886.131866930526"/>
    <n v="37886.131866930526"/>
    <n v="38901.903799472304"/>
    <n v="13939.848861477574"/>
    <n v="13939.848861477574"/>
    <n v="14955.620794019353"/>
    <s v="Overforecast"/>
    <s v="Overforecast"/>
    <x v="0"/>
    <s v="50-80"/>
  </r>
  <r>
    <s v="Total"/>
    <x v="1"/>
    <s v="ABC-11"/>
    <s v="XYZ-1"/>
    <x v="1"/>
    <s v="Description_002"/>
    <d v="2022-02-01T00:00:00"/>
    <n v="152"/>
    <s v="Demand"/>
    <n v="2"/>
    <n v="0"/>
    <n v="0"/>
    <n v="17"/>
    <n v="2"/>
    <n v="2"/>
    <n v="15"/>
    <n v="0"/>
    <n v="0"/>
    <n v="0"/>
    <s v="0-10%"/>
    <s v="0-10%"/>
    <s v="0-10%"/>
    <n v="21.9"/>
    <n v="43.8"/>
    <n v="0"/>
    <n v="0"/>
    <n v="372.29999999999995"/>
    <n v="43.8"/>
    <n v="43.8"/>
    <n v="328.49999999999994"/>
    <s v="Not Forecasted But Sold"/>
    <s v="Not Forecasted But Sold"/>
    <x v="0"/>
    <s v="0-25"/>
  </r>
  <r>
    <s v="Total"/>
    <x v="1"/>
    <s v="ABC-11"/>
    <s v="XYZ-1"/>
    <x v="2"/>
    <s v="Description_003"/>
    <d v="2022-02-01T00:00:00"/>
    <n v="212"/>
    <s v="Demand"/>
    <n v="15"/>
    <n v="100"/>
    <n v="100"/>
    <n v="90"/>
    <n v="85"/>
    <n v="85"/>
    <n v="75"/>
    <n v="0"/>
    <n v="0"/>
    <n v="0"/>
    <s v="0-10%"/>
    <s v="0-10%"/>
    <s v="0-10%"/>
    <n v="63.44"/>
    <n v="951.59999999999991"/>
    <n v="6344"/>
    <n v="6344"/>
    <n v="5709.5999999999995"/>
    <n v="5392.4"/>
    <n v="5392.4"/>
    <n v="4758"/>
    <s v="Overforecast"/>
    <s v="Overforecast"/>
    <x v="0"/>
    <s v="0-25"/>
  </r>
  <r>
    <s v="Total"/>
    <x v="2"/>
    <s v="ABC-11"/>
    <s v="XYZ-1"/>
    <x v="3"/>
    <s v="Description_005"/>
    <d v="2022-02-01T00:00:00"/>
    <n v="4497"/>
    <s v="Demand"/>
    <n v="2"/>
    <n v="0"/>
    <n v="0"/>
    <n v="0"/>
    <n v="2"/>
    <n v="2"/>
    <n v="2"/>
    <n v="0"/>
    <n v="0"/>
    <n v="0"/>
    <s v="0-10%"/>
    <s v="0-10%"/>
    <s v="0-10%"/>
    <n v="20"/>
    <n v="40"/>
    <n v="0"/>
    <n v="0"/>
    <n v="0"/>
    <n v="40"/>
    <n v="40"/>
    <n v="40"/>
    <s v="Not Forecasted But Sold"/>
    <s v="Not Forecasted But Sold"/>
    <x v="1"/>
    <s v="Sales Agst No FC"/>
  </r>
  <r>
    <s v="Total"/>
    <x v="1"/>
    <s v="ABC-10"/>
    <s v="XYZ-2"/>
    <x v="4"/>
    <s v="Description_006"/>
    <d v="2022-02-01T00:00:00"/>
    <n v="10836"/>
    <s v="Demand"/>
    <n v="2173"/>
    <n v="2157"/>
    <n v="2157"/>
    <n v="2650"/>
    <n v="16"/>
    <n v="16"/>
    <n v="477"/>
    <n v="0.99263690750115052"/>
    <n v="0.99263690750115052"/>
    <n v="0.78048780487804881"/>
    <s v="90-100%"/>
    <s v="90-100%"/>
    <s v="70-80%"/>
    <n v="3.3980139230481718"/>
    <n v="7383.8842547836775"/>
    <n v="7329.5160320149071"/>
    <n v="7329.5160320149071"/>
    <n v="9004.7368960776548"/>
    <n v="54.368222768770465"/>
    <n v="54.368222768770465"/>
    <n v="1620.8526412939773"/>
    <s v="Normal"/>
    <s v="Normal"/>
    <x v="0"/>
    <s v="80-120"/>
  </r>
  <r>
    <s v="Total"/>
    <x v="1"/>
    <s v="ABC-10"/>
    <s v="XYZ-2"/>
    <x v="5"/>
    <s v="Description_007"/>
    <d v="2022-02-01T00:00:00"/>
    <n v="5537"/>
    <s v="Demand"/>
    <n v="3362"/>
    <n v="4340"/>
    <n v="4340"/>
    <n v="4200"/>
    <n v="978"/>
    <n v="978"/>
    <n v="838"/>
    <n v="0.70910172516359316"/>
    <n v="0.70910172516359316"/>
    <n v="0.75074360499702553"/>
    <s v="60-70%"/>
    <s v="60-70%"/>
    <s v="70-80%"/>
    <n v="1.4403803375777315"/>
    <n v="4842.5586949363333"/>
    <n v="6251.2506650873547"/>
    <n v="6251.2506650873547"/>
    <n v="6049.5974178264723"/>
    <n v="1408.6919701510215"/>
    <n v="1408.6919701510215"/>
    <n v="1207.0387228901391"/>
    <s v="Overforecast"/>
    <s v="Overforecast"/>
    <x v="0"/>
    <s v="80-120"/>
  </r>
  <r>
    <s v="Total"/>
    <x v="1"/>
    <s v="ABC-10"/>
    <s v="XYZ-2"/>
    <x v="6"/>
    <s v="Description_008"/>
    <d v="2022-02-01T00:00:00"/>
    <n v="17055"/>
    <s v="Demand"/>
    <n v="7918"/>
    <n v="8416"/>
    <n v="8416"/>
    <n v="9000"/>
    <n v="498"/>
    <n v="498"/>
    <n v="1082"/>
    <n v="0.93710532962869408"/>
    <n v="0.93710532962869408"/>
    <n v="0.86334933063905028"/>
    <s v="90-100%"/>
    <s v="90-100%"/>
    <s v="80-90%"/>
    <n v="4.1071431891116053"/>
    <n v="32520.359771385691"/>
    <n v="34565.71707956327"/>
    <n v="34565.71707956327"/>
    <n v="36964.288702004451"/>
    <n v="2045.3573081775794"/>
    <n v="2045.3573081775794"/>
    <n v="4443.9289306187602"/>
    <s v="Normal"/>
    <s v="Normal"/>
    <x v="0"/>
    <s v="80-120"/>
  </r>
  <r>
    <s v="Total"/>
    <x v="1"/>
    <s v="ABC-10"/>
    <s v="XYZ-2"/>
    <x v="7"/>
    <s v="Description_009"/>
    <d v="2022-02-01T00:00:00"/>
    <n v="9805"/>
    <s v="Demand"/>
    <n v="8483"/>
    <n v="8652"/>
    <n v="8652"/>
    <n v="8500"/>
    <n v="169"/>
    <n v="169"/>
    <n v="17"/>
    <n v="0.98007780266415179"/>
    <n v="0.98007780266415179"/>
    <n v="0.99799599198396793"/>
    <s v="90-100%"/>
    <s v="90-100%"/>
    <s v="90-100%"/>
    <n v="2.733116879294653"/>
    <n v="23185.030487056541"/>
    <n v="23646.927239657336"/>
    <n v="23646.927239657336"/>
    <n v="23231.49347400455"/>
    <n v="461.89675260079457"/>
    <n v="461.89675260079457"/>
    <n v="46.46298694800862"/>
    <s v="Normal"/>
    <s v="Normal"/>
    <x v="2"/>
    <s v="80-120"/>
  </r>
  <r>
    <s v="Total"/>
    <x v="1"/>
    <s v="ABC-10"/>
    <s v="XYZ-2"/>
    <x v="8"/>
    <s v="Description_010"/>
    <d v="2022-02-01T00:00:00"/>
    <n v="45408"/>
    <s v="Demand"/>
    <n v="13192"/>
    <n v="15202"/>
    <n v="14376"/>
    <n v="14000"/>
    <n v="2010"/>
    <n v="1184"/>
    <n v="808"/>
    <n v="0.84763493026076409"/>
    <n v="0.91024863553668889"/>
    <n v="0.93875075803517283"/>
    <s v="80-90%"/>
    <s v="90-100%"/>
    <s v="90-100%"/>
    <n v="4.2589707941009456"/>
    <n v="56184.342715779676"/>
    <n v="64744.874011922577"/>
    <n v="61226.964135995193"/>
    <n v="59625.591117413242"/>
    <n v="8560.5312961429008"/>
    <n v="5042.621420215517"/>
    <n v="3441.2484016335657"/>
    <s v="Overforecast"/>
    <s v="Normal"/>
    <x v="2"/>
    <s v="80-120"/>
  </r>
  <r>
    <s v="Total"/>
    <x v="1"/>
    <s v="ABC-13"/>
    <s v="XYZ-72"/>
    <x v="9"/>
    <s v="Description_020"/>
    <d v="2022-02-01T00:00:00"/>
    <n v="14093"/>
    <s v="Demand"/>
    <n v="1773"/>
    <n v="2263"/>
    <n v="2263"/>
    <n v="2100"/>
    <n v="490"/>
    <n v="490"/>
    <n v="327"/>
    <n v="0.72363226170332773"/>
    <n v="0.72363226170332773"/>
    <n v="0.81556683587140444"/>
    <s v="70-80%"/>
    <s v="70-80%"/>
    <s v="80-90%"/>
    <n v="35.945940992898272"/>
    <n v="63732.153380408636"/>
    <n v="81345.664466928793"/>
    <n v="81345.664466928793"/>
    <n v="75486.476085086368"/>
    <n v="17613.511086520157"/>
    <n v="17613.511086520157"/>
    <n v="11754.322704677732"/>
    <s v="Overforecast"/>
    <s v="Overforecast"/>
    <x v="0"/>
    <s v="80-120"/>
  </r>
  <r>
    <s v="Total"/>
    <x v="1"/>
    <s v="ABC-13"/>
    <s v="XYZ-72"/>
    <x v="10"/>
    <s v="Description_021"/>
    <d v="2022-02-01T00:00:00"/>
    <n v="5398"/>
    <s v="Demand"/>
    <n v="537"/>
    <n v="397"/>
    <n v="397"/>
    <n v="550"/>
    <n v="140"/>
    <n v="140"/>
    <n v="13"/>
    <n v="0.73929236499068907"/>
    <n v="0.73929236499068907"/>
    <n v="0.97579143389199252"/>
    <s v="70-80%"/>
    <s v="70-80%"/>
    <s v="90-100%"/>
    <n v="71.852492639008616"/>
    <n v="38584.788547147626"/>
    <n v="28525.439577686422"/>
    <n v="28525.439577686422"/>
    <n v="39518.870951454737"/>
    <n v="10059.348969461204"/>
    <n v="10059.348969461204"/>
    <n v="934.08240430711157"/>
    <s v="Underforecast"/>
    <s v="Underforecast"/>
    <x v="2"/>
    <s v="80-120"/>
  </r>
  <r>
    <s v="Total"/>
    <x v="0"/>
    <s v="ABC-20"/>
    <s v="XYZ-4"/>
    <x v="11"/>
    <s v="Description_022"/>
    <d v="2022-02-01T00:00:00"/>
    <n v="2472"/>
    <s v="Demand"/>
    <n v="526"/>
    <n v="1000"/>
    <n v="1000"/>
    <n v="900"/>
    <n v="474"/>
    <n v="474"/>
    <n v="374"/>
    <n v="9.8859315589353569E-2"/>
    <n v="9.8859315589353569E-2"/>
    <n v="0.28897338403041828"/>
    <s v="0-10%"/>
    <s v="0-10%"/>
    <s v="20-30%"/>
    <n v="4.3051904295403158"/>
    <n v="2264.5301659382062"/>
    <n v="4305.1904295403156"/>
    <n v="4305.1904295403156"/>
    <n v="3874.6713865862844"/>
    <n v="2040.6602636021094"/>
    <n v="2040.6602636021094"/>
    <n v="1610.1412206480782"/>
    <s v="Overforecast"/>
    <s v="Overforecast"/>
    <x v="0"/>
    <s v="50-80"/>
  </r>
  <r>
    <s v="Total"/>
    <x v="1"/>
    <s v="ABC-20"/>
    <s v="XYZ-4"/>
    <x v="12"/>
    <s v="Description_023"/>
    <d v="2022-02-01T00:00:00"/>
    <n v="33907"/>
    <s v="Demand"/>
    <n v="2443"/>
    <n v="2393"/>
    <n v="2393"/>
    <n v="3150"/>
    <n v="50"/>
    <n v="50"/>
    <n v="707"/>
    <n v="0.97953336062218588"/>
    <n v="0.97953336062218588"/>
    <n v="0.71060171919770776"/>
    <s v="90-100%"/>
    <s v="90-100%"/>
    <s v="70-80%"/>
    <n v="5.1883080356380722"/>
    <n v="12675.03653106381"/>
    <n v="12415.621129281906"/>
    <n v="12415.621129281906"/>
    <n v="16343.170312259927"/>
    <n v="259.41540178190371"/>
    <n v="259.41540178190371"/>
    <n v="3668.1337811961166"/>
    <s v="Normal"/>
    <s v="Normal"/>
    <x v="0"/>
    <s v="50-80"/>
  </r>
  <r>
    <s v="Total"/>
    <x v="1"/>
    <s v="ABC-20"/>
    <s v="XYZ-4"/>
    <x v="13"/>
    <s v="Description_024"/>
    <d v="2022-02-01T00:00:00"/>
    <n v="2949"/>
    <s v="Demand"/>
    <n v="118"/>
    <n v="208"/>
    <n v="208"/>
    <n v="120"/>
    <n v="90"/>
    <n v="90"/>
    <n v="2"/>
    <n v="0.23728813559322037"/>
    <n v="0.23728813559322037"/>
    <n v="0.98305084745762716"/>
    <s v="20-30%"/>
    <s v="20-30%"/>
    <s v="90-100%"/>
    <n v="2.1774622838235298"/>
    <n v="256.94054949117651"/>
    <n v="452.91215503529418"/>
    <n v="452.91215503529418"/>
    <n v="261.29547405882357"/>
    <n v="195.97160554411766"/>
    <n v="195.97160554411766"/>
    <n v="4.3549245676470605"/>
    <s v="Overforecast"/>
    <s v="Overforecast"/>
    <x v="2"/>
    <s v="80-120"/>
  </r>
  <r>
    <s v="Total"/>
    <x v="0"/>
    <s v="ABC-16"/>
    <s v="XYZ-5"/>
    <x v="14"/>
    <s v="Description_025"/>
    <d v="2022-02-01T00:00:00"/>
    <n v="14291"/>
    <s v="Demand"/>
    <n v="1099"/>
    <n v="1507"/>
    <n v="1507"/>
    <n v="1200"/>
    <n v="408"/>
    <n v="408"/>
    <n v="101"/>
    <n v="0.62875341219290259"/>
    <n v="0.62875341219290259"/>
    <n v="0.90809827115559605"/>
    <s v="60-70%"/>
    <s v="60-70%"/>
    <s v="80-90%"/>
    <n v="4.2090187394389993"/>
    <n v="4625.7115946434606"/>
    <n v="6342.9912403345716"/>
    <n v="6342.9912403345716"/>
    <n v="5050.8224873267991"/>
    <n v="1717.279645691111"/>
    <n v="1717.279645691111"/>
    <n v="425.11089268333853"/>
    <s v="Overforecast"/>
    <s v="Overforecast"/>
    <x v="2"/>
    <s v="80-120"/>
  </r>
  <r>
    <s v="Total"/>
    <x v="3"/>
    <s v="ABC-16"/>
    <s v="XYZ-5"/>
    <x v="15"/>
    <s v="Description_026"/>
    <d v="2022-02-01T00:00:00"/>
    <n v="2877"/>
    <s v="Demand"/>
    <n v="2409"/>
    <n v="3685"/>
    <n v="3685"/>
    <n v="3100"/>
    <n v="1276"/>
    <n v="1276"/>
    <n v="691"/>
    <n v="0.47031963470319638"/>
    <n v="0.47031963470319638"/>
    <n v="0.71315898713158987"/>
    <s v="40-50%"/>
    <s v="40-50%"/>
    <s v="70-80%"/>
    <n v="4.7897697630873308"/>
    <n v="11538.555359277379"/>
    <n v="17650.301576976814"/>
    <n v="17650.301576976814"/>
    <n v="14848.286265570725"/>
    <n v="6111.7462176994341"/>
    <n v="6111.7462176994341"/>
    <n v="3309.7309062933455"/>
    <s v="Overforecast"/>
    <s v="Overforecast"/>
    <x v="0"/>
    <s v="50-80"/>
  </r>
  <r>
    <s v="Total"/>
    <x v="3"/>
    <s v="ABC-20"/>
    <s v="XYZ-6"/>
    <x v="16"/>
    <s v="Description_027"/>
    <d v="2022-02-01T00:00:00"/>
    <n v="10261"/>
    <s v="Demand"/>
    <n v="3766"/>
    <n v="3219"/>
    <n v="3219"/>
    <n v="2800"/>
    <n v="547"/>
    <n v="547"/>
    <n v="966"/>
    <n v="0.85475305363781207"/>
    <n v="0.85475305363781207"/>
    <n v="0.74349442379182151"/>
    <s v="80-90%"/>
    <s v="80-90%"/>
    <s v="70-80%"/>
    <n v="0.50381989774633007"/>
    <n v="1897.385734912679"/>
    <n v="1621.7962508454366"/>
    <n v="1621.7962508454366"/>
    <n v="1410.6957136897242"/>
    <n v="275.58948406724244"/>
    <n v="275.58948406724244"/>
    <n v="486.69002122295478"/>
    <s v="Underforecast"/>
    <s v="Underforecast"/>
    <x v="3"/>
    <s v="120-150"/>
  </r>
  <r>
    <s v="Total"/>
    <x v="3"/>
    <s v="ABC-20"/>
    <s v="XYZ-6"/>
    <x v="17"/>
    <s v="Description_028"/>
    <d v="2022-02-01T00:00:00"/>
    <n v="32185"/>
    <s v="Demand"/>
    <n v="2600"/>
    <n v="1730"/>
    <n v="1730"/>
    <n v="2500"/>
    <n v="870"/>
    <n v="870"/>
    <n v="100"/>
    <n v="0.66538461538461546"/>
    <n v="0.66538461538461546"/>
    <n v="0.96153846153846156"/>
    <s v="60-70%"/>
    <s v="60-70%"/>
    <s v="90-100%"/>
    <n v="0.79924088771883717"/>
    <n v="2078.0263080689765"/>
    <n v="1382.6867357535882"/>
    <n v="1382.6867357535882"/>
    <n v="1998.1022192970929"/>
    <n v="695.3395723153883"/>
    <n v="695.3395723153883"/>
    <n v="79.924088771883589"/>
    <s v="Underforecast"/>
    <s v="Underforecast"/>
    <x v="2"/>
    <s v="80-120"/>
  </r>
  <r>
    <s v="Total"/>
    <x v="3"/>
    <s v="ABC-20"/>
    <s v="XYZ-6"/>
    <x v="18"/>
    <s v="Description_029"/>
    <d v="2022-02-01T00:00:00"/>
    <n v="22693"/>
    <s v="Demand"/>
    <n v="960"/>
    <n v="656"/>
    <n v="656"/>
    <n v="800"/>
    <n v="304"/>
    <n v="304"/>
    <n v="160"/>
    <n v="0.68333333333333335"/>
    <n v="0.68333333333333335"/>
    <n v="0.83333333333333337"/>
    <s v="60-70%"/>
    <s v="60-70%"/>
    <s v="80-90%"/>
    <n v="1.0155887994164983"/>
    <n v="974.96524743983832"/>
    <n v="666.2262524172229"/>
    <n v="666.2262524172229"/>
    <n v="812.47103953319856"/>
    <n v="308.73899502261543"/>
    <n v="308.73899502261543"/>
    <n v="162.49420790663976"/>
    <s v="Underforecast"/>
    <s v="Underforecast"/>
    <x v="3"/>
    <s v="120-150"/>
  </r>
  <r>
    <s v="Total"/>
    <x v="0"/>
    <s v="ABC-4"/>
    <s v="XYZ-7"/>
    <x v="19"/>
    <s v="Description_034"/>
    <d v="2022-02-01T00:00:00"/>
    <n v="13366"/>
    <s v="Demand"/>
    <n v="1630"/>
    <n v="3117"/>
    <n v="3117"/>
    <n v="2500"/>
    <n v="1487"/>
    <n v="1487"/>
    <n v="870"/>
    <n v="8.77300613496933E-2"/>
    <n v="8.77300613496933E-2"/>
    <n v="0.46625766871165641"/>
    <s v="0-10%"/>
    <s v="0-10%"/>
    <s v="40-50%"/>
    <n v="1.2346432540503276"/>
    <n v="2012.4685041020339"/>
    <n v="3848.3830228748711"/>
    <n v="3848.3830228748711"/>
    <n v="3086.608135125819"/>
    <n v="1835.9145187728373"/>
    <n v="1835.9145187728373"/>
    <n v="1074.1396310237851"/>
    <s v="Overforecast"/>
    <s v="Overforecast"/>
    <x v="0"/>
    <s v="50-80"/>
  </r>
  <r>
    <s v="Total"/>
    <x v="0"/>
    <s v="ABC-4"/>
    <s v="XYZ-7"/>
    <x v="20"/>
    <s v="Description_035"/>
    <d v="2022-02-01T00:00:00"/>
    <n v="0"/>
    <s v="Supply"/>
    <n v="0"/>
    <n v="99"/>
    <n v="99"/>
    <n v="0"/>
    <n v="99"/>
    <n v="99"/>
    <n v="0"/>
    <n v="1"/>
    <n v="1"/>
    <n v="1"/>
    <s v="90-100%"/>
    <s v="90-100%"/>
    <s v="Others"/>
    <n v="2.4518958333333334"/>
    <n v="0"/>
    <n v="242.73768749999999"/>
    <n v="242.73768749999999"/>
    <n v="0"/>
    <n v="242.73768749999999"/>
    <n v="242.73768749999999"/>
    <n v="0"/>
    <s v="Forecasted But Not Sold"/>
    <s v="Forecasted But Not Sold"/>
    <x v="4"/>
    <s v="0"/>
  </r>
  <r>
    <s v="Total"/>
    <x v="0"/>
    <s v="ABC-4"/>
    <s v="XYZ-7"/>
    <x v="21"/>
    <s v="Description_036"/>
    <d v="2022-02-01T00:00:00"/>
    <n v="23148"/>
    <s v="Demand"/>
    <n v="594"/>
    <n v="1488"/>
    <n v="1488"/>
    <n v="1500"/>
    <n v="894"/>
    <n v="894"/>
    <n v="906"/>
    <n v="0"/>
    <n v="0"/>
    <n v="0"/>
    <s v="0-10%"/>
    <s v="0-10%"/>
    <s v="0-10%"/>
    <n v="0.59300794724382822"/>
    <n v="352.24672066283398"/>
    <n v="882.39582549881641"/>
    <n v="882.39582549881641"/>
    <n v="889.51192086574235"/>
    <n v="530.14910483598237"/>
    <n v="530.14910483598237"/>
    <n v="537.26520020290832"/>
    <s v="Overforecast"/>
    <s v="Overforecast"/>
    <x v="0"/>
    <s v="25-50"/>
  </r>
  <r>
    <s v="Total"/>
    <x v="3"/>
    <s v="ABC-12"/>
    <s v="XYZ-8"/>
    <x v="22"/>
    <s v="Description_037"/>
    <d v="2022-02-01T00:00:00"/>
    <n v="238"/>
    <s v="Demand"/>
    <n v="23"/>
    <n v="3128"/>
    <n v="3128"/>
    <n v="3500"/>
    <n v="3105"/>
    <n v="3105"/>
    <n v="3477"/>
    <n v="0"/>
    <n v="0"/>
    <n v="0"/>
    <s v="0-10%"/>
    <s v="0-10%"/>
    <s v="0-10%"/>
    <n v="3.9341003896553848"/>
    <n v="90.484308962073854"/>
    <n v="12305.866018842044"/>
    <n v="12305.866018842044"/>
    <n v="13769.351363793847"/>
    <n v="12215.38170987997"/>
    <n v="12215.38170987997"/>
    <n v="13678.867054831773"/>
    <s v="Overforecast"/>
    <s v="Overforecast"/>
    <x v="0"/>
    <s v="0-25"/>
  </r>
  <r>
    <s v="Total"/>
    <x v="0"/>
    <s v="ABC-12"/>
    <s v="XYZ-9"/>
    <x v="23"/>
    <s v="Description_038"/>
    <d v="2022-02-01T00:00:00"/>
    <n v="45127"/>
    <s v="Demand"/>
    <n v="965"/>
    <n v="1390"/>
    <n v="1390"/>
    <n v="1500"/>
    <n v="425"/>
    <n v="425"/>
    <n v="535"/>
    <n v="0.55958549222797926"/>
    <n v="0.55958549222797926"/>
    <n v="0.44559585492227982"/>
    <s v="50-60%"/>
    <s v="50-60%"/>
    <s v="40-50%"/>
    <n v="2.0289342342342342"/>
    <n v="1957.9215360360361"/>
    <n v="2820.2185855855855"/>
    <n v="2820.2185855855855"/>
    <n v="3043.4013513513514"/>
    <n v="862.29704954954946"/>
    <n v="862.29704954954946"/>
    <n v="1085.4798153153154"/>
    <s v="Overforecast"/>
    <s v="Overforecast"/>
    <x v="0"/>
    <s v="50-80"/>
  </r>
  <r>
    <s v="Total"/>
    <x v="0"/>
    <s v="ABC-12"/>
    <s v="XYZ-9"/>
    <x v="24"/>
    <s v="Description_039"/>
    <d v="2022-02-01T00:00:00"/>
    <n v="28082"/>
    <s v="Demand"/>
    <n v="1870"/>
    <n v="2684"/>
    <n v="2684"/>
    <n v="2500"/>
    <n v="814"/>
    <n v="814"/>
    <n v="630"/>
    <n v="0.56470588235294117"/>
    <n v="0.56470588235294117"/>
    <n v="0.66310160427807485"/>
    <s v="50-60%"/>
    <s v="50-60%"/>
    <s v="60-70%"/>
    <n v="2.3701338014559039"/>
    <n v="4432.1502087225399"/>
    <n v="6361.4391231076461"/>
    <n v="6361.4391231076461"/>
    <n v="5925.3345036397595"/>
    <n v="1929.2889143851062"/>
    <n v="1929.2889143851062"/>
    <n v="1493.1842949172196"/>
    <s v="Overforecast"/>
    <s v="Overforecast"/>
    <x v="0"/>
    <s v="50-80"/>
  </r>
  <r>
    <s v="Total"/>
    <x v="3"/>
    <s v="ABC-12"/>
    <s v="XYZ-9"/>
    <x v="25"/>
    <s v="Description_040"/>
    <d v="2022-02-01T00:00:00"/>
    <n v="11958"/>
    <s v="Demand"/>
    <n v="1009"/>
    <n v="991"/>
    <n v="991"/>
    <n v="900"/>
    <n v="18"/>
    <n v="18"/>
    <n v="109"/>
    <n v="0.98216055500495536"/>
    <n v="0.98216055500495536"/>
    <n v="0.89197224975222988"/>
    <s v="90-100%"/>
    <s v="90-100%"/>
    <s v="80-90%"/>
    <n v="1.9830120415477326"/>
    <n v="2000.8591499216623"/>
    <n v="1965.1649331738031"/>
    <n v="1965.1649331738031"/>
    <n v="1784.7108373929593"/>
    <n v="35.694216747859173"/>
    <n v="35.694216747859173"/>
    <n v="216.14831252870295"/>
    <s v="Normal"/>
    <s v="Normal"/>
    <x v="3"/>
    <s v="80-120"/>
  </r>
  <r>
    <s v="Total"/>
    <x v="3"/>
    <s v="ABC-12"/>
    <s v="XYZ-9"/>
    <x v="26"/>
    <s v="Description_041"/>
    <d v="2022-02-01T00:00:00"/>
    <n v="1835"/>
    <s v="Demand"/>
    <n v="389"/>
    <n v="235"/>
    <n v="235"/>
    <n v="240"/>
    <n v="154"/>
    <n v="154"/>
    <n v="149"/>
    <n v="0.60411311053984573"/>
    <n v="0.60411311053984573"/>
    <n v="0.61696658097686374"/>
    <s v="50-60%"/>
    <s v="50-60%"/>
    <s v="60-70%"/>
    <n v="5.6454264617534058"/>
    <n v="2196.0708936220749"/>
    <n v="1326.6752185120504"/>
    <n v="1326.6752185120504"/>
    <n v="1354.9023508208174"/>
    <n v="869.39567511002451"/>
    <n v="869.39567511002451"/>
    <n v="841.16854280125744"/>
    <s v="Underforecast"/>
    <s v="Underforecast"/>
    <x v="3"/>
    <s v="150-200"/>
  </r>
  <r>
    <s v="Total"/>
    <x v="3"/>
    <s v="ABC-12"/>
    <s v="XYZ-9"/>
    <x v="27"/>
    <s v="Description_042"/>
    <d v="2022-02-01T00:00:00"/>
    <n v="21735"/>
    <s v="Demand"/>
    <n v="1869"/>
    <n v="1180"/>
    <n v="1180"/>
    <n v="1500"/>
    <n v="689"/>
    <n v="689"/>
    <n v="369"/>
    <n v="0.63135366506153023"/>
    <n v="0.63135366506153023"/>
    <n v="0.8025682182985554"/>
    <s v="60-70%"/>
    <s v="60-70%"/>
    <s v="70-80%"/>
    <n v="1.9813379492512477"/>
    <n v="3703.1206271505821"/>
    <n v="2337.9787801164725"/>
    <n v="2337.9787801164725"/>
    <n v="2972.0069238768715"/>
    <n v="1365.1418470341096"/>
    <n v="1365.1418470341096"/>
    <n v="731.1137032737106"/>
    <s v="Underforecast"/>
    <s v="Underforecast"/>
    <x v="3"/>
    <s v="120-150"/>
  </r>
  <r>
    <s v="Total"/>
    <x v="3"/>
    <s v="ABC-12"/>
    <s v="XYZ-9"/>
    <x v="28"/>
    <s v="Description_043"/>
    <d v="2022-02-01T00:00:00"/>
    <n v="4937"/>
    <s v="Demand"/>
    <n v="600"/>
    <n v="456"/>
    <n v="456"/>
    <n v="500"/>
    <n v="144"/>
    <n v="144"/>
    <n v="100"/>
    <n v="0.76"/>
    <n v="0.76"/>
    <n v="0.83333333333333337"/>
    <s v="70-80%"/>
    <s v="70-80%"/>
    <s v="80-90%"/>
    <n v="5.6646085942659994"/>
    <n v="3398.7651565595997"/>
    <n v="2583.0615189852956"/>
    <n v="2583.0615189852956"/>
    <n v="2832.3042971329996"/>
    <n v="815.70363757430414"/>
    <n v="815.70363757430414"/>
    <n v="566.46085942660011"/>
    <s v="Underforecast"/>
    <s v="Underforecast"/>
    <x v="3"/>
    <s v="120-150"/>
  </r>
  <r>
    <s v="Total"/>
    <x v="3"/>
    <s v="ABC-5"/>
    <s v="XYZ-10"/>
    <x v="29"/>
    <s v="Description_044"/>
    <d v="2022-02-01T00:00:00"/>
    <n v="13487"/>
    <s v="Demand"/>
    <n v="2959"/>
    <n v="1893"/>
    <n v="1893"/>
    <n v="3200"/>
    <n v="1066"/>
    <n v="1066"/>
    <n v="241"/>
    <n v="0.63974315647178104"/>
    <n v="0.63974315647178104"/>
    <n v="0.91855356539371413"/>
    <s v="60-70%"/>
    <s v="60-70%"/>
    <s v="90-100%"/>
    <n v="3.2341344927033533"/>
    <n v="9569.8039639092221"/>
    <n v="6122.2165946874475"/>
    <n v="6122.2165946874475"/>
    <n v="10349.23037665073"/>
    <n v="3447.5873692217747"/>
    <n v="3447.5873692217747"/>
    <n v="779.4264127415081"/>
    <s v="Underforecast"/>
    <s v="Underforecast"/>
    <x v="2"/>
    <s v="80-120"/>
  </r>
  <r>
    <s v="Total"/>
    <x v="3"/>
    <s v="ABC-5"/>
    <s v="XYZ-10"/>
    <x v="30"/>
    <s v="Description_045"/>
    <d v="2022-02-01T00:00:00"/>
    <n v="15742"/>
    <s v="Demand"/>
    <n v="2065"/>
    <n v="1549"/>
    <n v="1549"/>
    <n v="2321"/>
    <n v="516"/>
    <n v="516"/>
    <n v="256"/>
    <n v="0.75012106537530265"/>
    <n v="0.75012106537530265"/>
    <n v="0.87602905569007261"/>
    <s v="70-80%"/>
    <s v="70-80%"/>
    <s v="80-90%"/>
    <n v="2.5747085609706595"/>
    <n v="5316.7731784044117"/>
    <n v="3988.2235609435515"/>
    <n v="3988.2235609435515"/>
    <n v="5975.8985700129006"/>
    <n v="1328.5496174608602"/>
    <n v="1328.5496174608602"/>
    <n v="659.12539160848883"/>
    <s v="Underforecast"/>
    <s v="Underforecast"/>
    <x v="0"/>
    <s v="80-120"/>
  </r>
  <r>
    <s v="Total"/>
    <x v="3"/>
    <s v="ABC-5"/>
    <s v="XYZ-10"/>
    <x v="31"/>
    <s v="Description_046"/>
    <d v="2022-02-01T00:00:00"/>
    <n v="1218"/>
    <s v="Demand"/>
    <n v="629"/>
    <n v="771"/>
    <n v="771"/>
    <n v="1100"/>
    <n v="142"/>
    <n v="142"/>
    <n v="471"/>
    <n v="0.77424483306836245"/>
    <n v="0.77424483306836245"/>
    <n v="0.25119236883942764"/>
    <s v="70-80%"/>
    <s v="70-80%"/>
    <s v="20-30%"/>
    <n v="2.392554527516578"/>
    <n v="1504.9167978079277"/>
    <n v="1844.6595407152818"/>
    <n v="1844.6595407152818"/>
    <n v="2631.8099802682359"/>
    <n v="339.74274290735411"/>
    <n v="339.74274290735411"/>
    <n v="1126.8931824603083"/>
    <s v="Overforecast"/>
    <s v="Overforecast"/>
    <x v="0"/>
    <s v="50-80"/>
  </r>
  <r>
    <s v="Total"/>
    <x v="3"/>
    <s v="ABC-5"/>
    <s v="XYZ-10"/>
    <x v="32"/>
    <s v="Description_047"/>
    <d v="2022-02-01T00:00:00"/>
    <n v="5437"/>
    <s v="Demand"/>
    <n v="3213"/>
    <n v="2833"/>
    <n v="2833"/>
    <n v="2300"/>
    <n v="380"/>
    <n v="380"/>
    <n v="913"/>
    <n v="0.8817304699657641"/>
    <n v="0.8817304699657641"/>
    <n v="0.71584189231248052"/>
    <s v="80-90%"/>
    <s v="80-90%"/>
    <s v="70-80%"/>
    <n v="2.5762562497219528"/>
    <n v="8277.5113303566341"/>
    <n v="7298.5339554622924"/>
    <n v="7298.5339554622924"/>
    <n v="5925.3893743604913"/>
    <n v="978.97737489434166"/>
    <n v="978.97737489434166"/>
    <n v="2352.1219559961428"/>
    <s v="Underforecast"/>
    <s v="Underforecast"/>
    <x v="3"/>
    <s v="120-150"/>
  </r>
  <r>
    <s v="Total"/>
    <x v="3"/>
    <s v="ABC-5"/>
    <s v="XYZ-10"/>
    <x v="33"/>
    <s v="Description_048"/>
    <d v="2022-02-01T00:00:00"/>
    <n v="4395"/>
    <s v="Demand"/>
    <n v="3797"/>
    <n v="3674"/>
    <n v="3674"/>
    <n v="4000"/>
    <n v="123"/>
    <n v="123"/>
    <n v="203"/>
    <n v="0.96760600474058467"/>
    <n v="0.96760600474058467"/>
    <n v="0.94653673953120887"/>
    <s v="90-100%"/>
    <s v="90-100%"/>
    <s v="90-100%"/>
    <n v="3.2349960670610316"/>
    <n v="12283.280066630738"/>
    <n v="11885.37555038223"/>
    <n v="11885.37555038223"/>
    <n v="12939.984268244127"/>
    <n v="397.90451624850721"/>
    <n v="397.90451624850721"/>
    <n v="656.70420161338916"/>
    <s v="Normal"/>
    <s v="Normal"/>
    <x v="2"/>
    <s v="80-120"/>
  </r>
  <r>
    <s v="Total"/>
    <x v="0"/>
    <s v="ABC-5"/>
    <s v="XYZ-11"/>
    <x v="34"/>
    <s v="Description_051"/>
    <d v="2022-02-01T00:00:00"/>
    <n v="7466"/>
    <s v="Demand"/>
    <n v="1045"/>
    <n v="2872"/>
    <n v="2872"/>
    <n v="3000"/>
    <n v="1827"/>
    <n v="1827"/>
    <n v="1955"/>
    <n v="0"/>
    <n v="0"/>
    <n v="0"/>
    <s v="0-10%"/>
    <s v="0-10%"/>
    <s v="0-10%"/>
    <n v="1.9982908566433566"/>
    <n v="2088.2139451923076"/>
    <n v="5739.0913402797205"/>
    <n v="5739.0913402797205"/>
    <n v="5994.8725699300694"/>
    <n v="3650.8773950874129"/>
    <n v="3650.8773950874129"/>
    <n v="3906.6586247377618"/>
    <s v="Overforecast"/>
    <s v="Overforecast"/>
    <x v="0"/>
    <s v="25-50"/>
  </r>
  <r>
    <s v="Total"/>
    <x v="3"/>
    <s v="ABC-5"/>
    <s v="XYZ-11"/>
    <x v="35"/>
    <s v="Description_052"/>
    <d v="2022-02-01T00:00:00"/>
    <n v="203181"/>
    <s v="Demand"/>
    <n v="8612"/>
    <n v="7849"/>
    <n v="7849"/>
    <n v="12000"/>
    <n v="763"/>
    <n v="763"/>
    <n v="3388"/>
    <n v="0.9114026939154668"/>
    <n v="0.9114026939154668"/>
    <n v="0.60659544821179745"/>
    <s v="90-100%"/>
    <s v="90-100%"/>
    <s v="50-60%"/>
    <n v="0.71300593634976106"/>
    <n v="6140.407123844142"/>
    <n v="5596.3835944092743"/>
    <n v="5596.3835944092743"/>
    <n v="8556.0712361971327"/>
    <n v="544.02352943486767"/>
    <n v="544.02352943486767"/>
    <n v="2415.6641123529907"/>
    <s v="Normal"/>
    <s v="Normal"/>
    <x v="0"/>
    <s v="50-80"/>
  </r>
  <r>
    <s v="Total"/>
    <x v="3"/>
    <s v="ABC-5"/>
    <s v="XYZ-11"/>
    <x v="36"/>
    <s v="Description_053"/>
    <d v="2022-02-01T00:00:00"/>
    <n v="483"/>
    <s v="Demand"/>
    <n v="0"/>
    <n v="8284"/>
    <n v="8284"/>
    <n v="3500"/>
    <n v="8284"/>
    <n v="8284"/>
    <n v="3500"/>
    <n v="1"/>
    <n v="1"/>
    <n v="1"/>
    <s v="90-100%"/>
    <s v="90-100%"/>
    <s v="90-100%"/>
    <n v="2.2283585094807519"/>
    <n v="0"/>
    <n v="18459.72189253855"/>
    <n v="18459.72189253855"/>
    <n v="7799.2547831826314"/>
    <n v="18459.72189253855"/>
    <n v="18459.72189253855"/>
    <n v="7799.2547831826314"/>
    <s v="Forecasted But Not Sold"/>
    <s v="Forecasted But Not Sold"/>
    <x v="5"/>
    <s v="0"/>
  </r>
  <r>
    <s v="Total"/>
    <x v="3"/>
    <s v="ABC-5"/>
    <s v="XYZ-11"/>
    <x v="37"/>
    <s v="Description_054"/>
    <d v="2022-02-01T00:00:00"/>
    <n v="142887"/>
    <s v="Demand"/>
    <n v="17101"/>
    <n v="22250"/>
    <n v="22250"/>
    <n v="25000"/>
    <n v="5149"/>
    <n v="5149"/>
    <n v="7899"/>
    <n v="0.69890649669609961"/>
    <n v="0.69890649669609961"/>
    <n v="0.53809718729898837"/>
    <s v="60-70%"/>
    <s v="60-70%"/>
    <s v="50-60%"/>
    <n v="0.98192477109575793"/>
    <n v="16791.895510508555"/>
    <n v="21847.826156880616"/>
    <n v="21847.826156880616"/>
    <n v="24548.119277393947"/>
    <n v="5055.9306463720604"/>
    <n v="5055.9306463720604"/>
    <n v="7756.2237668853923"/>
    <s v="Overforecast"/>
    <s v="Overforecast"/>
    <x v="0"/>
    <s v="50-80"/>
  </r>
  <r>
    <s v="Total"/>
    <x v="1"/>
    <s v="ABC-5"/>
    <s v="XYZ-10"/>
    <x v="38"/>
    <s v="Description_055"/>
    <d v="2022-02-01T00:00:00"/>
    <n v="4312"/>
    <s v="Demand"/>
    <n v="296"/>
    <n v="504"/>
    <n v="504"/>
    <n v="430"/>
    <n v="208"/>
    <n v="208"/>
    <n v="134"/>
    <n v="0.29729729729729726"/>
    <n v="0.29729729729729726"/>
    <n v="0.54729729729729737"/>
    <s v="20-30%"/>
    <s v="20-30%"/>
    <s v="50-60%"/>
    <n v="6.093819557291666"/>
    <n v="1803.7705889583331"/>
    <n v="3071.2850568749996"/>
    <n v="3071.2850568749996"/>
    <n v="2620.3424096354165"/>
    <n v="1267.5144679166665"/>
    <n v="1267.5144679166665"/>
    <n v="816.57182067708345"/>
    <s v="Overforecast"/>
    <s v="Overforecast"/>
    <x v="0"/>
    <s v="50-80"/>
  </r>
  <r>
    <s v="Total"/>
    <x v="1"/>
    <s v="ABC-5"/>
    <s v="XYZ-10"/>
    <x v="39"/>
    <s v="Description_056"/>
    <d v="2022-02-01T00:00:00"/>
    <n v="5354"/>
    <s v="Demand"/>
    <n v="462"/>
    <n v="781"/>
    <n v="781"/>
    <n v="850"/>
    <n v="319"/>
    <n v="319"/>
    <n v="388"/>
    <n v="0.30952380952380953"/>
    <n v="0.30952380952380953"/>
    <n v="0.16017316017316019"/>
    <s v="20-30%"/>
    <s v="20-30%"/>
    <s v="10-20%"/>
    <n v="11.946142464396695"/>
    <n v="5519.1178185512736"/>
    <n v="9329.9372646938191"/>
    <n v="9329.9372646938191"/>
    <n v="10154.221094737191"/>
    <n v="3810.8194461425455"/>
    <n v="3810.8194461425455"/>
    <n v="4635.1032761859178"/>
    <s v="Overforecast"/>
    <s v="Overforecast"/>
    <x v="0"/>
    <s v="50-80"/>
  </r>
  <r>
    <s v="Total"/>
    <x v="1"/>
    <s v="ABC-5"/>
    <s v="XYZ-10"/>
    <x v="40"/>
    <s v="Description_057"/>
    <d v="2022-02-01T00:00:00"/>
    <n v="452"/>
    <s v="Demand"/>
    <n v="51"/>
    <n v="68"/>
    <n v="68"/>
    <n v="80"/>
    <n v="17"/>
    <n v="17"/>
    <n v="29"/>
    <n v="0.66666666666666674"/>
    <n v="0.66666666666666674"/>
    <n v="0.43137254901960786"/>
    <s v="60-70%"/>
    <s v="60-70%"/>
    <s v="40-50%"/>
    <n v="11.88412489361702"/>
    <n v="606.09036957446801"/>
    <n v="808.12049276595735"/>
    <n v="808.12049276595735"/>
    <n v="950.72999148936162"/>
    <n v="202.03012319148934"/>
    <n v="202.03012319148934"/>
    <n v="344.63962191489361"/>
    <s v="Overforecast"/>
    <s v="Overforecast"/>
    <x v="0"/>
    <s v="50-80"/>
  </r>
  <r>
    <s v="Total"/>
    <x v="1"/>
    <s v="ABC-5"/>
    <s v="XYZ-10"/>
    <x v="41"/>
    <s v="Description_058"/>
    <d v="2022-02-01T00:00:00"/>
    <n v="16179"/>
    <s v="Demand"/>
    <n v="6751"/>
    <n v="5290"/>
    <n v="11000"/>
    <n v="14000"/>
    <n v="1461"/>
    <n v="4249"/>
    <n v="7249"/>
    <n v="0.78358761664938525"/>
    <n v="0.37061176122055994"/>
    <n v="0"/>
    <s v="70-80%"/>
    <s v="30-40%"/>
    <s v="0-10%"/>
    <n v="4.9269912825729705"/>
    <n v="33262.118148650123"/>
    <n v="26063.783884811015"/>
    <n v="54196.904108302675"/>
    <n v="68977.877956021592"/>
    <n v="7198.3342638391077"/>
    <n v="20934.785959652552"/>
    <n v="35715.759807371469"/>
    <s v="Underforecast"/>
    <s v="Overforecast"/>
    <x v="0"/>
    <s v="25-50"/>
  </r>
  <r>
    <s v="Total"/>
    <x v="1"/>
    <s v="ABC-5"/>
    <s v="XYZ-10"/>
    <x v="42"/>
    <s v="Description_059"/>
    <d v="2022-02-01T00:00:00"/>
    <n v="9344"/>
    <s v="Supply"/>
    <n v="8629"/>
    <n v="15407"/>
    <n v="15407"/>
    <n v="13000"/>
    <n v="6778"/>
    <n v="6778"/>
    <n v="4371"/>
    <n v="0.21450921311855375"/>
    <n v="0.21450921311855375"/>
    <n v="0.49345231197125972"/>
    <s v="20-30%"/>
    <s v="20-30%"/>
    <s v="40-50%"/>
    <n v="8.7186296567583668"/>
    <n v="75233.055308167954"/>
    <n v="134327.92712167616"/>
    <n v="134327.92712167616"/>
    <n v="113342.18553785876"/>
    <n v="59094.871813508202"/>
    <n v="59094.871813508202"/>
    <n v="38109.130229690811"/>
    <s v="Overforecast"/>
    <s v="Overforecast"/>
    <x v="0"/>
    <s v="50-80"/>
  </r>
  <r>
    <s v="Total"/>
    <x v="1"/>
    <s v="ABC-5"/>
    <s v="XYZ-10"/>
    <x v="43"/>
    <s v="Description_060"/>
    <d v="2022-02-01T00:00:00"/>
    <n v="0"/>
    <s v="Supply"/>
    <n v="0"/>
    <n v="0"/>
    <n v="0"/>
    <n v="0"/>
    <n v="0"/>
    <n v="0"/>
    <n v="0"/>
    <n v="1"/>
    <n v="1"/>
    <n v="1"/>
    <s v="Others"/>
    <s v="Others"/>
    <s v="Others"/>
    <n v="15"/>
    <n v="0"/>
    <n v="0"/>
    <n v="0"/>
    <n v="0"/>
    <n v="0"/>
    <n v="0"/>
    <n v="0"/>
    <s v="Others"/>
    <s v="Others"/>
    <x v="4"/>
    <s v="0"/>
  </r>
  <r>
    <s v="Total"/>
    <x v="0"/>
    <s v="ABC-5"/>
    <s v="XYZ-10"/>
    <x v="44"/>
    <s v="Description_062"/>
    <d v="2022-02-01T00:00:00"/>
    <n v="0"/>
    <s v="Supply"/>
    <n v="1807"/>
    <n v="7233"/>
    <n v="7233"/>
    <n v="6000"/>
    <n v="5426"/>
    <n v="5426"/>
    <n v="4193"/>
    <n v="0"/>
    <n v="0"/>
    <n v="0"/>
    <s v="0-10%"/>
    <s v="0-10%"/>
    <s v="0-10%"/>
    <n v="4.414320365702662"/>
    <n v="7976.6769008247102"/>
    <n v="31928.779205127354"/>
    <n v="31928.779205127354"/>
    <n v="26485.922194215971"/>
    <n v="23952.102304302643"/>
    <n v="23952.102304302643"/>
    <n v="18509.245293391261"/>
    <s v="Overforecast"/>
    <s v="Overforecast"/>
    <x v="0"/>
    <s v="25-50"/>
  </r>
  <r>
    <s v="Total"/>
    <x v="1"/>
    <s v="ABC-19"/>
    <s v="XYZ-12"/>
    <x v="45"/>
    <s v="Description_064"/>
    <d v="2022-02-01T00:00:00"/>
    <n v="13545"/>
    <s v="Demand"/>
    <n v="1013"/>
    <n v="2000"/>
    <n v="2000"/>
    <n v="2060"/>
    <n v="987"/>
    <n v="987"/>
    <n v="1047"/>
    <n v="2.56663376110563E-2"/>
    <n v="2.56663376110563E-2"/>
    <n v="0"/>
    <s v="0-10%"/>
    <s v="0-10%"/>
    <s v="0-10%"/>
    <n v="3.01"/>
    <n v="3049.1299999999997"/>
    <n v="6020"/>
    <n v="6020"/>
    <n v="6200.5999999999995"/>
    <n v="2970.8700000000003"/>
    <n v="2970.8700000000003"/>
    <n v="3151.47"/>
    <s v="Overforecast"/>
    <s v="Overforecast"/>
    <x v="0"/>
    <s v="25-50"/>
  </r>
  <r>
    <s v="Total"/>
    <x v="1"/>
    <s v="ABC-19"/>
    <s v="XYZ-12"/>
    <x v="46"/>
    <s v="Description_065"/>
    <d v="2022-02-01T00:00:00"/>
    <n v="1655"/>
    <s v="Demand"/>
    <n v="4"/>
    <n v="100"/>
    <n v="100"/>
    <n v="104"/>
    <n v="96"/>
    <n v="96"/>
    <n v="100"/>
    <n v="0"/>
    <n v="0"/>
    <n v="0"/>
    <s v="0-10%"/>
    <s v="0-10%"/>
    <s v="0-10%"/>
    <n v="1.85"/>
    <n v="7.4"/>
    <n v="185"/>
    <n v="185"/>
    <n v="192.4"/>
    <n v="177.6"/>
    <n v="177.6"/>
    <n v="185"/>
    <s v="Overforecast"/>
    <s v="Overforecast"/>
    <x v="0"/>
    <s v="0-25"/>
  </r>
  <r>
    <s v="Total"/>
    <x v="1"/>
    <s v="ABC-19"/>
    <s v="XYZ-12"/>
    <x v="47"/>
    <s v="Description_066"/>
    <d v="2022-02-01T00:00:00"/>
    <n v="655"/>
    <s v="Demand"/>
    <n v="16"/>
    <n v="30"/>
    <n v="30"/>
    <n v="42"/>
    <n v="14"/>
    <n v="14"/>
    <n v="26"/>
    <n v="0.125"/>
    <n v="0.125"/>
    <n v="0"/>
    <s v="10-20%"/>
    <s v="10-20%"/>
    <s v="0-10%"/>
    <n v="5.1190476190476186"/>
    <n v="81.904761904761898"/>
    <n v="153.57142857142856"/>
    <n v="153.57142857142856"/>
    <n v="214.99999999999997"/>
    <n v="71.666666666666657"/>
    <n v="71.666666666666657"/>
    <n v="133.09523809523807"/>
    <s v="Overforecast"/>
    <s v="Overforecast"/>
    <x v="0"/>
    <s v="25-50"/>
  </r>
  <r>
    <s v="Total"/>
    <x v="3"/>
    <s v="ABC-19"/>
    <s v="XYZ-12"/>
    <x v="48"/>
    <s v="Description_068"/>
    <d v="2022-02-01T00:00:00"/>
    <n v="916"/>
    <s v="Demand"/>
    <n v="102"/>
    <n v="96"/>
    <n v="96"/>
    <n v="104"/>
    <n v="6"/>
    <n v="6"/>
    <n v="2"/>
    <n v="0.94117647058823528"/>
    <n v="0.94117647058823528"/>
    <n v="0.98039215686274506"/>
    <s v="90-100%"/>
    <s v="90-100%"/>
    <s v="90-100%"/>
    <n v="16.996078159185618"/>
    <n v="1733.5999722369331"/>
    <n v="1631.6235032818195"/>
    <n v="1631.6235032818195"/>
    <n v="1767.5921285553043"/>
    <n v="101.97646895511366"/>
    <n v="101.97646895511366"/>
    <n v="33.992156318371144"/>
    <s v="Normal"/>
    <s v="Normal"/>
    <x v="2"/>
    <s v="80-120"/>
  </r>
  <r>
    <s v="Total"/>
    <x v="3"/>
    <s v="ABC-19"/>
    <s v="XYZ-12"/>
    <x v="49"/>
    <s v="Description_069"/>
    <d v="2022-02-01T00:00:00"/>
    <n v="907"/>
    <s v="Demand"/>
    <n v="89"/>
    <n v="47"/>
    <n v="47"/>
    <n v="67"/>
    <n v="42"/>
    <n v="42"/>
    <n v="22"/>
    <n v="0.5280898876404494"/>
    <n v="0.5280898876404494"/>
    <n v="0.75280898876404501"/>
    <s v="50-60%"/>
    <s v="50-60%"/>
    <s v="70-80%"/>
    <n v="48.43739398245382"/>
    <n v="4310.9280644383898"/>
    <n v="2276.5575171753294"/>
    <n v="2276.5575171753294"/>
    <n v="3245.3053968244058"/>
    <n v="2034.3705472630604"/>
    <n v="2034.3705472630604"/>
    <n v="1065.622667613984"/>
    <s v="Underforecast"/>
    <s v="Underforecast"/>
    <x v="3"/>
    <s v="120-150"/>
  </r>
  <r>
    <s v="Total"/>
    <x v="0"/>
    <s v="ABC-19"/>
    <s v="XYZ-12"/>
    <x v="50"/>
    <s v="Description_070"/>
    <d v="2022-02-01T00:00:00"/>
    <n v="72367"/>
    <s v="Demand"/>
    <n v="8680"/>
    <n v="8025"/>
    <n v="8025"/>
    <n v="9000"/>
    <n v="655"/>
    <n v="655"/>
    <n v="320"/>
    <n v="0.92453917050691248"/>
    <n v="0.92453917050691248"/>
    <n v="0.96313364055299544"/>
    <s v="90-100%"/>
    <s v="90-100%"/>
    <s v="90-100%"/>
    <n v="1.4446483530470275"/>
    <n v="12539.5477044482"/>
    <n v="11593.303033202395"/>
    <n v="11593.303033202395"/>
    <n v="13001.835177423249"/>
    <n v="946.24467124580406"/>
    <n v="946.24467124580406"/>
    <n v="462.28747297504924"/>
    <s v="Normal"/>
    <s v="Normal"/>
    <x v="2"/>
    <s v="80-120"/>
  </r>
  <r>
    <s v="Total"/>
    <x v="3"/>
    <s v="ABC-12"/>
    <s v="XYZ-13"/>
    <x v="51"/>
    <s v="Description_071"/>
    <d v="2022-02-01T00:00:00"/>
    <n v="0"/>
    <s v="Demand"/>
    <n v="73"/>
    <n v="242"/>
    <n v="242"/>
    <n v="0"/>
    <n v="169"/>
    <n v="169"/>
    <n v="73"/>
    <n v="0"/>
    <n v="0"/>
    <n v="0"/>
    <s v="0-10%"/>
    <s v="0-10%"/>
    <s v="0-10%"/>
    <n v="2.377285837818591"/>
    <n v="173.54186616075714"/>
    <n v="575.30317275209904"/>
    <n v="575.30317275209904"/>
    <n v="0"/>
    <n v="401.76130659134191"/>
    <n v="401.76130659134191"/>
    <n v="173.54186616075714"/>
    <s v="Overforecast"/>
    <s v="Overforecast"/>
    <x v="1"/>
    <s v="Sales Agst No FC"/>
  </r>
  <r>
    <s v="Total"/>
    <x v="3"/>
    <s v="ABC-12"/>
    <s v="XYZ-13"/>
    <x v="52"/>
    <s v="Description_072"/>
    <d v="2022-02-01T00:00:00"/>
    <n v="12440"/>
    <s v="Demand"/>
    <n v="1225"/>
    <n v="932"/>
    <n v="932"/>
    <n v="1000"/>
    <n v="293"/>
    <n v="293"/>
    <n v="225"/>
    <n v="0.76081632653061226"/>
    <n v="0.76081632653061226"/>
    <n v="0.81632653061224492"/>
    <s v="70-80%"/>
    <s v="70-80%"/>
    <s v="80-90%"/>
    <n v="1.3564876603597473"/>
    <n v="1661.6973839406905"/>
    <n v="1264.2464994552845"/>
    <n v="1264.2464994552845"/>
    <n v="1356.4876603597472"/>
    <n v="397.45088448540605"/>
    <n v="397.45088448540605"/>
    <n v="305.20972358094332"/>
    <s v="Underforecast"/>
    <s v="Underforecast"/>
    <x v="3"/>
    <s v="120-150"/>
  </r>
  <r>
    <s v="Total"/>
    <x v="4"/>
    <s v="ABC-12"/>
    <s v="XYZ-14"/>
    <x v="53"/>
    <s v="Description_073"/>
    <d v="2022-02-01T00:00:00"/>
    <n v="25007"/>
    <s v="Demand"/>
    <n v="9576"/>
    <n v="11267"/>
    <n v="11267"/>
    <n v="11800"/>
    <n v="1691"/>
    <n v="1691"/>
    <n v="2224"/>
    <n v="0.82341269841269837"/>
    <n v="0.82341269841269837"/>
    <n v="0.76775271512113619"/>
    <s v="80-90%"/>
    <s v="80-90%"/>
    <s v="70-80%"/>
    <n v="1.0698667055381823"/>
    <n v="10245.043572233633"/>
    <n v="12054.1881712987"/>
    <n v="12054.1881712987"/>
    <n v="12624.42712535055"/>
    <n v="1809.1445990650664"/>
    <n v="1809.1445990650664"/>
    <n v="2379.383553116917"/>
    <s v="Overforecast"/>
    <s v="Overforecast"/>
    <x v="0"/>
    <s v="80-120"/>
  </r>
  <r>
    <s v="Total"/>
    <x v="4"/>
    <s v="ABC-12"/>
    <s v="XYZ-14"/>
    <x v="54"/>
    <s v="Description_074"/>
    <d v="2022-02-01T00:00:00"/>
    <n v="36643"/>
    <s v="Demand"/>
    <n v="13776"/>
    <n v="18000"/>
    <n v="18000"/>
    <n v="16500"/>
    <n v="4224"/>
    <n v="4224"/>
    <n v="2724"/>
    <n v="0.69337979094076663"/>
    <n v="0.69337979094076663"/>
    <n v="0.80226480836236935"/>
    <s v="60-70%"/>
    <s v="60-70%"/>
    <s v="70-80%"/>
    <n v="1.4770690707964602"/>
    <n v="20348.103519292035"/>
    <n v="26587.243274336284"/>
    <n v="26587.243274336284"/>
    <n v="24371.639668141594"/>
    <n v="6239.1397550442489"/>
    <n v="6239.1397550442489"/>
    <n v="4023.5361488495582"/>
    <s v="Overforecast"/>
    <s v="Overforecast"/>
    <x v="0"/>
    <s v="80-120"/>
  </r>
  <r>
    <s v="Total"/>
    <x v="4"/>
    <s v="ABC-12"/>
    <s v="XYZ-14"/>
    <x v="55"/>
    <s v="Description_075"/>
    <d v="2022-02-01T00:00:00"/>
    <n v="7671"/>
    <s v="Demand"/>
    <n v="100"/>
    <n v="7"/>
    <n v="7"/>
    <n v="0"/>
    <n v="93"/>
    <n v="93"/>
    <n v="100"/>
    <n v="6.9999999999999951E-2"/>
    <n v="6.9999999999999951E-2"/>
    <n v="0"/>
    <s v="0-10%"/>
    <s v="0-10%"/>
    <s v="0-10%"/>
    <n v="2.8203000000000089"/>
    <n v="282.03000000000088"/>
    <n v="19.742100000000061"/>
    <n v="19.742100000000061"/>
    <n v="0"/>
    <n v="262.28790000000083"/>
    <n v="262.28790000000083"/>
    <n v="282.03000000000088"/>
    <s v="Underforecast"/>
    <s v="Underforecast"/>
    <x v="1"/>
    <s v="Sales Agst No FC"/>
  </r>
  <r>
    <s v="Total"/>
    <x v="1"/>
    <s v="ABC-12"/>
    <s v="XYZ-14"/>
    <x v="56"/>
    <s v="Description_076"/>
    <d v="2022-02-01T00:00:00"/>
    <n v="1003"/>
    <s v="Demand"/>
    <n v="24"/>
    <n v="30"/>
    <n v="30"/>
    <n v="50"/>
    <n v="6"/>
    <n v="6"/>
    <n v="26"/>
    <n v="0.75"/>
    <n v="0.75"/>
    <n v="0"/>
    <s v="70-80%"/>
    <s v="70-80%"/>
    <s v="0-10%"/>
    <n v="2.3842147895574786"/>
    <n v="57.221154949379482"/>
    <n v="71.526443686724363"/>
    <n v="71.526443686724363"/>
    <n v="119.21073947787393"/>
    <n v="14.305288737344881"/>
    <n v="14.305288737344881"/>
    <n v="61.989584528494447"/>
    <s v="Overforecast"/>
    <s v="Overforecast"/>
    <x v="0"/>
    <s v="25-50"/>
  </r>
  <r>
    <s v="Total"/>
    <x v="1"/>
    <s v="ABC-12"/>
    <s v="XYZ-14"/>
    <x v="57"/>
    <s v="Description_077"/>
    <d v="2022-02-01T00:00:00"/>
    <n v="52800"/>
    <s v="Demand"/>
    <n v="3946"/>
    <n v="5413"/>
    <n v="5413"/>
    <n v="5200"/>
    <n v="1467"/>
    <n v="1467"/>
    <n v="1254"/>
    <n v="0.62823112012164217"/>
    <n v="0.62823112012164217"/>
    <n v="0.68220983274201719"/>
    <s v="60-70%"/>
    <s v="60-70%"/>
    <s v="60-70%"/>
    <n v="4.6161970879854612"/>
    <n v="18215.513709190629"/>
    <n v="24987.474837265301"/>
    <n v="24987.474837265301"/>
    <n v="24004.224857524398"/>
    <n v="6771.9611280746722"/>
    <n v="6771.9611280746722"/>
    <n v="5788.7111483337685"/>
    <s v="Overforecast"/>
    <s v="Overforecast"/>
    <x v="0"/>
    <s v="50-80"/>
  </r>
  <r>
    <s v="Total"/>
    <x v="1"/>
    <s v="ABC-12"/>
    <s v="XYZ-14"/>
    <x v="58"/>
    <s v="Description_078"/>
    <d v="2022-02-01T00:00:00"/>
    <n v="838"/>
    <s v="Demand"/>
    <n v="37"/>
    <n v="50"/>
    <n v="50"/>
    <n v="60"/>
    <n v="13"/>
    <n v="13"/>
    <n v="23"/>
    <n v="0.64864864864864868"/>
    <n v="0.64864864864864868"/>
    <n v="0.3783783783783784"/>
    <s v="60-70%"/>
    <s v="60-70%"/>
    <s v="30-40%"/>
    <n v="4.008490858788142"/>
    <n v="148.31416177516127"/>
    <n v="200.4245429394071"/>
    <n v="200.4245429394071"/>
    <n v="240.50945152728852"/>
    <n v="52.110381164245837"/>
    <n v="52.110381164245837"/>
    <n v="92.195289752127252"/>
    <s v="Overforecast"/>
    <s v="Overforecast"/>
    <x v="0"/>
    <s v="50-80"/>
  </r>
  <r>
    <s v="Total"/>
    <x v="1"/>
    <s v="ABC-12"/>
    <s v="XYZ-14"/>
    <x v="59"/>
    <s v="Description_079"/>
    <d v="2022-02-01T00:00:00"/>
    <n v="4926"/>
    <s v="Demand"/>
    <n v="3809"/>
    <n v="3973"/>
    <n v="3973"/>
    <n v="6000"/>
    <n v="164"/>
    <n v="164"/>
    <n v="2191"/>
    <n v="0.95694407981097396"/>
    <n v="0.95694407981097396"/>
    <n v="0.42478340771856127"/>
    <s v="90-100%"/>
    <s v="90-100%"/>
    <s v="40-50%"/>
    <n v="9.026333670516161"/>
    <n v="34381.304950996055"/>
    <n v="35861.623672960704"/>
    <n v="35861.623672960704"/>
    <n v="54158.002023096968"/>
    <n v="1480.3187219646497"/>
    <n v="1480.3187219646497"/>
    <n v="19776.697072100913"/>
    <s v="Normal"/>
    <s v="Normal"/>
    <x v="0"/>
    <s v="50-80"/>
  </r>
  <r>
    <s v="Total"/>
    <x v="1"/>
    <s v="ABC-12"/>
    <s v="XYZ-14"/>
    <x v="60"/>
    <s v="Description_080"/>
    <d v="2022-02-01T00:00:00"/>
    <n v="1477"/>
    <s v="Demand"/>
    <n v="11"/>
    <n v="26"/>
    <n v="26"/>
    <n v="20"/>
    <n v="15"/>
    <n v="15"/>
    <n v="9"/>
    <n v="0"/>
    <n v="0"/>
    <n v="0.18181818181818177"/>
    <s v="0-10%"/>
    <s v="0-10%"/>
    <s v="10-20%"/>
    <n v="1.6225454203935601"/>
    <n v="17.847999624329162"/>
    <n v="42.18618093023256"/>
    <n v="42.18618093023256"/>
    <n v="32.450908407871204"/>
    <n v="24.338181305903397"/>
    <n v="24.338181305903397"/>
    <n v="14.602908783542041"/>
    <s v="Overforecast"/>
    <s v="Overforecast"/>
    <x v="0"/>
    <s v="50-80"/>
  </r>
  <r>
    <s v="Total"/>
    <x v="1"/>
    <s v="ABC-12"/>
    <s v="XYZ-14"/>
    <x v="61"/>
    <s v="Description_081"/>
    <d v="2022-02-01T00:00:00"/>
    <n v="1084"/>
    <s v="Demand"/>
    <n v="9"/>
    <n v="19"/>
    <n v="19"/>
    <n v="35"/>
    <n v="10"/>
    <n v="10"/>
    <n v="26"/>
    <n v="0"/>
    <n v="0"/>
    <n v="0"/>
    <s v="0-10%"/>
    <s v="0-10%"/>
    <s v="0-10%"/>
    <n v="2.200091160818713"/>
    <n v="19.800820447368416"/>
    <n v="41.801732055555547"/>
    <n v="41.801732055555547"/>
    <n v="77.003190628654963"/>
    <n v="22.000911608187131"/>
    <n v="22.000911608187131"/>
    <n v="57.202370181286547"/>
    <s v="Overforecast"/>
    <s v="Overforecast"/>
    <x v="0"/>
    <s v="25-50"/>
  </r>
  <r>
    <s v="Total"/>
    <x v="1"/>
    <s v="ABC-12"/>
    <s v="XYZ-14"/>
    <x v="62"/>
    <s v="Description_082"/>
    <d v="2022-02-01T00:00:00"/>
    <n v="16681"/>
    <s v="Demand"/>
    <n v="14794"/>
    <n v="16846"/>
    <n v="16846"/>
    <n v="19000"/>
    <n v="2052"/>
    <n v="2052"/>
    <n v="4206"/>
    <n v="0.86129511964309857"/>
    <n v="0.86129511964309857"/>
    <n v="0.71569555225091253"/>
    <s v="80-90%"/>
    <s v="80-90%"/>
    <s v="70-80%"/>
    <n v="1.0442221140127681"/>
    <n v="15448.221954704892"/>
    <n v="17590.965732659093"/>
    <n v="17590.965732659093"/>
    <n v="19840.220166242594"/>
    <n v="2142.7437779542015"/>
    <n v="2142.7437779542015"/>
    <n v="4391.9982115377024"/>
    <s v="Overforecast"/>
    <s v="Overforecast"/>
    <x v="0"/>
    <s v="50-80"/>
  </r>
  <r>
    <s v="Total"/>
    <x v="1"/>
    <s v="ABC-12"/>
    <s v="XYZ-14"/>
    <x v="63"/>
    <s v="Description_083"/>
    <d v="2022-02-01T00:00:00"/>
    <n v="4206"/>
    <s v="Demand"/>
    <n v="564"/>
    <n v="542"/>
    <n v="542"/>
    <n v="500"/>
    <n v="22"/>
    <n v="22"/>
    <n v="64"/>
    <n v="0.96099290780141844"/>
    <n v="0.96099290780141844"/>
    <n v="0.88652482269503552"/>
    <s v="90-100%"/>
    <s v="90-100%"/>
    <s v="80-90%"/>
    <n v="0.59341683425573266"/>
    <n v="334.68709452023325"/>
    <n v="321.63192416660712"/>
    <n v="321.63192416660712"/>
    <n v="296.70841712786631"/>
    <n v="13.055170353626124"/>
    <n v="13.055170353626124"/>
    <n v="37.978677392366933"/>
    <s v="Normal"/>
    <s v="Normal"/>
    <x v="3"/>
    <s v="80-120"/>
  </r>
  <r>
    <s v="Total"/>
    <x v="1"/>
    <s v="ABC-12"/>
    <s v="XYZ-14"/>
    <x v="64"/>
    <s v="Description_084"/>
    <d v="2022-02-01T00:00:00"/>
    <n v="24266"/>
    <s v="Demand"/>
    <n v="360"/>
    <n v="350"/>
    <n v="350"/>
    <n v="580"/>
    <n v="10"/>
    <n v="10"/>
    <n v="220"/>
    <n v="0.97222222222222221"/>
    <n v="0.97222222222222221"/>
    <n v="0.38888888888888884"/>
    <s v="90-100%"/>
    <s v="90-100%"/>
    <s v="30-40%"/>
    <n v="0.79783470273581136"/>
    <n v="287.22049298489208"/>
    <n v="279.24214595753398"/>
    <n v="279.24214595753398"/>
    <n v="462.74412758677062"/>
    <n v="7.9783470273580974"/>
    <n v="7.9783470273580974"/>
    <n v="175.52363460187854"/>
    <s v="Normal"/>
    <s v="Normal"/>
    <x v="0"/>
    <s v="50-80"/>
  </r>
  <r>
    <s v="Total"/>
    <x v="1"/>
    <s v="ABC-12"/>
    <s v="XYZ-14"/>
    <x v="65"/>
    <s v="Description_085"/>
    <d v="2022-02-01T00:00:00"/>
    <n v="90"/>
    <s v="Supply"/>
    <n v="28944"/>
    <n v="43431"/>
    <n v="43431"/>
    <n v="46000"/>
    <n v="14487"/>
    <n v="14487"/>
    <n v="17056"/>
    <n v="0.49948175787728022"/>
    <n v="0.49948175787728022"/>
    <n v="0.41072415699281373"/>
    <s v="40-50%"/>
    <s v="40-50%"/>
    <s v="40-50%"/>
    <n v="1.9975266217086416"/>
    <n v="57816.410538734919"/>
    <n v="86754.578707428009"/>
    <n v="86754.578707428009"/>
    <n v="91886.224598597517"/>
    <n v="28938.16816869309"/>
    <n v="28938.16816869309"/>
    <n v="34069.814059862598"/>
    <s v="Overforecast"/>
    <s v="Overforecast"/>
    <x v="0"/>
    <s v="50-80"/>
  </r>
  <r>
    <s v="Total"/>
    <x v="1"/>
    <s v="ABC-12"/>
    <s v="XYZ-14"/>
    <x v="66"/>
    <s v="Description_086"/>
    <d v="2022-02-01T00:00:00"/>
    <n v="4829"/>
    <s v="Demand"/>
    <n v="204"/>
    <n v="304"/>
    <n v="304"/>
    <n v="350"/>
    <n v="100"/>
    <n v="100"/>
    <n v="146"/>
    <n v="0.50980392156862742"/>
    <n v="0.50980392156862742"/>
    <n v="0.28431372549019607"/>
    <s v="40-50%"/>
    <s v="40-50%"/>
    <s v="20-30%"/>
    <n v="0.81328709730625182"/>
    <n v="165.91056785047536"/>
    <n v="247.23927758110057"/>
    <n v="247.23927758110057"/>
    <n v="284.65048405718812"/>
    <n v="81.328709730625206"/>
    <n v="81.328709730625206"/>
    <n v="118.73991620671276"/>
    <s v="Overforecast"/>
    <s v="Overforecast"/>
    <x v="0"/>
    <s v="50-80"/>
  </r>
  <r>
    <s v="Total"/>
    <x v="1"/>
    <s v="ABC-12"/>
    <s v="XYZ-14"/>
    <x v="67"/>
    <s v="Description_087"/>
    <d v="2022-02-01T00:00:00"/>
    <n v="11754"/>
    <s v="Demand"/>
    <n v="954"/>
    <n v="737"/>
    <n v="737"/>
    <n v="860"/>
    <n v="217"/>
    <n v="217"/>
    <n v="94"/>
    <n v="0.77253668763102723"/>
    <n v="0.77253668763102723"/>
    <n v="0.90146750524109009"/>
    <s v="70-80%"/>
    <s v="70-80%"/>
    <s v="80-90%"/>
    <n v="1.1322981188078722"/>
    <n v="1080.2124053427101"/>
    <n v="834.50371356140181"/>
    <n v="834.50371356140181"/>
    <n v="973.77638217477011"/>
    <n v="245.70869178130829"/>
    <n v="245.70869178130829"/>
    <n v="106.43602316793999"/>
    <s v="Underforecast"/>
    <s v="Underforecast"/>
    <x v="2"/>
    <s v="80-120"/>
  </r>
  <r>
    <s v="Total"/>
    <x v="1"/>
    <s v="ABC-12"/>
    <s v="XYZ-14"/>
    <x v="68"/>
    <s v="Description_088"/>
    <d v="2022-02-01T00:00:00"/>
    <n v="27923"/>
    <s v="Supply"/>
    <n v="26996"/>
    <n v="27830"/>
    <n v="27830"/>
    <n v="32000"/>
    <n v="834"/>
    <n v="834"/>
    <n v="5004"/>
    <n v="0.96910653430137794"/>
    <n v="0.96910653430137794"/>
    <n v="0.81463920580826787"/>
    <s v="90-100%"/>
    <s v="90-100%"/>
    <s v="80-90%"/>
    <n v="3.1864453895660541"/>
    <n v="86021.279736725191"/>
    <n v="88678.775191623281"/>
    <n v="88678.775191623281"/>
    <n v="101966.25246611373"/>
    <n v="2657.4954548980895"/>
    <n v="2657.4954548980895"/>
    <n v="15944.972729388537"/>
    <s v="Normal"/>
    <s v="Normal"/>
    <x v="0"/>
    <s v="80-120"/>
  </r>
  <r>
    <s v="Total"/>
    <x v="1"/>
    <s v="ABC-12"/>
    <s v="XYZ-14"/>
    <x v="69"/>
    <s v="Description_089"/>
    <d v="2022-02-01T00:00:00"/>
    <n v="5324"/>
    <s v="Demand"/>
    <n v="2125"/>
    <n v="648"/>
    <n v="648"/>
    <n v="550"/>
    <n v="1477"/>
    <n v="1477"/>
    <n v="1575"/>
    <n v="0.30494117647058827"/>
    <n v="0.30494117647058827"/>
    <n v="0.25882352941176467"/>
    <s v="20-30%"/>
    <s v="20-30%"/>
    <s v="20-30%"/>
    <n v="1.4307505185450209"/>
    <n v="3040.3448519081694"/>
    <n v="927.12633601717357"/>
    <n v="927.12633601717357"/>
    <n v="786.91278519976152"/>
    <n v="2113.2185158909961"/>
    <n v="2113.2185158909961"/>
    <n v="2253.432066708408"/>
    <s v="Underforecast"/>
    <s v="Underforecast"/>
    <x v="3"/>
    <s v="&gt;200&quot;"/>
  </r>
  <r>
    <s v="Total"/>
    <x v="1"/>
    <s v="ABC-12"/>
    <s v="XYZ-14"/>
    <x v="70"/>
    <s v="Description_090"/>
    <d v="2022-02-01T00:00:00"/>
    <n v="4989"/>
    <s v="Demand"/>
    <n v="149"/>
    <n v="302"/>
    <n v="302"/>
    <n v="330"/>
    <n v="153"/>
    <n v="153"/>
    <n v="181"/>
    <n v="0"/>
    <n v="0"/>
    <n v="0"/>
    <s v="0-10%"/>
    <s v="0-10%"/>
    <s v="0-10%"/>
    <n v="2.1026105272133968"/>
    <n v="313.2889685547961"/>
    <n v="634.98837921844586"/>
    <n v="634.98837921844586"/>
    <n v="693.8614739804209"/>
    <n v="321.69941066364976"/>
    <n v="321.69941066364976"/>
    <n v="380.5725054256248"/>
    <s v="Overforecast"/>
    <s v="Overforecast"/>
    <x v="0"/>
    <s v="25-50"/>
  </r>
  <r>
    <s v="Total"/>
    <x v="1"/>
    <s v="ABC-12"/>
    <s v="XYZ-14"/>
    <x v="71"/>
    <s v="Description_091"/>
    <d v="2022-02-01T00:00:00"/>
    <n v="4"/>
    <s v="Supply"/>
    <n v="0"/>
    <n v="2364"/>
    <n v="2364"/>
    <n v="2300"/>
    <n v="2364"/>
    <n v="2364"/>
    <n v="2300"/>
    <n v="1"/>
    <n v="1"/>
    <n v="1"/>
    <s v="90-100%"/>
    <s v="90-100%"/>
    <s v="90-100%"/>
    <n v="7.4278288111608504"/>
    <n v="0"/>
    <n v="17559.38730958425"/>
    <n v="17559.38730958425"/>
    <n v="17084.006265669956"/>
    <n v="17559.38730958425"/>
    <n v="17559.38730958425"/>
    <n v="17084.006265669956"/>
    <s v="Forecasted But Not Sold"/>
    <s v="Forecasted But Not Sold"/>
    <x v="5"/>
    <s v="0"/>
  </r>
  <r>
    <s v="Total"/>
    <x v="1"/>
    <s v="ABC-12"/>
    <s v="XYZ-14"/>
    <x v="72"/>
    <s v="Description_092"/>
    <d v="2022-02-01T00:00:00"/>
    <n v="579"/>
    <s v="Demand"/>
    <n v="23"/>
    <n v="50"/>
    <n v="50"/>
    <n v="45"/>
    <n v="27"/>
    <n v="27"/>
    <n v="22"/>
    <n v="0"/>
    <n v="0"/>
    <n v="4.3478260869565188E-2"/>
    <s v="0-10%"/>
    <s v="0-10%"/>
    <s v="0-10%"/>
    <n v="2.0857666666666668"/>
    <n v="47.972633333333334"/>
    <n v="104.28833333333334"/>
    <n v="104.28833333333334"/>
    <n v="93.859500000000011"/>
    <n v="56.315700000000007"/>
    <n v="56.315700000000007"/>
    <n v="45.886866666666677"/>
    <s v="Overforecast"/>
    <s v="Overforecast"/>
    <x v="0"/>
    <s v="50-80"/>
  </r>
  <r>
    <s v="Total"/>
    <x v="1"/>
    <s v="ABC-12"/>
    <s v="XYZ-14"/>
    <x v="73"/>
    <s v="Description_093"/>
    <d v="2022-02-01T00:00:00"/>
    <n v="2891"/>
    <s v="Demand"/>
    <n v="30"/>
    <n v="21"/>
    <n v="21"/>
    <n v="25"/>
    <n v="9"/>
    <n v="9"/>
    <n v="5"/>
    <n v="0.7"/>
    <n v="0.7"/>
    <n v="0.83333333333333337"/>
    <s v="60-70%"/>
    <s v="60-70%"/>
    <s v="80-90%"/>
    <n v="3.3440008036155642"/>
    <n v="100.32002410846692"/>
    <n v="70.22401687592685"/>
    <n v="70.22401687592685"/>
    <n v="83.600020090389108"/>
    <n v="30.096007232540074"/>
    <n v="30.096007232540074"/>
    <n v="16.720004018077816"/>
    <s v="Underforecast"/>
    <s v="Underforecast"/>
    <x v="3"/>
    <s v="120-150"/>
  </r>
  <r>
    <s v="Total"/>
    <x v="4"/>
    <s v="ABC-12"/>
    <s v="XYZ-14"/>
    <x v="74"/>
    <s v="Description_097"/>
    <d v="2022-02-01T00:00:00"/>
    <n v="12800"/>
    <s v="Demand"/>
    <n v="1860"/>
    <n v="2080"/>
    <n v="2080"/>
    <n v="2400"/>
    <n v="220"/>
    <n v="220"/>
    <n v="540"/>
    <n v="0.88172043010752688"/>
    <n v="0.88172043010752688"/>
    <n v="0.70967741935483875"/>
    <s v="80-90%"/>
    <s v="80-90%"/>
    <s v="60-70%"/>
    <n v="5.7772621555444053"/>
    <n v="10745.707609312594"/>
    <n v="12016.705283532363"/>
    <n v="12016.705283532363"/>
    <n v="13865.429173306573"/>
    <n v="1270.9976742197687"/>
    <n v="1270.9976742197687"/>
    <n v="3119.7215639939786"/>
    <s v="Overforecast"/>
    <s v="Overforecast"/>
    <x v="0"/>
    <s v="50-80"/>
  </r>
  <r>
    <s v="Total"/>
    <x v="0"/>
    <s v="ABC-12"/>
    <s v="XYZ-14"/>
    <x v="75"/>
    <s v="Description_103"/>
    <d v="2022-02-01T00:00:00"/>
    <n v="26904"/>
    <s v="Demand"/>
    <n v="4622"/>
    <n v="0"/>
    <n v="0"/>
    <n v="6500"/>
    <n v="4622"/>
    <n v="4622"/>
    <n v="1878"/>
    <n v="0"/>
    <n v="0"/>
    <n v="0.59368238857637379"/>
    <s v="0-10%"/>
    <s v="0-10%"/>
    <s v="50-60%"/>
    <n v="2.6119820776255711"/>
    <n v="12072.581162785389"/>
    <n v="0"/>
    <n v="0"/>
    <n v="16977.883504566213"/>
    <n v="12072.581162785389"/>
    <n v="12072.581162785389"/>
    <n v="4905.3023417808236"/>
    <s v="Not Forecasted But Sold"/>
    <s v="Not Forecasted But Sold"/>
    <x v="0"/>
    <s v="50-80"/>
  </r>
  <r>
    <s v="Total"/>
    <x v="0"/>
    <s v="ABC-12"/>
    <s v="XYZ-14"/>
    <x v="76"/>
    <s v="Description_104"/>
    <d v="2022-02-01T00:00:00"/>
    <n v="13346"/>
    <s v="Demand"/>
    <n v="4935"/>
    <n v="0"/>
    <n v="0"/>
    <n v="8000"/>
    <n v="4935"/>
    <n v="4935"/>
    <n v="3065"/>
    <n v="0"/>
    <n v="0"/>
    <n v="0.37892603850050655"/>
    <s v="0-10%"/>
    <s v="0-10%"/>
    <s v="30-40%"/>
    <n v="4.6471553316180678"/>
    <n v="22933.711561535165"/>
    <n v="0"/>
    <n v="0"/>
    <n v="37177.242652944544"/>
    <n v="22933.711561535165"/>
    <n v="22933.711561535165"/>
    <n v="14243.531091409379"/>
    <s v="Not Forecasted But Sold"/>
    <s v="Not Forecasted But Sold"/>
    <x v="0"/>
    <s v="50-80"/>
  </r>
  <r>
    <s v="Total"/>
    <x v="0"/>
    <s v="ABC-12"/>
    <s v="XYZ-14"/>
    <x v="77"/>
    <s v="Description_105"/>
    <d v="2022-02-01T00:00:00"/>
    <n v="15544"/>
    <s v="Demand"/>
    <n v="2513"/>
    <n v="0"/>
    <n v="0"/>
    <n v="4000"/>
    <n v="2513"/>
    <n v="2513"/>
    <n v="1487"/>
    <n v="0"/>
    <n v="0"/>
    <n v="0.40827695980899326"/>
    <s v="0-10%"/>
    <s v="0-10%"/>
    <s v="30-40%"/>
    <n v="5.4571330709357859"/>
    <n v="13713.77540726163"/>
    <n v="0"/>
    <n v="0"/>
    <n v="21828.532283743145"/>
    <n v="13713.77540726163"/>
    <n v="13713.77540726163"/>
    <n v="8114.7568764815151"/>
    <s v="Not Forecasted But Sold"/>
    <s v="Not Forecasted But Sold"/>
    <x v="0"/>
    <s v="50-80"/>
  </r>
  <r>
    <s v="Total"/>
    <x v="0"/>
    <s v="ABC-12"/>
    <s v="XYZ-14"/>
    <x v="78"/>
    <s v="Description_106"/>
    <d v="2022-02-01T00:00:00"/>
    <n v="7097"/>
    <s v="Demand"/>
    <n v="482"/>
    <n v="0"/>
    <n v="0"/>
    <n v="600"/>
    <n v="482"/>
    <n v="482"/>
    <n v="118"/>
    <n v="0"/>
    <n v="0"/>
    <n v="0.75518672199170123"/>
    <s v="0-10%"/>
    <s v="0-10%"/>
    <s v="70-80%"/>
    <n v="7.3105150802434986"/>
    <n v="3523.6682686773665"/>
    <n v="0"/>
    <n v="0"/>
    <n v="4386.3090481460995"/>
    <n v="3523.6682686773665"/>
    <n v="3523.6682686773665"/>
    <n v="862.64077946873294"/>
    <s v="Not Forecasted But Sold"/>
    <s v="Not Forecasted But Sold"/>
    <x v="0"/>
    <s v="80-120"/>
  </r>
  <r>
    <s v="Total"/>
    <x v="3"/>
    <s v="ABC-12"/>
    <s v="XYZ-14"/>
    <x v="79"/>
    <s v="Description_111"/>
    <d v="2022-02-01T00:00:00"/>
    <n v="2837"/>
    <s v="Demand"/>
    <n v="2526"/>
    <n v="2856"/>
    <n v="2856"/>
    <n v="2700"/>
    <n v="330"/>
    <n v="330"/>
    <n v="174"/>
    <n v="0.86935866983372923"/>
    <n v="0.86935866983372923"/>
    <n v="0.93111638954869358"/>
    <s v="80-90%"/>
    <s v="80-90%"/>
    <s v="90-100%"/>
    <n v="2.4302683078115268"/>
    <n v="6138.8577455319164"/>
    <n v="6940.8462871097208"/>
    <n v="6940.8462871097208"/>
    <n v="6561.7244310911228"/>
    <n v="801.98854157780443"/>
    <n v="801.98854157780443"/>
    <n v="422.86668555920642"/>
    <s v="Overforecast"/>
    <s v="Overforecast"/>
    <x v="2"/>
    <s v="80-120"/>
  </r>
  <r>
    <s v="Total"/>
    <x v="3"/>
    <s v="ABC-12"/>
    <s v="XYZ-14"/>
    <x v="80"/>
    <s v="Description_112"/>
    <d v="2022-02-01T00:00:00"/>
    <n v="3442"/>
    <s v="Demand"/>
    <n v="2062"/>
    <n v="1138"/>
    <n v="1138"/>
    <n v="1348"/>
    <n v="924"/>
    <n v="924"/>
    <n v="714"/>
    <n v="0.55189136760426771"/>
    <n v="0.55189136760426771"/>
    <n v="0.65373423860329782"/>
    <s v="50-60%"/>
    <s v="50-60%"/>
    <s v="60-70%"/>
    <n v="7.064335318126659"/>
    <n v="14566.659425977172"/>
    <n v="8039.213592028138"/>
    <n v="8039.213592028138"/>
    <n v="9522.7240088347371"/>
    <n v="6527.4458339490338"/>
    <n v="6527.4458339490338"/>
    <n v="5043.9354171424347"/>
    <s v="Underforecast"/>
    <s v="Underforecast"/>
    <x v="3"/>
    <s v="150-200"/>
  </r>
  <r>
    <s v="Total"/>
    <x v="3"/>
    <s v="ABC-12"/>
    <s v="XYZ-14"/>
    <x v="81"/>
    <s v="Description_113"/>
    <d v="2022-02-01T00:00:00"/>
    <n v="7053"/>
    <s v="Demand"/>
    <n v="2372"/>
    <n v="1674"/>
    <n v="1674"/>
    <n v="1500"/>
    <n v="698"/>
    <n v="698"/>
    <n v="872"/>
    <n v="0.70573355817875205"/>
    <n v="0.70573355817875205"/>
    <n v="0.63237774030354132"/>
    <s v="60-70%"/>
    <s v="60-70%"/>
    <s v="60-70%"/>
    <n v="2.3550778513017163"/>
    <n v="5586.2446632876708"/>
    <n v="3942.4003230790731"/>
    <n v="3942.4003230790731"/>
    <n v="3532.6167769525746"/>
    <n v="1643.8443402085977"/>
    <n v="1643.8443402085977"/>
    <n v="2053.6278863350963"/>
    <s v="Underforecast"/>
    <s v="Underforecast"/>
    <x v="3"/>
    <s v="150-200"/>
  </r>
  <r>
    <s v="Total"/>
    <x v="3"/>
    <s v="ABC-12"/>
    <s v="XYZ-14"/>
    <x v="82"/>
    <s v="Description_114"/>
    <d v="2022-02-01T00:00:00"/>
    <n v="1399"/>
    <s v="Demand"/>
    <n v="865"/>
    <n v="435"/>
    <n v="435"/>
    <n v="530"/>
    <n v="430"/>
    <n v="430"/>
    <n v="335"/>
    <n v="0.50289017341040465"/>
    <n v="0.50289017341040465"/>
    <n v="0.61271676300578037"/>
    <s v="40-50%"/>
    <s v="40-50%"/>
    <s v="60-70%"/>
    <n v="7.0314870286681348"/>
    <n v="6082.2362797979367"/>
    <n v="3058.6968574706389"/>
    <n v="3058.6968574706389"/>
    <n v="3726.6881251941113"/>
    <n v="3023.5394223272979"/>
    <n v="3023.5394223272979"/>
    <n v="2355.5481546038254"/>
    <s v="Underforecast"/>
    <s v="Underforecast"/>
    <x v="3"/>
    <s v="150-200"/>
  </r>
  <r>
    <s v="Total"/>
    <x v="3"/>
    <s v="ABC-12"/>
    <s v="XYZ-14"/>
    <x v="83"/>
    <s v="Description_115"/>
    <d v="2022-02-01T00:00:00"/>
    <n v="3355"/>
    <s v="Demand"/>
    <n v="2725"/>
    <n v="1500"/>
    <n v="1500"/>
    <n v="1800"/>
    <n v="1225"/>
    <n v="1225"/>
    <n v="925"/>
    <n v="0.55045871559633031"/>
    <n v="0.55045871559633031"/>
    <n v="0.66055045871559637"/>
    <s v="50-60%"/>
    <s v="50-60%"/>
    <s v="60-70%"/>
    <n v="2.3564230520513139"/>
    <n v="6421.2528168398303"/>
    <n v="3534.6345780769707"/>
    <n v="3534.6345780769707"/>
    <n v="4241.5614936923648"/>
    <n v="2886.6182387628596"/>
    <n v="2886.6182387628596"/>
    <n v="2179.6913231474655"/>
    <s v="Underforecast"/>
    <s v="Underforecast"/>
    <x v="3"/>
    <s v="150-200"/>
  </r>
  <r>
    <s v="Total"/>
    <x v="3"/>
    <s v="ABC-12"/>
    <s v="XYZ-14"/>
    <x v="84"/>
    <s v="Description_116"/>
    <d v="2022-02-01T00:00:00"/>
    <n v="1060"/>
    <s v="Demand"/>
    <n v="851"/>
    <n v="570"/>
    <n v="570"/>
    <n v="664"/>
    <n v="281"/>
    <n v="281"/>
    <n v="187"/>
    <n v="0.66980023501762631"/>
    <n v="0.66980023501762631"/>
    <n v="0.78025851938895419"/>
    <s v="60-70%"/>
    <s v="60-70%"/>
    <s v="70-80%"/>
    <n v="7.0809809222496467"/>
    <n v="6025.9147648344497"/>
    <n v="4036.1591256822985"/>
    <n v="4036.1591256822985"/>
    <n v="4701.7713323737653"/>
    <n v="1989.7556391521512"/>
    <n v="1989.7556391521512"/>
    <n v="1324.1434324606844"/>
    <s v="Underforecast"/>
    <s v="Underforecast"/>
    <x v="3"/>
    <s v="120-150"/>
  </r>
  <r>
    <s v="Total"/>
    <x v="3"/>
    <s v="ABC-12"/>
    <s v="XYZ-14"/>
    <x v="85"/>
    <s v="Description_117"/>
    <d v="2022-02-01T00:00:00"/>
    <n v="0"/>
    <s v="Supply"/>
    <n v="0"/>
    <n v="408"/>
    <n v="408"/>
    <n v="0"/>
    <n v="408"/>
    <n v="408"/>
    <n v="0"/>
    <n v="1"/>
    <n v="1"/>
    <n v="1"/>
    <s v="90-100%"/>
    <s v="90-100%"/>
    <s v="Others"/>
    <n v="2.3454098075456158"/>
    <n v="0"/>
    <n v="956.92720147861121"/>
    <n v="956.92720147861121"/>
    <n v="0"/>
    <n v="956.92720147861121"/>
    <n v="956.92720147861121"/>
    <n v="0"/>
    <s v="Forecasted But Not Sold"/>
    <s v="Forecasted But Not Sold"/>
    <x v="4"/>
    <s v="0"/>
  </r>
  <r>
    <s v="Total"/>
    <x v="0"/>
    <s v="ABC-16"/>
    <s v="XYZ-15"/>
    <x v="86"/>
    <s v="Description_118"/>
    <d v="2022-02-01T00:00:00"/>
    <n v="27"/>
    <s v="Supply"/>
    <n v="102"/>
    <n v="1000"/>
    <n v="1000"/>
    <n v="1800"/>
    <n v="898"/>
    <n v="898"/>
    <n v="1698"/>
    <n v="0"/>
    <n v="0"/>
    <n v="0"/>
    <s v="0-10%"/>
    <s v="0-10%"/>
    <s v="0-10%"/>
    <n v="27.534316544547092"/>
    <n v="2808.5002875438036"/>
    <n v="27534.316544547091"/>
    <n v="27534.316544547091"/>
    <n v="49561.769780184768"/>
    <n v="24725.816257003287"/>
    <n v="24725.816257003287"/>
    <n v="46753.269492640968"/>
    <s v="Overforecast"/>
    <s v="Overforecast"/>
    <x v="0"/>
    <s v="0-25"/>
  </r>
  <r>
    <s v="Total"/>
    <x v="1"/>
    <s v="ABC-16"/>
    <s v="XYZ-15"/>
    <x v="87"/>
    <s v="Description_119"/>
    <d v="2022-02-01T00:00:00"/>
    <n v="1599"/>
    <s v="Demand"/>
    <n v="330"/>
    <n v="453"/>
    <n v="453"/>
    <n v="500"/>
    <n v="123"/>
    <n v="123"/>
    <n v="170"/>
    <n v="0.6272727272727272"/>
    <n v="0.6272727272727272"/>
    <n v="0.48484848484848486"/>
    <s v="60-70%"/>
    <s v="60-70%"/>
    <s v="40-50%"/>
    <n v="22.909359219330852"/>
    <n v="7560.0885423791815"/>
    <n v="10377.939726356875"/>
    <n v="10377.939726356875"/>
    <n v="11454.679609665427"/>
    <n v="2817.8511839776938"/>
    <n v="2817.8511839776938"/>
    <n v="3894.5910672862456"/>
    <s v="Overforecast"/>
    <s v="Overforecast"/>
    <x v="0"/>
    <s v="50-80"/>
  </r>
  <r>
    <s v="Total"/>
    <x v="3"/>
    <s v="ABC-16"/>
    <s v="XYZ-15"/>
    <x v="88"/>
    <s v="Description_120"/>
    <d v="2022-02-01T00:00:00"/>
    <n v="369"/>
    <s v="Demand"/>
    <n v="202"/>
    <n v="355"/>
    <n v="355"/>
    <n v="355"/>
    <n v="153"/>
    <n v="153"/>
    <n v="153"/>
    <n v="0.24257425742574257"/>
    <n v="0.24257425742574257"/>
    <n v="0.24257425742574257"/>
    <s v="20-30%"/>
    <s v="20-30%"/>
    <s v="20-30%"/>
    <n v="13.582437410071941"/>
    <n v="2743.6523568345324"/>
    <n v="4821.7652805755388"/>
    <n v="4821.7652805755388"/>
    <n v="4821.7652805755388"/>
    <n v="2078.1129237410064"/>
    <n v="2078.1129237410064"/>
    <n v="2078.1129237410064"/>
    <s v="Overforecast"/>
    <s v="Overforecast"/>
    <x v="0"/>
    <s v="50-80"/>
  </r>
  <r>
    <s v="Total"/>
    <x v="0"/>
    <s v="ABC-16"/>
    <s v="XYZ-15"/>
    <x v="89"/>
    <s v="Description_123"/>
    <d v="2022-02-01T00:00:00"/>
    <n v="470"/>
    <s v="Demand"/>
    <n v="110"/>
    <n v="248"/>
    <n v="248"/>
    <n v="400"/>
    <n v="138"/>
    <n v="138"/>
    <n v="290"/>
    <n v="0"/>
    <n v="0"/>
    <n v="0"/>
    <s v="0-10%"/>
    <s v="0-10%"/>
    <s v="0-10%"/>
    <n v="6.5049222310126584"/>
    <n v="715.54144541139237"/>
    <n v="1613.2207132911392"/>
    <n v="1613.2207132911392"/>
    <n v="2601.9688924050633"/>
    <n v="897.67926787974682"/>
    <n v="897.67926787974682"/>
    <n v="1886.4274469936709"/>
    <s v="Overforecast"/>
    <s v="Overforecast"/>
    <x v="0"/>
    <s v="25-50"/>
  </r>
  <r>
    <s v="Total"/>
    <x v="1"/>
    <s v="ABC-16"/>
    <s v="XYZ-15"/>
    <x v="90"/>
    <s v="Description_124"/>
    <d v="2022-02-01T00:00:00"/>
    <n v="331"/>
    <s v="Demand"/>
    <n v="60"/>
    <n v="57"/>
    <n v="57"/>
    <n v="60"/>
    <n v="3"/>
    <n v="3"/>
    <n v="0"/>
    <n v="0.95"/>
    <n v="0.95"/>
    <n v="1"/>
    <s v="90-100%"/>
    <s v="90-100%"/>
    <s v="90-100%"/>
    <n v="6.4036784848484851"/>
    <n v="384.22070909090911"/>
    <n v="365.00967363636363"/>
    <n v="365.00967363636363"/>
    <n v="384.22070909090911"/>
    <n v="19.211035454545481"/>
    <n v="19.211035454545481"/>
    <n v="0"/>
    <s v="Normal"/>
    <s v="Normal"/>
    <x v="2"/>
    <s v="80-120"/>
  </r>
  <r>
    <s v="Total"/>
    <x v="3"/>
    <s v="ABC-16"/>
    <s v="XYZ-15"/>
    <x v="91"/>
    <s v="Description_125"/>
    <d v="2022-02-01T00:00:00"/>
    <n v="85"/>
    <s v="Demand"/>
    <n v="47"/>
    <n v="39"/>
    <n v="39"/>
    <n v="85"/>
    <n v="8"/>
    <n v="8"/>
    <n v="38"/>
    <n v="0.82978723404255317"/>
    <n v="0.82978723404255317"/>
    <n v="0.19148936170212771"/>
    <s v="80-90%"/>
    <s v="80-90%"/>
    <s v="10-20%"/>
    <n v="4.2475714285714279"/>
    <n v="199.63585714285711"/>
    <n v="165.6552857142857"/>
    <n v="165.6552857142857"/>
    <n v="361.0435714285714"/>
    <n v="33.980571428571409"/>
    <n v="33.980571428571409"/>
    <n v="161.40771428571429"/>
    <s v="Underforecast"/>
    <s v="Underforecast"/>
    <x v="0"/>
    <s v="50-80"/>
  </r>
  <r>
    <s v="Total"/>
    <x v="3"/>
    <s v="ABC-5"/>
    <s v="XYZ-17"/>
    <x v="92"/>
    <s v="Description_129"/>
    <d v="2022-02-01T00:00:00"/>
    <n v="28666"/>
    <s v="Demand"/>
    <n v="0"/>
    <n v="2717"/>
    <n v="2717"/>
    <n v="3500"/>
    <n v="2717"/>
    <n v="2717"/>
    <n v="3500"/>
    <n v="1"/>
    <n v="1"/>
    <n v="1"/>
    <s v="90-100%"/>
    <s v="90-100%"/>
    <s v="90-100%"/>
    <n v="4.0976159063999527"/>
    <n v="0"/>
    <n v="11133.222417688672"/>
    <n v="11133.222417688672"/>
    <n v="14341.655672399835"/>
    <n v="11133.222417688672"/>
    <n v="11133.222417688672"/>
    <n v="14341.655672399835"/>
    <s v="Forecasted But Not Sold"/>
    <s v="Forecasted But Not Sold"/>
    <x v="5"/>
    <s v="0"/>
  </r>
  <r>
    <s v="Total"/>
    <x v="0"/>
    <s v="ABC-5"/>
    <s v="XYZ-17"/>
    <x v="93"/>
    <s v="Description_131"/>
    <d v="2022-02-01T00:00:00"/>
    <n v="21"/>
    <s v="Supply"/>
    <n v="0"/>
    <n v="2281"/>
    <n v="2281"/>
    <n v="3200"/>
    <n v="2281"/>
    <n v="2281"/>
    <n v="3200"/>
    <n v="1"/>
    <n v="1"/>
    <n v="1"/>
    <s v="90-100%"/>
    <s v="90-100%"/>
    <s v="90-100%"/>
    <n v="3.9335965706844163"/>
    <n v="0"/>
    <n v="8972.5337777311543"/>
    <n v="8972.5337777311543"/>
    <n v="12587.509026190131"/>
    <n v="8972.5337777311543"/>
    <n v="8972.5337777311543"/>
    <n v="12587.509026190131"/>
    <s v="Forecasted But Not Sold"/>
    <s v="Forecasted But Not Sold"/>
    <x v="5"/>
    <s v="0"/>
  </r>
  <r>
    <s v="Total"/>
    <x v="1"/>
    <s v="ABC-9"/>
    <s v="XYZ-18"/>
    <x v="94"/>
    <s v="Description_132"/>
    <d v="2022-02-01T00:00:00"/>
    <n v="0"/>
    <s v="Supply"/>
    <n v="0"/>
    <n v="0"/>
    <n v="0"/>
    <n v="0"/>
    <n v="0"/>
    <n v="0"/>
    <n v="0"/>
    <n v="1"/>
    <n v="1"/>
    <n v="1"/>
    <s v="Others"/>
    <s v="Others"/>
    <s v="Others"/>
    <n v="0"/>
    <n v="0"/>
    <n v="0"/>
    <n v="0"/>
    <n v="0"/>
    <n v="0"/>
    <n v="0"/>
    <n v="0"/>
    <s v="Others"/>
    <s v="Others"/>
    <x v="4"/>
    <s v="0"/>
  </r>
  <r>
    <s v="Total"/>
    <x v="1"/>
    <s v="ABC-9"/>
    <s v="XYZ-18"/>
    <x v="95"/>
    <s v="Description_133"/>
    <d v="2022-02-01T00:00:00"/>
    <n v="0"/>
    <s v="Supply"/>
    <n v="0"/>
    <n v="0"/>
    <n v="0"/>
    <n v="0"/>
    <n v="0"/>
    <n v="0"/>
    <n v="0"/>
    <n v="1"/>
    <n v="1"/>
    <n v="1"/>
    <s v="Others"/>
    <s v="Others"/>
    <s v="Others"/>
    <n v="0"/>
    <n v="0"/>
    <n v="0"/>
    <n v="0"/>
    <n v="0"/>
    <n v="0"/>
    <n v="0"/>
    <n v="0"/>
    <s v="Others"/>
    <s v="Others"/>
    <x v="4"/>
    <s v="0"/>
  </r>
  <r>
    <s v="Total"/>
    <x v="1"/>
    <s v="ABC-9"/>
    <s v="XYZ-18"/>
    <x v="96"/>
    <s v="Description_134"/>
    <d v="2022-02-01T00:00:00"/>
    <n v="0"/>
    <s v="Supply"/>
    <n v="0"/>
    <n v="0"/>
    <n v="0"/>
    <n v="0"/>
    <n v="0"/>
    <n v="0"/>
    <n v="0"/>
    <n v="1"/>
    <n v="1"/>
    <n v="1"/>
    <s v="Others"/>
    <s v="Others"/>
    <s v="Others"/>
    <n v="0"/>
    <n v="0"/>
    <n v="0"/>
    <n v="0"/>
    <n v="0"/>
    <n v="0"/>
    <n v="0"/>
    <n v="0"/>
    <s v="Others"/>
    <s v="Others"/>
    <x v="4"/>
    <s v="0"/>
  </r>
  <r>
    <s v="Total"/>
    <x v="1"/>
    <s v="ABC-9"/>
    <s v="XYZ-18"/>
    <x v="97"/>
    <s v="Description_135"/>
    <d v="2022-02-01T00:00:00"/>
    <n v="0"/>
    <s v="Supply"/>
    <n v="0"/>
    <n v="0"/>
    <n v="0"/>
    <n v="0"/>
    <n v="0"/>
    <n v="0"/>
    <n v="0"/>
    <n v="1"/>
    <n v="1"/>
    <n v="1"/>
    <s v="Others"/>
    <s v="Others"/>
    <s v="Others"/>
    <n v="0"/>
    <n v="0"/>
    <n v="0"/>
    <n v="0"/>
    <n v="0"/>
    <n v="0"/>
    <n v="0"/>
    <n v="0"/>
    <s v="Others"/>
    <s v="Others"/>
    <x v="4"/>
    <s v="0"/>
  </r>
  <r>
    <s v="Total"/>
    <x v="3"/>
    <s v="ABC-13"/>
    <s v="XYZ-72"/>
    <x v="98"/>
    <s v="Description_136"/>
    <d v="2022-02-01T00:00:00"/>
    <n v="1485"/>
    <s v="Demand"/>
    <n v="0"/>
    <n v="0"/>
    <n v="0"/>
    <n v="0"/>
    <n v="0"/>
    <n v="0"/>
    <n v="0"/>
    <n v="1"/>
    <n v="1"/>
    <n v="1"/>
    <s v="Others"/>
    <s v="Others"/>
    <s v="Others"/>
    <n v="37.35"/>
    <n v="0"/>
    <n v="0"/>
    <n v="0"/>
    <n v="0"/>
    <n v="0"/>
    <n v="0"/>
    <n v="0"/>
    <s v="Others"/>
    <s v="Others"/>
    <x v="4"/>
    <s v="0"/>
  </r>
  <r>
    <s v="Total"/>
    <x v="0"/>
    <s v="ABC-19"/>
    <s v="XYZ-19"/>
    <x v="99"/>
    <s v="Description_138"/>
    <d v="2022-02-01T00:00:00"/>
    <n v="10408"/>
    <s v="Demand"/>
    <n v="4906"/>
    <n v="6715"/>
    <n v="6715"/>
    <n v="4500"/>
    <n v="1809"/>
    <n v="1809"/>
    <n v="406"/>
    <n v="0.63126783530370978"/>
    <n v="0.63126783530370978"/>
    <n v="0.91724419078679165"/>
    <s v="60-70%"/>
    <s v="60-70%"/>
    <s v="90-100%"/>
    <n v="4.1126501412361769"/>
    <n v="20176.661592904682"/>
    <n v="27616.445698400927"/>
    <n v="27616.445698400927"/>
    <n v="18506.925635562795"/>
    <n v="7439.7841054962446"/>
    <n v="7439.7841054962446"/>
    <n v="1669.7359573418871"/>
    <s v="Overforecast"/>
    <s v="Overforecast"/>
    <x v="2"/>
    <s v="80-120"/>
  </r>
  <r>
    <s v="Total"/>
    <x v="0"/>
    <s v="ABC-19"/>
    <s v="XYZ-19"/>
    <x v="100"/>
    <s v="Description_140"/>
    <d v="2022-02-01T00:00:00"/>
    <n v="3609"/>
    <s v="Supply"/>
    <n v="5334"/>
    <n v="9000"/>
    <n v="9000"/>
    <n v="10000"/>
    <n v="3666"/>
    <n v="3666"/>
    <n v="4666"/>
    <n v="0.31271091113610794"/>
    <n v="0.31271091113610794"/>
    <n v="0.1252343457067866"/>
    <s v="30-40%"/>
    <s v="30-40%"/>
    <s v="10-20%"/>
    <n v="1.7290307355215673"/>
    <n v="9222.6499432720393"/>
    <n v="15561.276619694105"/>
    <n v="15561.276619694105"/>
    <n v="17290.307355215671"/>
    <n v="6338.6266764220654"/>
    <n v="6338.6266764220654"/>
    <n v="8067.6574119436318"/>
    <s v="Overforecast"/>
    <s v="Overforecast"/>
    <x v="0"/>
    <s v="50-80"/>
  </r>
  <r>
    <s v="Total"/>
    <x v="3"/>
    <s v="ABC-12"/>
    <s v="XYZ-20"/>
    <x v="101"/>
    <s v="Description_142"/>
    <d v="2022-02-01T00:00:00"/>
    <n v="11552"/>
    <s v="Demand"/>
    <n v="3778"/>
    <n v="1922"/>
    <n v="1922"/>
    <n v="2182"/>
    <n v="1856"/>
    <n v="1856"/>
    <n v="1596"/>
    <n v="0.50873478030704078"/>
    <n v="0.50873478030704078"/>
    <n v="0.57755426151402856"/>
    <s v="40-50%"/>
    <s v="40-50%"/>
    <s v="50-60%"/>
    <n v="2.4611441528615803"/>
    <n v="9298.2026095110505"/>
    <n v="4730.3190617999571"/>
    <n v="4730.3190617999571"/>
    <n v="5370.2165415439686"/>
    <n v="4567.8835477110933"/>
    <n v="4567.8835477110933"/>
    <n v="3927.9860679670819"/>
    <s v="Underforecast"/>
    <s v="Underforecast"/>
    <x v="3"/>
    <s v="150-200"/>
  </r>
  <r>
    <s v="Total"/>
    <x v="3"/>
    <s v="ABC-12"/>
    <s v="XYZ-20"/>
    <x v="102"/>
    <s v="Description_143"/>
    <d v="2022-02-01T00:00:00"/>
    <n v="739"/>
    <s v="Demand"/>
    <n v="311"/>
    <n v="284"/>
    <n v="284"/>
    <n v="360"/>
    <n v="27"/>
    <n v="27"/>
    <n v="49"/>
    <n v="0.91318327974276525"/>
    <n v="0.91318327974276525"/>
    <n v="0.842443729903537"/>
    <s v="90-100%"/>
    <s v="90-100%"/>
    <s v="80-90%"/>
    <n v="2.2694097279253391"/>
    <n v="705.7864253847805"/>
    <n v="644.51236273079633"/>
    <n v="644.51236273079633"/>
    <n v="816.98750205312206"/>
    <n v="61.274062653984174"/>
    <n v="61.274062653984174"/>
    <n v="111.20107666834156"/>
    <s v="Normal"/>
    <s v="Normal"/>
    <x v="0"/>
    <s v="80-120"/>
  </r>
  <r>
    <s v="Total"/>
    <x v="3"/>
    <s v="ABC-12"/>
    <s v="XYZ-20"/>
    <x v="103"/>
    <s v="Description_144"/>
    <d v="2022-02-01T00:00:00"/>
    <n v="176"/>
    <s v="Demand"/>
    <n v="118"/>
    <n v="93"/>
    <n v="93"/>
    <n v="80"/>
    <n v="25"/>
    <n v="25"/>
    <n v="38"/>
    <n v="0.78813559322033899"/>
    <n v="0.78813559322033899"/>
    <n v="0.67796610169491522"/>
    <s v="70-80%"/>
    <s v="70-80%"/>
    <s v="60-70%"/>
    <n v="6.4208011218933017"/>
    <n v="757.65453238340956"/>
    <n v="597.13450433607704"/>
    <n v="597.13450433607704"/>
    <n v="513.66408975146419"/>
    <n v="160.52002804733252"/>
    <n v="160.52002804733252"/>
    <n v="243.99044263194537"/>
    <s v="Underforecast"/>
    <s v="Underforecast"/>
    <x v="3"/>
    <s v="120-150"/>
  </r>
  <r>
    <s v="Total"/>
    <x v="3"/>
    <s v="ABC-12"/>
    <s v="XYZ-20"/>
    <x v="104"/>
    <s v="Description_145"/>
    <d v="2022-02-01T00:00:00"/>
    <n v="4572"/>
    <s v="Demand"/>
    <n v="3177"/>
    <n v="2261"/>
    <n v="2261"/>
    <n v="2559"/>
    <n v="916"/>
    <n v="916"/>
    <n v="618"/>
    <n v="0.71167768334907144"/>
    <n v="0.71167768334907144"/>
    <n v="0.80547686496694992"/>
    <s v="70-80%"/>
    <s v="70-80%"/>
    <s v="70-80%"/>
    <n v="2.2543137649855653"/>
    <n v="7161.9548313591413"/>
    <n v="5097.0034226323633"/>
    <n v="5097.0034226323633"/>
    <n v="5768.7889245980614"/>
    <n v="2064.951408726778"/>
    <n v="2064.951408726778"/>
    <n v="1393.1659067610799"/>
    <s v="Underforecast"/>
    <s v="Underforecast"/>
    <x v="3"/>
    <s v="120-150"/>
  </r>
  <r>
    <s v="Total"/>
    <x v="3"/>
    <s v="ABC-12"/>
    <s v="XYZ-20"/>
    <x v="105"/>
    <s v="Description_146"/>
    <d v="2022-02-01T00:00:00"/>
    <n v="1315"/>
    <s v="Demand"/>
    <n v="890"/>
    <n v="719"/>
    <n v="719"/>
    <n v="751"/>
    <n v="171"/>
    <n v="171"/>
    <n v="139"/>
    <n v="0.80786516853932588"/>
    <n v="0.80786516853932588"/>
    <n v="0.84382022471910112"/>
    <s v="70-80%"/>
    <s v="70-80%"/>
    <s v="80-90%"/>
    <n v="1.1276600408728021"/>
    <n v="1003.6174363767939"/>
    <n v="810.78756938754475"/>
    <n v="810.78756938754475"/>
    <n v="846.87269069547438"/>
    <n v="192.82986698924913"/>
    <n v="192.82986698924913"/>
    <n v="156.7447456813195"/>
    <s v="Underforecast"/>
    <s v="Underforecast"/>
    <x v="3"/>
    <s v="80-120"/>
  </r>
  <r>
    <s v="Total"/>
    <x v="0"/>
    <s v="ABC-19"/>
    <s v="XYZ-21"/>
    <x v="106"/>
    <s v="Description_148"/>
    <d v="2022-02-01T00:00:00"/>
    <n v="1219"/>
    <s v="Demand"/>
    <n v="34"/>
    <n v="500"/>
    <n v="500"/>
    <n v="500"/>
    <n v="466"/>
    <n v="466"/>
    <n v="466"/>
    <n v="0"/>
    <n v="0"/>
    <n v="0"/>
    <s v="0-10%"/>
    <s v="0-10%"/>
    <s v="0-10%"/>
    <n v="33.359434017595312"/>
    <n v="1134.2207565982405"/>
    <n v="16679.717008797656"/>
    <n v="16679.717008797656"/>
    <n v="16679.717008797656"/>
    <n v="15545.496252199415"/>
    <n v="15545.496252199415"/>
    <n v="15545.496252199415"/>
    <s v="Overforecast"/>
    <s v="Overforecast"/>
    <x v="0"/>
    <s v="0-25"/>
  </r>
  <r>
    <s v="Total"/>
    <x v="3"/>
    <s v="ABC-19"/>
    <s v="XYZ-21"/>
    <x v="107"/>
    <s v="Description_150"/>
    <d v="2022-02-01T00:00:00"/>
    <n v="235"/>
    <s v="Demand"/>
    <n v="0"/>
    <n v="0"/>
    <n v="0"/>
    <n v="0"/>
    <n v="0"/>
    <n v="0"/>
    <n v="0"/>
    <n v="1"/>
    <n v="1"/>
    <n v="1"/>
    <s v="Others"/>
    <s v="Others"/>
    <s v="Others"/>
    <n v="30"/>
    <n v="0"/>
    <n v="0"/>
    <n v="0"/>
    <n v="0"/>
    <n v="0"/>
    <n v="0"/>
    <n v="0"/>
    <s v="Others"/>
    <s v="Others"/>
    <x v="4"/>
    <s v="0"/>
  </r>
  <r>
    <s v="Total"/>
    <x v="1"/>
    <s v="ABC-19"/>
    <s v="XYZ-21"/>
    <x v="108"/>
    <s v="Description_151"/>
    <d v="2022-02-01T00:00:00"/>
    <n v="946"/>
    <s v="Demand"/>
    <n v="0"/>
    <n v="465"/>
    <n v="465"/>
    <n v="0"/>
    <n v="465"/>
    <n v="465"/>
    <n v="0"/>
    <n v="1"/>
    <n v="1"/>
    <n v="1"/>
    <s v="90-100%"/>
    <s v="90-100%"/>
    <s v="Others"/>
    <n v="24.03"/>
    <n v="0"/>
    <n v="11173.95"/>
    <n v="11173.95"/>
    <n v="0"/>
    <n v="11173.95"/>
    <n v="11173.95"/>
    <n v="0"/>
    <s v="Forecasted But Not Sold"/>
    <s v="Forecasted But Not Sold"/>
    <x v="4"/>
    <s v="0"/>
  </r>
  <r>
    <s v="Total"/>
    <x v="4"/>
    <s v="ABC-19"/>
    <s v="XYZ-21"/>
    <x v="109"/>
    <s v="Description_152"/>
    <d v="2022-02-01T00:00:00"/>
    <n v="0"/>
    <s v="Supply"/>
    <n v="0"/>
    <n v="0"/>
    <n v="0"/>
    <n v="0"/>
    <n v="0"/>
    <n v="0"/>
    <n v="0"/>
    <n v="1"/>
    <n v="1"/>
    <n v="1"/>
    <s v="Others"/>
    <s v="Others"/>
    <s v="Others"/>
    <n v="50.5"/>
    <n v="0"/>
    <n v="0"/>
    <n v="0"/>
    <n v="0"/>
    <n v="0"/>
    <n v="0"/>
    <n v="0"/>
    <s v="Others"/>
    <s v="Others"/>
    <x v="4"/>
    <s v="0"/>
  </r>
  <r>
    <s v="Total"/>
    <x v="1"/>
    <s v="ABC-12"/>
    <s v="XYZ-22"/>
    <x v="110"/>
    <s v="Description_154"/>
    <d v="2022-02-01T00:00:00"/>
    <n v="57"/>
    <s v="Demand"/>
    <n v="0"/>
    <n v="0"/>
    <n v="0"/>
    <n v="1"/>
    <n v="0"/>
    <n v="0"/>
    <n v="1"/>
    <n v="1"/>
    <n v="1"/>
    <n v="1"/>
    <s v="Others"/>
    <s v="Others"/>
    <s v="90-100%"/>
    <n v="513.2721307016202"/>
    <n v="0"/>
    <n v="0"/>
    <n v="0"/>
    <n v="513.2721307016202"/>
    <n v="0"/>
    <n v="0"/>
    <n v="513.2721307016202"/>
    <s v="Others"/>
    <s v="Others"/>
    <x v="5"/>
    <s v="0"/>
  </r>
  <r>
    <s v="Total"/>
    <x v="1"/>
    <s v="ABC-12"/>
    <s v="XYZ-22"/>
    <x v="111"/>
    <s v="Description_155"/>
    <d v="2022-02-01T00:00:00"/>
    <n v="124"/>
    <s v="Demand"/>
    <n v="0"/>
    <n v="0"/>
    <n v="0"/>
    <n v="1"/>
    <n v="0"/>
    <n v="0"/>
    <n v="1"/>
    <n v="1"/>
    <n v="1"/>
    <n v="1"/>
    <s v="Others"/>
    <s v="Others"/>
    <s v="90-100%"/>
    <n v="230.97102775419356"/>
    <n v="0"/>
    <n v="0"/>
    <n v="0"/>
    <n v="230.97102775419356"/>
    <n v="0"/>
    <n v="0"/>
    <n v="230.97102775419356"/>
    <s v="Others"/>
    <s v="Others"/>
    <x v="5"/>
    <s v="0"/>
  </r>
  <r>
    <s v="Total"/>
    <x v="1"/>
    <s v="ABC-12"/>
    <s v="XYZ-22"/>
    <x v="112"/>
    <s v="Description_156"/>
    <d v="2022-02-01T00:00:00"/>
    <n v="295"/>
    <s v="Demand"/>
    <n v="0"/>
    <n v="0"/>
    <n v="0"/>
    <n v="1"/>
    <n v="0"/>
    <n v="0"/>
    <n v="1"/>
    <n v="1"/>
    <n v="1"/>
    <n v="1"/>
    <s v="Others"/>
    <s v="Others"/>
    <s v="90-100%"/>
    <n v="230.97102775419356"/>
    <n v="0"/>
    <n v="0"/>
    <n v="0"/>
    <n v="230.97102775419356"/>
    <n v="0"/>
    <n v="0"/>
    <n v="230.97102775419356"/>
    <s v="Others"/>
    <s v="Others"/>
    <x v="5"/>
    <s v="0"/>
  </r>
  <r>
    <s v="Total"/>
    <x v="2"/>
    <s v="ABC-12"/>
    <s v="XYZ-22"/>
    <x v="113"/>
    <s v="Description_157"/>
    <d v="2022-02-01T00:00:00"/>
    <n v="1023"/>
    <s v="Demand"/>
    <n v="40"/>
    <n v="73"/>
    <n v="73"/>
    <n v="10"/>
    <n v="33"/>
    <n v="33"/>
    <n v="30"/>
    <n v="0.17500000000000004"/>
    <n v="0.17500000000000004"/>
    <n v="0.25"/>
    <s v="10-20%"/>
    <s v="10-20%"/>
    <s v="20-30%"/>
    <n v="90.449999999999989"/>
    <n v="3617.9999999999995"/>
    <n v="6602.8499999999995"/>
    <n v="6602.8499999999995"/>
    <n v="904.49999999999989"/>
    <n v="2984.85"/>
    <n v="2984.85"/>
    <n v="2713.4999999999995"/>
    <s v="Overforecast"/>
    <s v="Overforecast"/>
    <x v="3"/>
    <s v="&gt;200&quot;"/>
  </r>
  <r>
    <s v="Total"/>
    <x v="2"/>
    <s v="ABC-12"/>
    <s v="XYZ-22"/>
    <x v="114"/>
    <s v="Description_158"/>
    <d v="2022-02-01T00:00:00"/>
    <n v="154"/>
    <s v="Demand"/>
    <n v="1"/>
    <n v="3"/>
    <n v="3"/>
    <n v="3"/>
    <n v="2"/>
    <n v="2"/>
    <n v="2"/>
    <n v="0"/>
    <n v="0"/>
    <n v="0"/>
    <s v="0-10%"/>
    <s v="0-10%"/>
    <s v="0-10%"/>
    <n v="73.016054054054038"/>
    <n v="73.016054054054038"/>
    <n v="219.0481621621621"/>
    <n v="219.0481621621621"/>
    <n v="219.0481621621621"/>
    <n v="146.03210810810805"/>
    <n v="146.03210810810805"/>
    <n v="146.03210810810805"/>
    <s v="Overforecast"/>
    <s v="Overforecast"/>
    <x v="0"/>
    <s v="25-50"/>
  </r>
  <r>
    <s v="Total"/>
    <x v="0"/>
    <s v="ABC-12"/>
    <s v="XYZ-22"/>
    <x v="115"/>
    <s v="Description_159"/>
    <d v="2022-02-01T00:00:00"/>
    <n v="2302"/>
    <s v="Demand"/>
    <n v="836"/>
    <n v="372"/>
    <n v="372"/>
    <n v="700"/>
    <n v="464"/>
    <n v="464"/>
    <n v="136"/>
    <n v="0.44497607655502391"/>
    <n v="0.44497607655502391"/>
    <n v="0.83732057416267947"/>
    <s v="40-50%"/>
    <s v="40-50%"/>
    <s v="80-90%"/>
    <n v="22.056725277562609"/>
    <n v="18439.422332042341"/>
    <n v="8205.1018032532902"/>
    <n v="8205.1018032532902"/>
    <n v="15439.707694293827"/>
    <n v="10234.320528789051"/>
    <n v="10234.320528789051"/>
    <n v="2999.7146377485133"/>
    <s v="Underforecast"/>
    <s v="Underforecast"/>
    <x v="3"/>
    <s v="80-120"/>
  </r>
  <r>
    <s v="Total"/>
    <x v="0"/>
    <s v="ABC-12"/>
    <s v="XYZ-22"/>
    <x v="116"/>
    <s v="Description_161"/>
    <d v="2022-02-01T00:00:00"/>
    <n v="297"/>
    <s v="Demand"/>
    <n v="220"/>
    <n v="134"/>
    <n v="134"/>
    <n v="200"/>
    <n v="86"/>
    <n v="86"/>
    <n v="20"/>
    <n v="0.60909090909090913"/>
    <n v="0.60909090909090913"/>
    <n v="0.90909090909090906"/>
    <s v="50-60%"/>
    <s v="50-60%"/>
    <s v="80-90%"/>
    <n v="23.101487155963301"/>
    <n v="5082.3271743119267"/>
    <n v="3095.5992788990825"/>
    <n v="3095.5992788990825"/>
    <n v="4620.29743119266"/>
    <n v="1986.7278954128442"/>
    <n v="1986.7278954128442"/>
    <n v="462.02974311926664"/>
    <s v="Underforecast"/>
    <s v="Underforecast"/>
    <x v="2"/>
    <s v="80-120"/>
  </r>
  <r>
    <s v="Total"/>
    <x v="0"/>
    <s v="ABC-4"/>
    <s v="XYZ-23"/>
    <x v="117"/>
    <s v="Description_163"/>
    <d v="2022-02-01T00:00:00"/>
    <n v="14362"/>
    <s v="Demand"/>
    <n v="1646"/>
    <n v="3316"/>
    <n v="3316"/>
    <n v="2000"/>
    <n v="1670"/>
    <n v="1670"/>
    <n v="354"/>
    <n v="0"/>
    <n v="0"/>
    <n v="0.78493317132442286"/>
    <s v="0-10%"/>
    <s v="0-10%"/>
    <s v="70-80%"/>
    <n v="0.79012176838058634"/>
    <n v="1300.5404307544452"/>
    <n v="2620.0437839500241"/>
    <n v="2620.0437839500241"/>
    <n v="1580.2435367611727"/>
    <n v="1319.5033531955789"/>
    <n v="1319.5033531955789"/>
    <n v="279.70310600672747"/>
    <s v="Overforecast"/>
    <s v="Overforecast"/>
    <x v="0"/>
    <s v="80-120"/>
  </r>
  <r>
    <s v="Total"/>
    <x v="4"/>
    <s v="ABC-17"/>
    <s v="XYZ-24"/>
    <x v="118"/>
    <s v="Description_166"/>
    <d v="2022-02-01T00:00:00"/>
    <n v="0"/>
    <s v="Supply"/>
    <n v="501"/>
    <n v="400"/>
    <n v="400"/>
    <n v="560"/>
    <n v="101"/>
    <n v="101"/>
    <n v="59"/>
    <n v="0.79840319361277445"/>
    <n v="0.79840319361277445"/>
    <n v="0.88223552894211577"/>
    <s v="70-80%"/>
    <s v="70-80%"/>
    <s v="80-90%"/>
    <n v="15.198784210353912"/>
    <n v="7614.5908893873102"/>
    <n v="6079.5136841415651"/>
    <n v="6079.5136841415651"/>
    <n v="8511.3191577981906"/>
    <n v="1535.0772052457451"/>
    <n v="1535.0772052457451"/>
    <n v="896.72826841088045"/>
    <s v="Underforecast"/>
    <s v="Underforecast"/>
    <x v="0"/>
    <s v="80-120"/>
  </r>
  <r>
    <s v="Total"/>
    <x v="0"/>
    <s v="ABC-17"/>
    <s v="XYZ-25"/>
    <x v="119"/>
    <s v="Description_167"/>
    <d v="2022-02-01T00:00:00"/>
    <n v="7135"/>
    <s v="Supply"/>
    <n v="7712"/>
    <n v="6781"/>
    <n v="6781"/>
    <n v="8500"/>
    <n v="931"/>
    <n v="931"/>
    <n v="788"/>
    <n v="0.87927904564315351"/>
    <n v="0.87927904564315351"/>
    <n v="0.89782157676348551"/>
    <s v="80-90%"/>
    <s v="80-90%"/>
    <s v="80-90%"/>
    <n v="0.83839680710436226"/>
    <n v="6465.7161763888416"/>
    <n v="5685.1687489746801"/>
    <n v="5685.1687489746801"/>
    <n v="7126.3728603870795"/>
    <n v="780.54742741416158"/>
    <n v="780.54742741416158"/>
    <n v="660.6566839982379"/>
    <s v="Underforecast"/>
    <s v="Underforecast"/>
    <x v="0"/>
    <s v="80-120"/>
  </r>
  <r>
    <s v="Total"/>
    <x v="0"/>
    <s v="ABC-17"/>
    <s v="XYZ-25"/>
    <x v="120"/>
    <s v="Description_168"/>
    <d v="2022-02-01T00:00:00"/>
    <n v="4618"/>
    <s v="Supply"/>
    <n v="4248"/>
    <n v="4170"/>
    <n v="4170"/>
    <n v="5000"/>
    <n v="78"/>
    <n v="78"/>
    <n v="752"/>
    <n v="0.98163841807909602"/>
    <n v="0.98163841807909602"/>
    <n v="0.82297551789077217"/>
    <s v="90-100%"/>
    <s v="90-100%"/>
    <s v="80-90%"/>
    <n v="2.3443744156642974"/>
    <n v="9958.9025177419353"/>
    <n v="9776.04131332012"/>
    <n v="9776.04131332012"/>
    <n v="11721.872078321487"/>
    <n v="182.86120442181527"/>
    <n v="182.86120442181527"/>
    <n v="1762.9695605795514"/>
    <s v="Normal"/>
    <s v="Normal"/>
    <x v="0"/>
    <s v="80-120"/>
  </r>
  <r>
    <s v="Total"/>
    <x v="4"/>
    <s v="ABC-17"/>
    <s v="XYZ-24"/>
    <x v="121"/>
    <s v="Description_169"/>
    <d v="2022-02-01T00:00:00"/>
    <n v="2518"/>
    <s v="Demand"/>
    <n v="505"/>
    <n v="650"/>
    <n v="650"/>
    <n v="900"/>
    <n v="145"/>
    <n v="145"/>
    <n v="395"/>
    <n v="0.71287128712871284"/>
    <n v="0.71287128712871284"/>
    <n v="0.21782178217821779"/>
    <s v="70-80%"/>
    <s v="70-80%"/>
    <s v="20-30%"/>
    <n v="10.701115845246559"/>
    <n v="5404.0635018495122"/>
    <n v="6955.7252994102628"/>
    <n v="6955.7252994102628"/>
    <n v="9631.004260721902"/>
    <n v="1551.6617975607505"/>
    <n v="1551.6617975607505"/>
    <n v="4226.9407588723898"/>
    <s v="Overforecast"/>
    <s v="Overforecast"/>
    <x v="0"/>
    <s v="50-80"/>
  </r>
  <r>
    <s v="Total"/>
    <x v="4"/>
    <s v="ABC-17"/>
    <s v="XYZ-24"/>
    <x v="122"/>
    <s v="Description_170"/>
    <d v="2022-02-01T00:00:00"/>
    <n v="73"/>
    <s v="Supply"/>
    <n v="290"/>
    <n v="400"/>
    <n v="400"/>
    <n v="380"/>
    <n v="110"/>
    <n v="110"/>
    <n v="90"/>
    <n v="0.62068965517241381"/>
    <n v="0.62068965517241381"/>
    <n v="0.68965517241379315"/>
    <s v="60-70%"/>
    <s v="60-70%"/>
    <s v="60-70%"/>
    <n v="20.387011247957396"/>
    <n v="5912.2332619076451"/>
    <n v="8154.8044991829584"/>
    <n v="8154.8044991829584"/>
    <n v="7747.0642742238106"/>
    <n v="2242.5712372753133"/>
    <n v="2242.5712372753133"/>
    <n v="1834.8310123161655"/>
    <s v="Overforecast"/>
    <s v="Overforecast"/>
    <x v="0"/>
    <s v="50-80"/>
  </r>
  <r>
    <s v="Total"/>
    <x v="1"/>
    <s v="ABC-12"/>
    <s v="XYZ-26"/>
    <x v="123"/>
    <s v="Description_171"/>
    <d v="2022-02-01T00:00:00"/>
    <n v="4157"/>
    <s v="Demand"/>
    <n v="659"/>
    <n v="1591"/>
    <n v="1591"/>
    <n v="1150"/>
    <n v="932"/>
    <n v="932"/>
    <n v="491"/>
    <n v="0"/>
    <n v="0"/>
    <n v="0.25493171471927167"/>
    <s v="0-10%"/>
    <s v="0-10%"/>
    <s v="20-30%"/>
    <n v="1.9813322223578909"/>
    <n v="1305.69793453385"/>
    <n v="3152.2995657714046"/>
    <n v="3152.2995657714046"/>
    <n v="2278.5320557115747"/>
    <n v="1846.6016312375546"/>
    <n v="1846.6016312375546"/>
    <n v="972.83412117772468"/>
    <s v="Overforecast"/>
    <s v="Overforecast"/>
    <x v="0"/>
    <s v="50-80"/>
  </r>
  <r>
    <s v="Total"/>
    <x v="1"/>
    <s v="ABC-12"/>
    <s v="XYZ-26"/>
    <x v="124"/>
    <s v="Description_172"/>
    <d v="2022-02-01T00:00:00"/>
    <n v="6226"/>
    <s v="Demand"/>
    <n v="1492"/>
    <n v="1172"/>
    <n v="1172"/>
    <n v="1300"/>
    <n v="320"/>
    <n v="320"/>
    <n v="192"/>
    <n v="0.78552278820375332"/>
    <n v="0.78552278820375332"/>
    <n v="0.87131367292225204"/>
    <s v="70-80%"/>
    <s v="70-80%"/>
    <s v="80-90%"/>
    <n v="2.1578215527125981"/>
    <n v="3219.4697566471964"/>
    <n v="2528.9668597791651"/>
    <n v="2528.9668597791651"/>
    <n v="2805.1680185263776"/>
    <n v="690.50289686803126"/>
    <n v="690.50289686803126"/>
    <n v="414.30173812081875"/>
    <s v="Underforecast"/>
    <s v="Underforecast"/>
    <x v="3"/>
    <s v="80-120"/>
  </r>
  <r>
    <s v="Total"/>
    <x v="1"/>
    <s v="ABC-12"/>
    <s v="XYZ-26"/>
    <x v="125"/>
    <s v="Description_173"/>
    <d v="2022-02-01T00:00:00"/>
    <n v="29123"/>
    <s v="Supply"/>
    <n v="28746"/>
    <n v="70000"/>
    <n v="70000"/>
    <n v="73000"/>
    <n v="41254"/>
    <n v="41254"/>
    <n v="44254"/>
    <n v="0"/>
    <n v="0"/>
    <n v="0"/>
    <s v="0-10%"/>
    <s v="0-10%"/>
    <s v="0-10%"/>
    <n v="2.283814392979183"/>
    <n v="65650.528540579588"/>
    <n v="159867.0075085428"/>
    <n v="159867.0075085428"/>
    <n v="166718.45068748036"/>
    <n v="94216.478967963209"/>
    <n v="94216.478967963209"/>
    <n v="101067.92214690078"/>
    <s v="Overforecast"/>
    <s v="Overforecast"/>
    <x v="0"/>
    <s v="25-50"/>
  </r>
  <r>
    <s v="Total"/>
    <x v="1"/>
    <s v="ABC-12"/>
    <s v="XYZ-26"/>
    <x v="126"/>
    <s v="Description_174"/>
    <d v="2022-02-01T00:00:00"/>
    <n v="6045"/>
    <s v="Demand"/>
    <n v="28"/>
    <n v="95"/>
    <n v="95"/>
    <n v="100"/>
    <n v="67"/>
    <n v="67"/>
    <n v="72"/>
    <n v="0"/>
    <n v="0"/>
    <n v="0"/>
    <s v="0-10%"/>
    <s v="0-10%"/>
    <s v="0-10%"/>
    <n v="2.232655613860262"/>
    <n v="62.514357188087338"/>
    <n v="212.10228331672488"/>
    <n v="212.10228331672488"/>
    <n v="223.26556138602621"/>
    <n v="149.58792612863755"/>
    <n v="149.58792612863755"/>
    <n v="160.75120419793888"/>
    <s v="Overforecast"/>
    <s v="Overforecast"/>
    <x v="0"/>
    <s v="25-50"/>
  </r>
  <r>
    <s v="Total"/>
    <x v="1"/>
    <s v="ABC-12"/>
    <s v="XYZ-26"/>
    <x v="127"/>
    <s v="Description_175"/>
    <d v="2022-02-01T00:00:00"/>
    <n v="8238"/>
    <s v="Demand"/>
    <n v="44"/>
    <n v="179"/>
    <n v="179"/>
    <n v="120"/>
    <n v="135"/>
    <n v="135"/>
    <n v="76"/>
    <n v="0"/>
    <n v="0"/>
    <n v="0"/>
    <s v="0-10%"/>
    <s v="0-10%"/>
    <s v="0-10%"/>
    <n v="2.8510517903464931"/>
    <n v="125.4462787752457"/>
    <n v="510.33827047202226"/>
    <n v="510.33827047202226"/>
    <n v="342.12621484157916"/>
    <n v="384.89199169677659"/>
    <n v="384.89199169677659"/>
    <n v="216.67993606633345"/>
    <s v="Overforecast"/>
    <s v="Overforecast"/>
    <x v="0"/>
    <s v="25-50"/>
  </r>
  <r>
    <s v="Total"/>
    <x v="1"/>
    <s v="ABC-12"/>
    <s v="XYZ-26"/>
    <x v="128"/>
    <s v="Description_176"/>
    <d v="2022-02-01T00:00:00"/>
    <n v="48960"/>
    <s v="Demand"/>
    <n v="9880"/>
    <n v="9451"/>
    <n v="9451"/>
    <n v="11000"/>
    <n v="429"/>
    <n v="429"/>
    <n v="1120"/>
    <n v="0.95657894736842108"/>
    <n v="0.95657894736842108"/>
    <n v="0.88663967611336036"/>
    <s v="90-100%"/>
    <s v="90-100%"/>
    <s v="80-90%"/>
    <n v="3.4703026685400635"/>
    <n v="34286.590365175827"/>
    <n v="32797.830520372139"/>
    <n v="32797.830520372139"/>
    <n v="38173.329353940702"/>
    <n v="1488.7598448036879"/>
    <n v="1488.7598448036879"/>
    <n v="3886.7389887648751"/>
    <s v="Normal"/>
    <s v="Normal"/>
    <x v="0"/>
    <s v="80-120"/>
  </r>
  <r>
    <s v="Total"/>
    <x v="1"/>
    <s v="ABC-12"/>
    <s v="XYZ-26"/>
    <x v="129"/>
    <s v="Description_177"/>
    <d v="2022-02-01T00:00:00"/>
    <n v="0"/>
    <s v="Supply"/>
    <n v="0"/>
    <n v="1"/>
    <n v="1"/>
    <n v="120"/>
    <n v="1"/>
    <n v="1"/>
    <n v="120"/>
    <n v="1"/>
    <n v="1"/>
    <n v="1"/>
    <s v="90-100%"/>
    <s v="90-100%"/>
    <s v="90-100%"/>
    <n v="1.7136"/>
    <n v="0"/>
    <n v="1.7136"/>
    <n v="1.7136"/>
    <n v="205.63200000000001"/>
    <n v="1.7136"/>
    <n v="1.7136"/>
    <n v="205.63200000000001"/>
    <s v="Forecasted But Not Sold"/>
    <s v="Forecasted But Not Sold"/>
    <x v="5"/>
    <s v="0"/>
  </r>
  <r>
    <s v="Total"/>
    <x v="1"/>
    <s v="ABC-12"/>
    <s v="XYZ-26"/>
    <x v="130"/>
    <s v="Description_178"/>
    <d v="2022-02-01T00:00:00"/>
    <n v="0"/>
    <s v="Supply"/>
    <n v="0"/>
    <n v="0"/>
    <n v="0"/>
    <n v="240"/>
    <n v="0"/>
    <n v="0"/>
    <n v="240"/>
    <n v="1"/>
    <n v="1"/>
    <n v="1"/>
    <s v="Others"/>
    <s v="Others"/>
    <s v="90-100%"/>
    <n v="2.707131"/>
    <n v="0"/>
    <n v="0"/>
    <n v="0"/>
    <n v="649.71144000000004"/>
    <n v="0"/>
    <n v="0"/>
    <n v="649.71144000000004"/>
    <s v="Others"/>
    <s v="Others"/>
    <x v="5"/>
    <s v="0"/>
  </r>
  <r>
    <s v="Total"/>
    <x v="1"/>
    <s v="ABC-12"/>
    <s v="XYZ-26"/>
    <x v="131"/>
    <s v="Description_179"/>
    <d v="2022-02-01T00:00:00"/>
    <n v="0"/>
    <s v="Supply"/>
    <n v="0"/>
    <n v="1600"/>
    <n v="1600"/>
    <n v="1600"/>
    <n v="1600"/>
    <n v="1600"/>
    <n v="1600"/>
    <n v="1"/>
    <n v="1"/>
    <n v="1"/>
    <s v="90-100%"/>
    <s v="90-100%"/>
    <s v="90-100%"/>
    <n v="2.8730530870155873"/>
    <n v="0"/>
    <n v="4596.8849392249394"/>
    <n v="4596.8849392249394"/>
    <n v="4596.8849392249394"/>
    <n v="4596.8849392249394"/>
    <n v="4596.8849392249394"/>
    <n v="4596.8849392249394"/>
    <s v="Forecasted But Not Sold"/>
    <s v="Forecasted But Not Sold"/>
    <x v="5"/>
    <s v="0"/>
  </r>
  <r>
    <s v="Total"/>
    <x v="1"/>
    <s v="ABC-12"/>
    <s v="XYZ-26"/>
    <x v="132"/>
    <s v="Description_180"/>
    <d v="2022-02-01T00:00:00"/>
    <n v="3617"/>
    <s v="Demand"/>
    <n v="656"/>
    <n v="708"/>
    <n v="708"/>
    <n v="750"/>
    <n v="52"/>
    <n v="52"/>
    <n v="94"/>
    <n v="0.92073170731707321"/>
    <n v="0.92073170731707321"/>
    <n v="0.85670731707317072"/>
    <s v="90-100%"/>
    <s v="90-100%"/>
    <s v="80-90%"/>
    <n v="1.1759386532497307"/>
    <n v="771.41575653182338"/>
    <n v="832.56456650080929"/>
    <n v="832.56456650080929"/>
    <n v="881.95398993729805"/>
    <n v="61.148809968985915"/>
    <n v="61.148809968985915"/>
    <n v="110.53823340547467"/>
    <s v="Normal"/>
    <s v="Normal"/>
    <x v="0"/>
    <s v="80-120"/>
  </r>
  <r>
    <s v="Total"/>
    <x v="1"/>
    <s v="ABC-12"/>
    <s v="XYZ-26"/>
    <x v="133"/>
    <s v="Description_181"/>
    <d v="2022-02-01T00:00:00"/>
    <n v="13816"/>
    <s v="Demand"/>
    <n v="1369"/>
    <n v="1200"/>
    <n v="1200"/>
    <n v="1250"/>
    <n v="169"/>
    <n v="169"/>
    <n v="119"/>
    <n v="0.87655222790357923"/>
    <n v="0.87655222790357923"/>
    <n v="0.91307523739956176"/>
    <s v="80-90%"/>
    <s v="80-90%"/>
    <s v="90-100%"/>
    <n v="1.4403858896106334"/>
    <n v="1971.8882828769572"/>
    <n v="1728.4630675327601"/>
    <n v="1728.4630675327601"/>
    <n v="1800.4823620132918"/>
    <n v="243.42521534419711"/>
    <n v="243.42521534419711"/>
    <n v="171.40592086366541"/>
    <s v="Underforecast"/>
    <s v="Underforecast"/>
    <x v="2"/>
    <s v="80-120"/>
  </r>
  <r>
    <s v="Total"/>
    <x v="1"/>
    <s v="ABC-12"/>
    <s v="XYZ-26"/>
    <x v="134"/>
    <s v="Description_182"/>
    <d v="2022-02-01T00:00:00"/>
    <n v="24139"/>
    <s v="Demand"/>
    <n v="21013"/>
    <n v="28571"/>
    <n v="28571"/>
    <n v="31000"/>
    <n v="7558"/>
    <n v="7558"/>
    <n v="9987"/>
    <n v="0.64031789844382048"/>
    <n v="0.64031789844382048"/>
    <n v="0.5247227906534051"/>
    <s v="60-70%"/>
    <s v="60-70%"/>
    <s v="50-60%"/>
    <n v="1.650777113702061"/>
    <n v="34687.779490221408"/>
    <n v="47164.352915581585"/>
    <n v="47164.352915581585"/>
    <n v="51174.090524763895"/>
    <n v="12476.573425360177"/>
    <n v="12476.573425360177"/>
    <n v="16486.311034542487"/>
    <s v="Overforecast"/>
    <s v="Overforecast"/>
    <x v="0"/>
    <s v="50-80"/>
  </r>
  <r>
    <s v="Total"/>
    <x v="3"/>
    <s v="ABC-12"/>
    <s v="XYZ-26"/>
    <x v="135"/>
    <s v="Description_184"/>
    <d v="2022-02-01T00:00:00"/>
    <n v="2318"/>
    <s v="Demand"/>
    <n v="314"/>
    <n v="99"/>
    <n v="99"/>
    <n v="247"/>
    <n v="215"/>
    <n v="215"/>
    <n v="67"/>
    <n v="0.3152866242038217"/>
    <n v="0.3152866242038217"/>
    <n v="0.78662420382165599"/>
    <s v="30-40%"/>
    <s v="30-40%"/>
    <s v="70-80%"/>
    <n v="1.9548595643941713"/>
    <n v="613.82590321976977"/>
    <n v="193.53109687502297"/>
    <n v="193.53109687502297"/>
    <n v="482.85031240536028"/>
    <n v="420.2948063447468"/>
    <n v="420.2948063447468"/>
    <n v="130.97559081440949"/>
    <s v="Underforecast"/>
    <s v="Underforecast"/>
    <x v="3"/>
    <s v="120-150"/>
  </r>
  <r>
    <s v="Total"/>
    <x v="3"/>
    <s v="ABC-12"/>
    <s v="XYZ-26"/>
    <x v="136"/>
    <s v="Description_185"/>
    <d v="2022-02-01T00:00:00"/>
    <n v="1250"/>
    <s v="Demand"/>
    <n v="129"/>
    <n v="122"/>
    <n v="122"/>
    <n v="150"/>
    <n v="7"/>
    <n v="7"/>
    <n v="21"/>
    <n v="0.94573643410852715"/>
    <n v="0.94573643410852715"/>
    <n v="0.83720930232558133"/>
    <s v="90-100%"/>
    <s v="90-100%"/>
    <s v="80-90%"/>
    <n v="5.8684555105044893"/>
    <n v="757.03076085507917"/>
    <n v="715.95157228154767"/>
    <n v="715.95157228154767"/>
    <n v="880.26832657567343"/>
    <n v="41.079188573531496"/>
    <n v="41.079188573531496"/>
    <n v="123.23756572059426"/>
    <s v="Normal"/>
    <s v="Normal"/>
    <x v="0"/>
    <s v="80-120"/>
  </r>
  <r>
    <s v="Total"/>
    <x v="3"/>
    <s v="ABC-12"/>
    <s v="XYZ-26"/>
    <x v="137"/>
    <s v="Description_188"/>
    <d v="2022-02-01T00:00:00"/>
    <n v="1255"/>
    <s v="Demand"/>
    <n v="808"/>
    <n v="504"/>
    <n v="504"/>
    <n v="450"/>
    <n v="304"/>
    <n v="304"/>
    <n v="358"/>
    <n v="0.62376237623762376"/>
    <n v="0.62376237623762376"/>
    <n v="0.55693069306930698"/>
    <s v="60-70%"/>
    <s v="60-70%"/>
    <s v="50-60%"/>
    <n v="1.9651122132670544"/>
    <n v="1587.81066831978"/>
    <n v="990.41655548659548"/>
    <n v="990.41655548659548"/>
    <n v="884.30049597017444"/>
    <n v="597.39411283318452"/>
    <n v="597.39411283318452"/>
    <n v="703.51017234960557"/>
    <s v="Underforecast"/>
    <s v="Underforecast"/>
    <x v="3"/>
    <s v="150-200"/>
  </r>
  <r>
    <s v="Total"/>
    <x v="3"/>
    <s v="ABC-12"/>
    <s v="XYZ-26"/>
    <x v="138"/>
    <s v="Description_189"/>
    <d v="2022-02-01T00:00:00"/>
    <n v="1328"/>
    <s v="Demand"/>
    <n v="430"/>
    <n v="257"/>
    <n v="257"/>
    <n v="391"/>
    <n v="173"/>
    <n v="173"/>
    <n v="39"/>
    <n v="0.5976744186046512"/>
    <n v="0.5976744186046512"/>
    <n v="0.90930232558139534"/>
    <s v="50-60%"/>
    <s v="50-60%"/>
    <s v="80-90%"/>
    <n v="5.9421760231923155"/>
    <n v="2555.1356899726957"/>
    <n v="1527.1392379604251"/>
    <n v="1527.1392379604251"/>
    <n v="2323.3908250681952"/>
    <n v="1027.9964520122705"/>
    <n v="1027.9964520122705"/>
    <n v="231.74486490450045"/>
    <s v="Underforecast"/>
    <s v="Underforecast"/>
    <x v="2"/>
    <s v="80-120"/>
  </r>
  <r>
    <s v="Total"/>
    <x v="0"/>
    <s v="ABC-12"/>
    <s v="XYZ-27"/>
    <x v="139"/>
    <s v="Description_190"/>
    <d v="2022-02-01T00:00:00"/>
    <n v="12509"/>
    <s v="Demand"/>
    <n v="222"/>
    <n v="427"/>
    <n v="427"/>
    <n v="500"/>
    <n v="205"/>
    <n v="205"/>
    <n v="278"/>
    <n v="7.6576576576576572E-2"/>
    <n v="7.6576576576576572E-2"/>
    <n v="0"/>
    <s v="0-10%"/>
    <s v="0-10%"/>
    <s v="0-10%"/>
    <n v="3.3993334532374102"/>
    <n v="754.65202661870512"/>
    <n v="1451.5153845323741"/>
    <n v="1451.5153845323741"/>
    <n v="1699.6667266187051"/>
    <n v="696.86335791366901"/>
    <n v="696.86335791366901"/>
    <n v="945.01469999999995"/>
    <s v="Overforecast"/>
    <s v="Overforecast"/>
    <x v="0"/>
    <s v="25-50"/>
  </r>
  <r>
    <s v="Total"/>
    <x v="0"/>
    <s v="ABC-12"/>
    <s v="XYZ-27"/>
    <x v="140"/>
    <s v="Description_191"/>
    <d v="2022-02-01T00:00:00"/>
    <n v="3219"/>
    <s v="Demand"/>
    <n v="178"/>
    <n v="449"/>
    <n v="449"/>
    <n v="800"/>
    <n v="271"/>
    <n v="271"/>
    <n v="622"/>
    <n v="0"/>
    <n v="0"/>
    <n v="0"/>
    <s v="0-10%"/>
    <s v="0-10%"/>
    <s v="0-10%"/>
    <n v="2.2470516393442623"/>
    <n v="399.97519180327868"/>
    <n v="1008.9261860655738"/>
    <n v="1008.9261860655738"/>
    <n v="1797.6413114754098"/>
    <n v="608.95099426229513"/>
    <n v="608.95099426229513"/>
    <n v="1397.6661196721311"/>
    <s v="Overforecast"/>
    <s v="Overforecast"/>
    <x v="0"/>
    <s v="0-25"/>
  </r>
  <r>
    <s v="Total"/>
    <x v="0"/>
    <s v="ABC-8"/>
    <s v="XYZ-28"/>
    <x v="141"/>
    <s v="Description_196"/>
    <d v="2022-02-01T00:00:00"/>
    <n v="29381"/>
    <s v="Demand"/>
    <n v="7846"/>
    <n v="4931"/>
    <n v="4931"/>
    <n v="5000"/>
    <n v="2915"/>
    <n v="2915"/>
    <n v="2846"/>
    <n v="0.62847310731582973"/>
    <n v="0.62847310731582973"/>
    <n v="0.63726739739994898"/>
    <s v="60-70%"/>
    <s v="60-70%"/>
    <s v="60-70%"/>
    <n v="35.540961029411768"/>
    <n v="278854.38023676473"/>
    <n v="175252.47883602942"/>
    <n v="175252.47883602942"/>
    <n v="177704.80514705885"/>
    <n v="103601.90140073531"/>
    <n v="103601.90140073531"/>
    <n v="101149.57508970588"/>
    <s v="Underforecast"/>
    <s v="Underforecast"/>
    <x v="3"/>
    <s v="150-200"/>
  </r>
  <r>
    <s v="Total"/>
    <x v="0"/>
    <s v="ABC-8"/>
    <s v="XYZ-28"/>
    <x v="142"/>
    <s v="Description_197"/>
    <d v="2022-02-01T00:00:00"/>
    <n v="11828"/>
    <s v="Demand"/>
    <n v="1232"/>
    <n v="695"/>
    <n v="695"/>
    <n v="800"/>
    <n v="537"/>
    <n v="537"/>
    <n v="432"/>
    <n v="0.56412337662337664"/>
    <n v="0.56412337662337664"/>
    <n v="0.64935064935064934"/>
    <s v="50-60%"/>
    <s v="50-60%"/>
    <s v="60-70%"/>
    <n v="44.077345440216163"/>
    <n v="54303.289582346311"/>
    <n v="30633.755080950232"/>
    <n v="30633.755080950232"/>
    <n v="35261.876352172927"/>
    <n v="23669.53450139608"/>
    <n v="23669.53450139608"/>
    <n v="19041.413230173384"/>
    <s v="Underforecast"/>
    <s v="Underforecast"/>
    <x v="3"/>
    <s v="150-200"/>
  </r>
  <r>
    <s v="Total"/>
    <x v="1"/>
    <s v="ABC-8"/>
    <s v="XYZ-28"/>
    <x v="143"/>
    <s v="Description_198"/>
    <d v="2022-02-01T00:00:00"/>
    <n v="2257"/>
    <s v="Demand"/>
    <n v="945"/>
    <n v="900"/>
    <n v="900"/>
    <n v="1000"/>
    <n v="45"/>
    <n v="45"/>
    <n v="55"/>
    <n v="0.95238095238095233"/>
    <n v="0.95238095238095233"/>
    <n v="0.94179894179894186"/>
    <s v="90-100%"/>
    <s v="90-100%"/>
    <s v="90-100%"/>
    <n v="31.06"/>
    <n v="29351.699999999997"/>
    <n v="27954"/>
    <n v="27954"/>
    <n v="31060"/>
    <n v="1397.6999999999971"/>
    <n v="1397.6999999999971"/>
    <n v="1708.3000000000029"/>
    <s v="Normal"/>
    <s v="Normal"/>
    <x v="2"/>
    <s v="80-120"/>
  </r>
  <r>
    <s v="Total"/>
    <x v="1"/>
    <s v="ABC-8"/>
    <s v="XYZ-28"/>
    <x v="144"/>
    <s v="Description_199"/>
    <d v="2022-02-01T00:00:00"/>
    <n v="903"/>
    <s v="Demand"/>
    <n v="260"/>
    <n v="700"/>
    <n v="700"/>
    <n v="670"/>
    <n v="440"/>
    <n v="440"/>
    <n v="410"/>
    <n v="0"/>
    <n v="0"/>
    <n v="0"/>
    <s v="0-10%"/>
    <s v="0-10%"/>
    <s v="0-10%"/>
    <n v="34.69"/>
    <n v="9019.4"/>
    <n v="24283"/>
    <n v="24283"/>
    <n v="23242.3"/>
    <n v="15263.6"/>
    <n v="15263.6"/>
    <n v="14222.9"/>
    <s v="Overforecast"/>
    <s v="Overforecast"/>
    <x v="0"/>
    <s v="25-50"/>
  </r>
  <r>
    <s v="Total"/>
    <x v="3"/>
    <s v="ABC-8"/>
    <s v="XYZ-28"/>
    <x v="145"/>
    <s v="Description_200"/>
    <d v="2022-02-01T00:00:00"/>
    <n v="348"/>
    <s v="Demand"/>
    <n v="208"/>
    <n v="183"/>
    <n v="183"/>
    <n v="225"/>
    <n v="25"/>
    <n v="25"/>
    <n v="17"/>
    <n v="0.87980769230769229"/>
    <n v="0.87980769230769229"/>
    <n v="0.91826923076923073"/>
    <s v="80-90%"/>
    <s v="80-90%"/>
    <s v="90-100%"/>
    <n v="38.263731743666156"/>
    <n v="7958.8562026825603"/>
    <n v="7002.2629090909068"/>
    <n v="7002.2629090909068"/>
    <n v="8609.3396423248851"/>
    <n v="956.59329359165349"/>
    <n v="956.59329359165349"/>
    <n v="650.48343964232481"/>
    <s v="Underforecast"/>
    <s v="Underforecast"/>
    <x v="2"/>
    <s v="80-120"/>
  </r>
  <r>
    <s v="Total"/>
    <x v="3"/>
    <s v="ABC-8"/>
    <s v="XYZ-28"/>
    <x v="146"/>
    <s v="Description_201"/>
    <d v="2022-02-01T00:00:00"/>
    <n v="1109"/>
    <s v="Demand"/>
    <n v="192"/>
    <n v="134"/>
    <n v="134"/>
    <n v="115"/>
    <n v="58"/>
    <n v="58"/>
    <n v="77"/>
    <n v="0.69791666666666674"/>
    <n v="0.69791666666666674"/>
    <n v="0.59895833333333326"/>
    <s v="60-70%"/>
    <s v="60-70%"/>
    <s v="50-60%"/>
    <n v="48.848501199040761"/>
    <n v="9378.9122302158266"/>
    <n v="6545.6991606714619"/>
    <n v="6545.6991606714619"/>
    <n v="5617.5776378896871"/>
    <n v="2833.2130695443648"/>
    <n v="2833.2130695443648"/>
    <n v="3761.3345923261395"/>
    <s v="Underforecast"/>
    <s v="Underforecast"/>
    <x v="3"/>
    <s v="150-200"/>
  </r>
  <r>
    <s v="Total"/>
    <x v="1"/>
    <s v="ABC-5"/>
    <s v="XYZ-29"/>
    <x v="147"/>
    <s v="Description_202"/>
    <d v="2022-02-01T00:00:00"/>
    <n v="20103"/>
    <s v="Demand"/>
    <n v="1106"/>
    <n v="2021"/>
    <n v="2021"/>
    <n v="1250"/>
    <n v="915"/>
    <n v="915"/>
    <n v="144"/>
    <n v="0.17269439421338151"/>
    <n v="0.17269439421338151"/>
    <n v="0.86980108499095843"/>
    <s v="10-20%"/>
    <s v="10-20%"/>
    <s v="80-90%"/>
    <n v="3.2268689426388355"/>
    <n v="3568.9170505585521"/>
    <n v="6521.502133073087"/>
    <n v="6521.502133073087"/>
    <n v="4033.5861782985444"/>
    <n v="2952.5850825145349"/>
    <n v="2952.5850825145349"/>
    <n v="464.66912773999229"/>
    <s v="Overforecast"/>
    <s v="Overforecast"/>
    <x v="0"/>
    <s v="80-120"/>
  </r>
  <r>
    <s v="Total"/>
    <x v="1"/>
    <s v="ABC-5"/>
    <s v="XYZ-29"/>
    <x v="148"/>
    <s v="Description_203"/>
    <d v="2022-02-01T00:00:00"/>
    <n v="19544"/>
    <s v="Demand"/>
    <n v="2775"/>
    <n v="2729"/>
    <n v="2729"/>
    <n v="4500"/>
    <n v="46"/>
    <n v="46"/>
    <n v="1725"/>
    <n v="0.98342342342342337"/>
    <n v="0.98342342342342337"/>
    <n v="0.3783783783783784"/>
    <s v="90-100%"/>
    <s v="90-100%"/>
    <s v="30-40%"/>
    <n v="5.1570180049793768"/>
    <n v="14310.724963817771"/>
    <n v="14073.502135588718"/>
    <n v="14073.502135588718"/>
    <n v="23206.581022407194"/>
    <n v="237.22282822905254"/>
    <n v="237.22282822905254"/>
    <n v="8895.8560585894229"/>
    <s v="Normal"/>
    <s v="Normal"/>
    <x v="0"/>
    <s v="50-80"/>
  </r>
  <r>
    <s v="Total"/>
    <x v="1"/>
    <s v="ABC-5"/>
    <s v="XYZ-29"/>
    <x v="149"/>
    <s v="Description_204"/>
    <d v="2022-02-01T00:00:00"/>
    <n v="4934"/>
    <s v="Demand"/>
    <n v="331"/>
    <n v="1246"/>
    <n v="1246"/>
    <n v="630"/>
    <n v="915"/>
    <n v="915"/>
    <n v="299"/>
    <n v="0"/>
    <n v="0"/>
    <n v="9.6676737160120818E-2"/>
    <s v="0-10%"/>
    <s v="0-10%"/>
    <s v="0-10%"/>
    <n v="7.7453957297358613"/>
    <n v="2563.7259865425699"/>
    <n v="9650.7630792508826"/>
    <n v="9650.7630792508826"/>
    <n v="4879.5993097335922"/>
    <n v="7087.0370927083131"/>
    <n v="7087.0370927083131"/>
    <n v="2315.8733231910223"/>
    <s v="Overforecast"/>
    <s v="Overforecast"/>
    <x v="0"/>
    <s v="50-80"/>
  </r>
  <r>
    <s v="Total"/>
    <x v="1"/>
    <s v="ABC-5"/>
    <s v="XYZ-29"/>
    <x v="150"/>
    <s v="Description_205"/>
    <d v="2022-02-01T00:00:00"/>
    <n v="837"/>
    <s v="Demand"/>
    <n v="145"/>
    <n v="333"/>
    <n v="333"/>
    <n v="330"/>
    <n v="188"/>
    <n v="188"/>
    <n v="185"/>
    <n v="0"/>
    <n v="0"/>
    <n v="0"/>
    <s v="0-10%"/>
    <s v="0-10%"/>
    <s v="0-10%"/>
    <n v="5.9735301127206801"/>
    <n v="866.16186634449866"/>
    <n v="1989.1855275359865"/>
    <n v="1989.1855275359865"/>
    <n v="1971.2649371978243"/>
    <n v="1123.0236611914879"/>
    <n v="1123.0236611914879"/>
    <n v="1105.1030708533258"/>
    <s v="Overforecast"/>
    <s v="Overforecast"/>
    <x v="0"/>
    <s v="25-50"/>
  </r>
  <r>
    <s v="Total"/>
    <x v="1"/>
    <s v="ABC-5"/>
    <s v="XYZ-29"/>
    <x v="151"/>
    <s v="Description_206"/>
    <d v="2022-02-01T00:00:00"/>
    <n v="1190"/>
    <s v="Demand"/>
    <n v="86"/>
    <n v="93"/>
    <n v="93"/>
    <n v="130"/>
    <n v="7"/>
    <n v="7"/>
    <n v="44"/>
    <n v="0.91860465116279066"/>
    <n v="0.91860465116279066"/>
    <n v="0.48837209302325579"/>
    <s v="90-100%"/>
    <s v="90-100%"/>
    <s v="40-50%"/>
    <n v="5.1317171689718544"/>
    <n v="441.32767653157947"/>
    <n v="477.24969671438248"/>
    <n v="477.24969671438248"/>
    <n v="667.12323196634111"/>
    <n v="35.92202018280301"/>
    <n v="35.92202018280301"/>
    <n v="225.79555543476164"/>
    <s v="Normal"/>
    <s v="Normal"/>
    <x v="0"/>
    <s v="50-80"/>
  </r>
  <r>
    <s v="Total"/>
    <x v="1"/>
    <s v="ABC-5"/>
    <s v="XYZ-29"/>
    <x v="152"/>
    <s v="Description_207"/>
    <d v="2022-02-01T00:00:00"/>
    <n v="12045"/>
    <s v="Demand"/>
    <n v="1306"/>
    <n v="3914"/>
    <n v="3914"/>
    <n v="3500"/>
    <n v="2608"/>
    <n v="2608"/>
    <n v="2194"/>
    <n v="0"/>
    <n v="0"/>
    <n v="0"/>
    <s v="0-10%"/>
    <s v="0-10%"/>
    <s v="0-10%"/>
    <n v="2.1340660081462608"/>
    <n v="2787.0902066390167"/>
    <n v="8352.7343558844641"/>
    <n v="8352.7343558844641"/>
    <n v="7469.2310285119129"/>
    <n v="5565.6441492454469"/>
    <n v="5565.6441492454469"/>
    <n v="4682.1408218728957"/>
    <s v="Overforecast"/>
    <s v="Overforecast"/>
    <x v="0"/>
    <s v="25-50"/>
  </r>
  <r>
    <s v="Total"/>
    <x v="1"/>
    <s v="ABC-5"/>
    <s v="XYZ-29"/>
    <x v="153"/>
    <s v="Description_208"/>
    <d v="2022-02-01T00:00:00"/>
    <n v="3463"/>
    <s v="Demand"/>
    <n v="156"/>
    <n v="802"/>
    <n v="802"/>
    <n v="350"/>
    <n v="646"/>
    <n v="646"/>
    <n v="194"/>
    <n v="0"/>
    <n v="0"/>
    <n v="0"/>
    <s v="0-10%"/>
    <s v="0-10%"/>
    <s v="0-10%"/>
    <n v="6.9564151649048709"/>
    <n v="1085.20076572516"/>
    <n v="5579.0449622537062"/>
    <n v="5579.0449622537062"/>
    <n v="2434.7453077167047"/>
    <n v="4493.8441965285465"/>
    <n v="4493.8441965285465"/>
    <n v="1349.5445419915447"/>
    <s v="Overforecast"/>
    <s v="Overforecast"/>
    <x v="0"/>
    <s v="25-50"/>
  </r>
  <r>
    <s v="Total"/>
    <x v="1"/>
    <s v="ABC-5"/>
    <s v="XYZ-29"/>
    <x v="154"/>
    <s v="Description_209"/>
    <d v="2022-02-01T00:00:00"/>
    <n v="17387"/>
    <s v="Demand"/>
    <n v="3799"/>
    <n v="7185"/>
    <n v="7185"/>
    <n v="6800"/>
    <n v="3386"/>
    <n v="3386"/>
    <n v="3001"/>
    <n v="0.10871281916293762"/>
    <n v="0.10871281916293762"/>
    <n v="0.21005527770465915"/>
    <s v="0-10%"/>
    <s v="0-10%"/>
    <s v="20-30%"/>
    <n v="3.4662258286913499"/>
    <n v="13168.191923198438"/>
    <n v="24904.832579147347"/>
    <n v="24904.832579147347"/>
    <n v="23570.335635101179"/>
    <n v="11736.64065594891"/>
    <n v="11736.64065594891"/>
    <n v="10402.143711902741"/>
    <s v="Overforecast"/>
    <s v="Overforecast"/>
    <x v="0"/>
    <s v="50-80"/>
  </r>
  <r>
    <s v="Total"/>
    <x v="1"/>
    <s v="ABC-5"/>
    <s v="XYZ-30"/>
    <x v="155"/>
    <s v="Description_210"/>
    <d v="2022-02-01T00:00:00"/>
    <n v="12846"/>
    <s v="Demand"/>
    <n v="2771"/>
    <n v="1172"/>
    <n v="1172"/>
    <n v="800"/>
    <n v="1599"/>
    <n v="1599"/>
    <n v="1971"/>
    <n v="0.42295200288704438"/>
    <n v="0.42295200288704438"/>
    <n v="0.28870443883074703"/>
    <s v="40-50%"/>
    <s v="40-50%"/>
    <s v="20-30%"/>
    <n v="5.6651475981896917"/>
    <n v="15698.123994583635"/>
    <n v="6639.5529850783187"/>
    <n v="6639.5529850783187"/>
    <n v="4532.1180785517536"/>
    <n v="9058.5710095053164"/>
    <n v="9058.5710095053164"/>
    <n v="11166.005916031881"/>
    <s v="Underforecast"/>
    <s v="Underforecast"/>
    <x v="3"/>
    <s v="&gt;200&quot;"/>
  </r>
  <r>
    <s v="Total"/>
    <x v="1"/>
    <s v="ABC-5"/>
    <s v="XYZ-30"/>
    <x v="156"/>
    <s v="Description_211"/>
    <d v="2022-02-01T00:00:00"/>
    <n v="6753"/>
    <s v="Demand"/>
    <n v="1295"/>
    <n v="138"/>
    <n v="138"/>
    <n v="320"/>
    <n v="1157"/>
    <n v="1157"/>
    <n v="975"/>
    <n v="0.10656370656370662"/>
    <n v="0.10656370656370662"/>
    <n v="0.24710424710424705"/>
    <s v="0-10%"/>
    <s v="0-10%"/>
    <s v="20-30%"/>
    <n v="9.5091199090387484"/>
    <n v="12314.310282205179"/>
    <n v="1312.2585474473474"/>
    <n v="1312.2585474473474"/>
    <n v="3042.9183708923993"/>
    <n v="11002.051734757832"/>
    <n v="11002.051734757832"/>
    <n v="9271.3919113127795"/>
    <s v="Underforecast"/>
    <s v="Underforecast"/>
    <x v="3"/>
    <s v="&gt;200&quot;"/>
  </r>
  <r>
    <s v="Total"/>
    <x v="1"/>
    <s v="ABC-5"/>
    <s v="XYZ-30"/>
    <x v="157"/>
    <s v="Description_212"/>
    <d v="2022-02-01T00:00:00"/>
    <n v="124"/>
    <s v="Demand"/>
    <n v="11"/>
    <n v="180"/>
    <n v="180"/>
    <n v="340"/>
    <n v="169"/>
    <n v="169"/>
    <n v="329"/>
    <n v="0"/>
    <n v="0"/>
    <n v="0"/>
    <s v="0-10%"/>
    <s v="0-10%"/>
    <s v="0-10%"/>
    <n v="11.5549"/>
    <n v="127.1039"/>
    <n v="2079.8820000000001"/>
    <n v="2079.8820000000001"/>
    <n v="3928.6660000000002"/>
    <n v="1952.7781"/>
    <n v="1952.7781"/>
    <n v="3801.5621000000001"/>
    <s v="Overforecast"/>
    <s v="Overforecast"/>
    <x v="0"/>
    <s v="0-25"/>
  </r>
  <r>
    <s v="Total"/>
    <x v="1"/>
    <s v="ABC-5"/>
    <s v="XYZ-30"/>
    <x v="158"/>
    <s v="Description_213"/>
    <d v="2022-02-01T00:00:00"/>
    <n v="17462"/>
    <s v="Demand"/>
    <n v="17362"/>
    <n v="376"/>
    <n v="376"/>
    <n v="800"/>
    <n v="16986"/>
    <n v="16986"/>
    <n v="16562"/>
    <n v="2.1656491187651228E-2"/>
    <n v="2.1656491187651228E-2"/>
    <n v="4.6077640824789823E-2"/>
    <s v="0-10%"/>
    <s v="0-10%"/>
    <s v="0-10%"/>
    <n v="14.212770365421495"/>
    <n v="246762.119084448"/>
    <n v="5344.0016573984822"/>
    <n v="5344.0016573984822"/>
    <n v="11370.216292337196"/>
    <n v="241418.11742704952"/>
    <n v="241418.11742704952"/>
    <n v="235391.90279211081"/>
    <s v="Underforecast"/>
    <s v="Underforecast"/>
    <x v="3"/>
    <s v="&gt;200&quot;"/>
  </r>
  <r>
    <s v="Total"/>
    <x v="1"/>
    <s v="ABC-5"/>
    <s v="XYZ-30"/>
    <x v="159"/>
    <s v="Description_214"/>
    <d v="2022-02-01T00:00:00"/>
    <n v="8277"/>
    <s v="Demand"/>
    <n v="8413"/>
    <n v="1200"/>
    <n v="1200"/>
    <n v="850"/>
    <n v="7213"/>
    <n v="7213"/>
    <n v="7563"/>
    <n v="0.14263639605372636"/>
    <n v="0.14263639605372636"/>
    <n v="0.1010341138713895"/>
    <s v="10-20%"/>
    <s v="10-20%"/>
    <s v="0-10%"/>
    <n v="18.17462091804094"/>
    <n v="152903.08578347843"/>
    <n v="21809.545101649128"/>
    <n v="21809.545101649128"/>
    <n v="15448.4277803348"/>
    <n v="131093.5406818293"/>
    <n v="131093.5406818293"/>
    <n v="137454.65800314362"/>
    <s v="Underforecast"/>
    <s v="Underforecast"/>
    <x v="3"/>
    <s v="&gt;200&quot;"/>
  </r>
  <r>
    <s v="Total"/>
    <x v="3"/>
    <s v="ABC-5"/>
    <s v="XYZ-30"/>
    <x v="160"/>
    <s v="Description_215"/>
    <d v="2022-02-01T00:00:00"/>
    <n v="0"/>
    <s v="Supply"/>
    <n v="0"/>
    <n v="1074"/>
    <n v="1074"/>
    <n v="0"/>
    <n v="1074"/>
    <n v="1074"/>
    <n v="0"/>
    <n v="1"/>
    <n v="1"/>
    <n v="1"/>
    <s v="90-100%"/>
    <s v="90-100%"/>
    <s v="Others"/>
    <n v="3.1"/>
    <n v="0"/>
    <n v="3329.4"/>
    <n v="3329.4"/>
    <n v="0"/>
    <n v="3329.4"/>
    <n v="3329.4"/>
    <n v="0"/>
    <s v="Forecasted But Not Sold"/>
    <s v="Forecasted But Not Sold"/>
    <x v="4"/>
    <s v="0"/>
  </r>
  <r>
    <s v="Total"/>
    <x v="0"/>
    <s v="ABC-5"/>
    <s v="XYZ-31"/>
    <x v="161"/>
    <s v="Description_216"/>
    <d v="2022-02-01T00:00:00"/>
    <n v="82014"/>
    <s v="Demand"/>
    <n v="498"/>
    <n v="18235"/>
    <n v="18235"/>
    <n v="2500"/>
    <n v="17737"/>
    <n v="17737"/>
    <n v="2002"/>
    <n v="0"/>
    <n v="0"/>
    <n v="0"/>
    <s v="0-10%"/>
    <s v="0-10%"/>
    <s v="0-10%"/>
    <n v="1.2803027876485724"/>
    <n v="637.59078824898904"/>
    <n v="23346.321332771717"/>
    <n v="23346.321332771717"/>
    <n v="3200.7569691214312"/>
    <n v="22708.730544522728"/>
    <n v="22708.730544522728"/>
    <n v="2563.1661808724421"/>
    <s v="Overforecast"/>
    <s v="Overforecast"/>
    <x v="0"/>
    <s v="0-25"/>
  </r>
  <r>
    <s v="Total"/>
    <x v="3"/>
    <s v="ABC-5"/>
    <s v="XYZ-31"/>
    <x v="162"/>
    <s v="Description_217"/>
    <d v="2022-02-01T00:00:00"/>
    <n v="39415"/>
    <s v="Demand"/>
    <n v="1930"/>
    <n v="1481"/>
    <n v="1481"/>
    <n v="1500"/>
    <n v="449"/>
    <n v="449"/>
    <n v="430"/>
    <n v="0.76735751295336785"/>
    <n v="0.76735751295336785"/>
    <n v="0.77720207253886009"/>
    <s v="70-80%"/>
    <s v="70-80%"/>
    <s v="70-80%"/>
    <n v="3.2806006882367988"/>
    <n v="6331.5593282970221"/>
    <n v="4858.5696192786991"/>
    <n v="4858.5696192786991"/>
    <n v="4920.9010323551984"/>
    <n v="1472.9897090183231"/>
    <n v="1472.9897090183231"/>
    <n v="1410.6582959418238"/>
    <s v="Underforecast"/>
    <s v="Underforecast"/>
    <x v="3"/>
    <s v="120-150"/>
  </r>
  <r>
    <s v="Total"/>
    <x v="1"/>
    <s v="ABC-5"/>
    <s v="XYZ-32"/>
    <x v="163"/>
    <s v="Description_218"/>
    <d v="2022-02-01T00:00:00"/>
    <n v="3859"/>
    <s v="Supply"/>
    <n v="3857"/>
    <n v="5329"/>
    <n v="5329"/>
    <n v="10000"/>
    <n v="1472"/>
    <n v="1472"/>
    <n v="6143"/>
    <n v="0.6183562354161265"/>
    <n v="0.6183562354161265"/>
    <n v="0"/>
    <s v="60-70%"/>
    <s v="60-70%"/>
    <s v="0-10%"/>
    <n v="4.2834149558185617"/>
    <n v="16521.131484592192"/>
    <n v="22826.318299557115"/>
    <n v="22826.318299557115"/>
    <n v="42834.149558185614"/>
    <n v="6305.1868149649235"/>
    <n v="6305.1868149649235"/>
    <n v="26313.018073593423"/>
    <s v="Overforecast"/>
    <s v="Overforecast"/>
    <x v="0"/>
    <s v="25-50"/>
  </r>
  <r>
    <s v="Total"/>
    <x v="1"/>
    <s v="ABC-5"/>
    <s v="XYZ-32"/>
    <x v="164"/>
    <s v="Description_219"/>
    <d v="2022-02-01T00:00:00"/>
    <n v="5223"/>
    <s v="Demand"/>
    <n v="2841"/>
    <n v="5271"/>
    <n v="5271"/>
    <n v="4400"/>
    <n v="2430"/>
    <n v="2430"/>
    <n v="1559"/>
    <n v="0.14466737064413937"/>
    <n v="0.14466737064413937"/>
    <n v="0.45124956001407956"/>
    <s v="10-20%"/>
    <s v="10-20%"/>
    <s v="40-50%"/>
    <n v="2.3071552625314395"/>
    <n v="6554.6281008518199"/>
    <n v="12161.015388803218"/>
    <n v="12161.015388803218"/>
    <n v="10151.483155138334"/>
    <n v="5606.3872879513983"/>
    <n v="5606.3872879513983"/>
    <n v="3596.8550542865141"/>
    <s v="Overforecast"/>
    <s v="Overforecast"/>
    <x v="0"/>
    <s v="50-80"/>
  </r>
  <r>
    <s v="Total"/>
    <x v="1"/>
    <s v="ABC-5"/>
    <s v="XYZ-32"/>
    <x v="165"/>
    <s v="Description_220"/>
    <d v="2022-02-01T00:00:00"/>
    <n v="2042"/>
    <s v="Demand"/>
    <n v="172"/>
    <n v="262"/>
    <n v="262"/>
    <n v="330"/>
    <n v="90"/>
    <n v="90"/>
    <n v="158"/>
    <n v="0.47674418604651159"/>
    <n v="0.47674418604651159"/>
    <n v="8.1395348837209336E-2"/>
    <s v="40-50%"/>
    <s v="40-50%"/>
    <s v="0-10%"/>
    <n v="2.6346188285623451"/>
    <n v="453.15443851272335"/>
    <n v="690.27013308333437"/>
    <n v="690.27013308333437"/>
    <n v="869.42421342557384"/>
    <n v="237.11569457061103"/>
    <n v="237.11569457061103"/>
    <n v="416.26977491285049"/>
    <s v="Overforecast"/>
    <s v="Overforecast"/>
    <x v="0"/>
    <s v="50-80"/>
  </r>
  <r>
    <s v="Total"/>
    <x v="1"/>
    <s v="ABC-5"/>
    <s v="XYZ-32"/>
    <x v="166"/>
    <s v="Description_221"/>
    <d v="2022-02-01T00:00:00"/>
    <n v="2130"/>
    <s v="Demand"/>
    <n v="763"/>
    <n v="1084"/>
    <n v="1084"/>
    <n v="1050"/>
    <n v="321"/>
    <n v="321"/>
    <n v="287"/>
    <n v="0.57929226736566186"/>
    <n v="0.57929226736566186"/>
    <n v="0.62385321100917435"/>
    <s v="50-60%"/>
    <s v="50-60%"/>
    <s v="60-70%"/>
    <n v="4.2498617259639593"/>
    <n v="3242.6444969105009"/>
    <n v="4606.8501109449317"/>
    <n v="4606.8501109449317"/>
    <n v="4462.3548122621569"/>
    <n v="1364.2056140344307"/>
    <n v="1364.2056140344307"/>
    <n v="1219.7103153516559"/>
    <s v="Overforecast"/>
    <s v="Overforecast"/>
    <x v="0"/>
    <s v="50-80"/>
  </r>
  <r>
    <s v="Total"/>
    <x v="1"/>
    <s v="ABC-5"/>
    <s v="XYZ-32"/>
    <x v="167"/>
    <s v="Description_222"/>
    <d v="2022-02-01T00:00:00"/>
    <n v="567"/>
    <s v="Demand"/>
    <n v="263"/>
    <n v="600"/>
    <n v="600"/>
    <n v="580"/>
    <n v="337"/>
    <n v="337"/>
    <n v="317"/>
    <n v="0"/>
    <n v="0"/>
    <n v="0"/>
    <s v="0-10%"/>
    <s v="0-10%"/>
    <s v="0-10%"/>
    <n v="4.2247352788684642"/>
    <n v="1111.1053783424061"/>
    <n v="2534.8411673210785"/>
    <n v="2534.8411673210785"/>
    <n v="2450.3464617437094"/>
    <n v="1423.7357889786724"/>
    <n v="1423.7357889786724"/>
    <n v="1339.2410834013033"/>
    <s v="Overforecast"/>
    <s v="Overforecast"/>
    <x v="0"/>
    <s v="25-50"/>
  </r>
  <r>
    <s v="Total"/>
    <x v="1"/>
    <s v="ABC-5"/>
    <s v="XYZ-32"/>
    <x v="168"/>
    <s v="Description_223"/>
    <d v="2022-02-01T00:00:00"/>
    <n v="811"/>
    <s v="Supply"/>
    <n v="12289"/>
    <n v="37615"/>
    <n v="37615"/>
    <n v="26000"/>
    <n v="25326"/>
    <n v="25326"/>
    <n v="13711"/>
    <n v="0"/>
    <n v="0"/>
    <n v="0"/>
    <s v="0-10%"/>
    <s v="0-10%"/>
    <s v="0-10%"/>
    <n v="3.8016614117427525"/>
    <n v="46718.617088906685"/>
    <n v="142999.49400270364"/>
    <n v="142999.49400270364"/>
    <n v="98843.196705311566"/>
    <n v="96280.87691379695"/>
    <n v="96280.87691379695"/>
    <n v="52124.579616404881"/>
    <s v="Overforecast"/>
    <s v="Overforecast"/>
    <x v="0"/>
    <s v="25-50"/>
  </r>
  <r>
    <s v="Total"/>
    <x v="1"/>
    <s v="ABC-5"/>
    <s v="XYZ-32"/>
    <x v="169"/>
    <s v="Description_224"/>
    <d v="2022-02-01T00:00:00"/>
    <n v="2236"/>
    <s v="Supply"/>
    <n v="2976"/>
    <n v="6000"/>
    <n v="6000"/>
    <n v="4500"/>
    <n v="3024"/>
    <n v="3024"/>
    <n v="1524"/>
    <n v="0"/>
    <n v="0"/>
    <n v="0.48790322580645162"/>
    <s v="0-10%"/>
    <s v="0-10%"/>
    <s v="40-50%"/>
    <n v="4.8204289065203669"/>
    <n v="14345.596425804611"/>
    <n v="28922.573439122203"/>
    <n v="28922.573439122203"/>
    <n v="21691.930079341651"/>
    <n v="14576.977013317592"/>
    <n v="14576.977013317592"/>
    <n v="7346.3336535370399"/>
    <s v="Overforecast"/>
    <s v="Overforecast"/>
    <x v="0"/>
    <s v="50-80"/>
  </r>
  <r>
    <s v="Total"/>
    <x v="1"/>
    <s v="ABC-5"/>
    <s v="XYZ-32"/>
    <x v="170"/>
    <s v="Description_225"/>
    <d v="2022-02-01T00:00:00"/>
    <n v="0"/>
    <s v="Demand"/>
    <n v="5287"/>
    <n v="5332"/>
    <n v="5332"/>
    <n v="4000"/>
    <n v="45"/>
    <n v="45"/>
    <n v="1287"/>
    <n v="0.99148855683752601"/>
    <n v="0.99148855683752601"/>
    <n v="0.75657272555324384"/>
    <s v="90-100%"/>
    <s v="90-100%"/>
    <s v="70-80%"/>
    <n v="8.0647196267524848"/>
    <n v="42638.172666640385"/>
    <n v="43001.085049844252"/>
    <n v="43001.085049844252"/>
    <n v="32258.87850700994"/>
    <n v="362.91238320386765"/>
    <n v="362.91238320386765"/>
    <n v="10379.294159630444"/>
    <s v="Normal"/>
    <s v="Normal"/>
    <x v="3"/>
    <s v="120-150"/>
  </r>
  <r>
    <s v="Total"/>
    <x v="1"/>
    <s v="ABC-5"/>
    <s v="XYZ-32"/>
    <x v="171"/>
    <s v="Description_226"/>
    <d v="2022-02-01T00:00:00"/>
    <n v="5174"/>
    <s v="Demand"/>
    <n v="2183"/>
    <n v="4998"/>
    <n v="4998"/>
    <n v="3150"/>
    <n v="2815"/>
    <n v="2815"/>
    <n v="967"/>
    <n v="0"/>
    <n v="0"/>
    <n v="0.55703160787906558"/>
    <s v="0-10%"/>
    <s v="0-10%"/>
    <s v="50-60%"/>
    <n v="8.5218775812980443"/>
    <n v="18603.258759973629"/>
    <n v="42592.344151327627"/>
    <n v="42592.344151327627"/>
    <n v="26843.914381088838"/>
    <n v="23989.085391353998"/>
    <n v="23989.085391353998"/>
    <n v="8240.6556211152092"/>
    <s v="Overforecast"/>
    <s v="Overforecast"/>
    <x v="0"/>
    <s v="50-80"/>
  </r>
  <r>
    <s v="Total"/>
    <x v="1"/>
    <s v="ABC-5"/>
    <s v="XYZ-32"/>
    <x v="172"/>
    <s v="Description_227"/>
    <d v="2022-02-01T00:00:00"/>
    <n v="0"/>
    <s v="Supply"/>
    <n v="177"/>
    <n v="800"/>
    <n v="800"/>
    <n v="500"/>
    <n v="623"/>
    <n v="623"/>
    <n v="323"/>
    <n v="0"/>
    <n v="0"/>
    <n v="0"/>
    <s v="0-10%"/>
    <s v="0-10%"/>
    <s v="0-10%"/>
    <n v="1.7221663315020792"/>
    <n v="304.82344067586803"/>
    <n v="1377.7330652016633"/>
    <n v="1377.7330652016633"/>
    <n v="861.08316575103959"/>
    <n v="1072.9096245257952"/>
    <n v="1072.9096245257952"/>
    <n v="556.25972507517156"/>
    <s v="Overforecast"/>
    <s v="Overforecast"/>
    <x v="0"/>
    <s v="25-50"/>
  </r>
  <r>
    <s v="Total"/>
    <x v="1"/>
    <s v="ABC-5"/>
    <s v="XYZ-32"/>
    <x v="173"/>
    <s v="Description_228"/>
    <d v="2022-02-01T00:00:00"/>
    <n v="1893"/>
    <s v="Demand"/>
    <n v="131"/>
    <n v="260"/>
    <n v="260"/>
    <n v="250"/>
    <n v="129"/>
    <n v="129"/>
    <n v="119"/>
    <n v="1.5267175572519109E-2"/>
    <n v="1.5267175572519109E-2"/>
    <n v="9.1603053435114545E-2"/>
    <s v="0-10%"/>
    <s v="0-10%"/>
    <s v="0-10%"/>
    <n v="3.1373681453156586"/>
    <n v="410.99522703635125"/>
    <n v="815.71571778207124"/>
    <n v="815.71571778207124"/>
    <n v="784.34203632891467"/>
    <n v="404.72049074571999"/>
    <n v="404.72049074571999"/>
    <n v="373.34680929256342"/>
    <s v="Overforecast"/>
    <s v="Overforecast"/>
    <x v="0"/>
    <s v="50-80"/>
  </r>
  <r>
    <s v="Total"/>
    <x v="1"/>
    <s v="ABC-5"/>
    <s v="XYZ-32"/>
    <x v="174"/>
    <s v="Description_229"/>
    <d v="2022-02-01T00:00:00"/>
    <n v="4476"/>
    <s v="Demand"/>
    <n v="45"/>
    <n v="291"/>
    <n v="291"/>
    <n v="250"/>
    <n v="246"/>
    <n v="246"/>
    <n v="205"/>
    <n v="0"/>
    <n v="0"/>
    <n v="0"/>
    <s v="0-10%"/>
    <s v="0-10%"/>
    <s v="0-10%"/>
    <n v="3.5680094104826532"/>
    <n v="160.56042347171939"/>
    <n v="1038.2907384504522"/>
    <n v="1038.2907384504522"/>
    <n v="892.00235262066326"/>
    <n v="877.73031497873285"/>
    <n v="877.73031497873285"/>
    <n v="731.44192914894393"/>
    <s v="Overforecast"/>
    <s v="Overforecast"/>
    <x v="0"/>
    <s v="0-25"/>
  </r>
  <r>
    <s v="Total"/>
    <x v="1"/>
    <s v="ABC-5"/>
    <s v="XYZ-32"/>
    <x v="175"/>
    <s v="Description_230"/>
    <d v="2022-02-01T00:00:00"/>
    <n v="15183"/>
    <s v="Demand"/>
    <n v="50"/>
    <n v="1200"/>
    <n v="1200"/>
    <n v="150"/>
    <n v="1150"/>
    <n v="1150"/>
    <n v="100"/>
    <n v="0"/>
    <n v="0"/>
    <n v="0"/>
    <s v="0-10%"/>
    <s v="0-10%"/>
    <s v="0-10%"/>
    <n v="2.162027963707954"/>
    <n v="108.1013981853977"/>
    <n v="2594.433556449545"/>
    <n v="2594.433556449545"/>
    <n v="324.30419455619312"/>
    <n v="2486.3321582641474"/>
    <n v="2486.3321582641474"/>
    <n v="216.20279637079543"/>
    <s v="Overforecast"/>
    <s v="Overforecast"/>
    <x v="0"/>
    <s v="25-50"/>
  </r>
  <r>
    <s v="Total"/>
    <x v="1"/>
    <s v="ABC-5"/>
    <s v="XYZ-32"/>
    <x v="176"/>
    <s v="Description_231"/>
    <d v="2022-02-01T00:00:00"/>
    <n v="5552"/>
    <s v="Demand"/>
    <n v="1706"/>
    <n v="3156"/>
    <n v="3156"/>
    <n v="2800"/>
    <n v="1450"/>
    <n v="1450"/>
    <n v="1094"/>
    <n v="0.15005861664712783"/>
    <n v="0.15005861664712783"/>
    <n v="0.35873388042203991"/>
    <s v="10-20%"/>
    <s v="10-20%"/>
    <s v="30-40%"/>
    <n v="2.9546539432724557"/>
    <n v="5040.6396272228094"/>
    <n v="9324.8878449678705"/>
    <n v="9324.8878449678705"/>
    <n v="8273.0310411628761"/>
    <n v="4284.2482177450611"/>
    <n v="4284.2482177450611"/>
    <n v="3232.3914139400667"/>
    <s v="Overforecast"/>
    <s v="Overforecast"/>
    <x v="0"/>
    <s v="50-80"/>
  </r>
  <r>
    <s v="Total"/>
    <x v="1"/>
    <s v="ABC-5"/>
    <s v="XYZ-32"/>
    <x v="177"/>
    <s v="Description_232"/>
    <d v="2022-02-01T00:00:00"/>
    <n v="4716"/>
    <s v="Demand"/>
    <n v="813"/>
    <n v="1000"/>
    <n v="1000"/>
    <n v="475"/>
    <n v="187"/>
    <n v="187"/>
    <n v="338"/>
    <n v="0.76998769987699878"/>
    <n v="0.76998769987699878"/>
    <n v="0.58425584255842566"/>
    <s v="70-80%"/>
    <s v="70-80%"/>
    <s v="50-60%"/>
    <n v="4.4110491463098231"/>
    <n v="3586.182955949886"/>
    <n v="4411.0491463098233"/>
    <n v="4411.0491463098233"/>
    <n v="2095.2483444971658"/>
    <n v="824.86619035993726"/>
    <n v="824.86619035993726"/>
    <n v="1490.9346114527202"/>
    <s v="Overforecast"/>
    <s v="Overforecast"/>
    <x v="3"/>
    <s v="150-200"/>
  </r>
  <r>
    <s v="Total"/>
    <x v="1"/>
    <s v="ABC-5"/>
    <s v="XYZ-32"/>
    <x v="178"/>
    <s v="Description_233"/>
    <d v="2022-02-01T00:00:00"/>
    <n v="2045"/>
    <s v="Demand"/>
    <n v="424"/>
    <n v="824"/>
    <n v="824"/>
    <n v="900"/>
    <n v="400"/>
    <n v="400"/>
    <n v="476"/>
    <n v="5.6603773584905648E-2"/>
    <n v="5.6603773584905648E-2"/>
    <n v="0"/>
    <s v="0-10%"/>
    <s v="0-10%"/>
    <s v="0-10%"/>
    <n v="5.4635944172625983"/>
    <n v="2316.5640329193416"/>
    <n v="4502.0017998243811"/>
    <n v="4502.0017998243811"/>
    <n v="4917.2349755363384"/>
    <n v="2185.4377669050396"/>
    <n v="2185.4377669050396"/>
    <n v="2600.6709426169969"/>
    <s v="Overforecast"/>
    <s v="Overforecast"/>
    <x v="0"/>
    <s v="25-50"/>
  </r>
  <r>
    <s v="Total"/>
    <x v="1"/>
    <s v="ABC-5"/>
    <s v="XYZ-32"/>
    <x v="179"/>
    <s v="Description_234"/>
    <d v="2022-02-01T00:00:00"/>
    <n v="30090"/>
    <s v="Demand"/>
    <n v="1076"/>
    <n v="6000"/>
    <n v="6000"/>
    <n v="1200"/>
    <n v="4924"/>
    <n v="4924"/>
    <n v="124"/>
    <n v="0"/>
    <n v="0"/>
    <n v="0.88475836431226762"/>
    <s v="0-10%"/>
    <s v="0-10%"/>
    <s v="80-90%"/>
    <n v="3.3833449780670355"/>
    <n v="3640.4791964001301"/>
    <n v="20300.069868402214"/>
    <n v="20300.069868402214"/>
    <n v="4060.0139736804426"/>
    <n v="16659.590672002083"/>
    <n v="16659.590672002083"/>
    <n v="419.53477728031248"/>
    <s v="Overforecast"/>
    <s v="Overforecast"/>
    <x v="0"/>
    <s v="80-120"/>
  </r>
  <r>
    <s v="Total"/>
    <x v="1"/>
    <s v="ABC-5"/>
    <s v="XYZ-32"/>
    <x v="180"/>
    <s v="Description_235"/>
    <d v="2022-02-01T00:00:00"/>
    <n v="0"/>
    <s v="Supply"/>
    <n v="680"/>
    <n v="1634"/>
    <n v="1634"/>
    <n v="1200"/>
    <n v="954"/>
    <n v="954"/>
    <n v="520"/>
    <n v="0"/>
    <n v="0"/>
    <n v="0.23529411764705888"/>
    <s v="0-10%"/>
    <s v="0-10%"/>
    <s v="20-30%"/>
    <n v="4.2847140274630311"/>
    <n v="2913.6055386748612"/>
    <n v="7001.2227208745926"/>
    <n v="7001.2227208745926"/>
    <n v="5141.6568329556376"/>
    <n v="4087.6171821997314"/>
    <n v="4087.6171821997314"/>
    <n v="2228.0512942807763"/>
    <s v="Overforecast"/>
    <s v="Overforecast"/>
    <x v="0"/>
    <s v="50-80"/>
  </r>
  <r>
    <s v="Total"/>
    <x v="3"/>
    <s v="ABC-12"/>
    <s v="XYZ-34"/>
    <x v="181"/>
    <s v="Description_240"/>
    <d v="2022-02-01T00:00:00"/>
    <n v="0"/>
    <s v="Supply"/>
    <n v="0"/>
    <n v="300"/>
    <n v="300"/>
    <n v="0"/>
    <n v="300"/>
    <n v="300"/>
    <n v="0"/>
    <n v="1"/>
    <n v="1"/>
    <n v="1"/>
    <s v="90-100%"/>
    <s v="90-100%"/>
    <s v="Others"/>
    <n v="2.555865641166708"/>
    <n v="0"/>
    <n v="766.75969235001241"/>
    <n v="766.75969235001241"/>
    <n v="0"/>
    <n v="766.75969235001241"/>
    <n v="766.75969235001241"/>
    <n v="0"/>
    <s v="Forecasted But Not Sold"/>
    <s v="Forecasted But Not Sold"/>
    <x v="4"/>
    <s v="0"/>
  </r>
  <r>
    <s v="Total"/>
    <x v="3"/>
    <s v="ABC-12"/>
    <s v="XYZ-34"/>
    <x v="182"/>
    <s v="Description_241"/>
    <d v="2022-02-01T00:00:00"/>
    <n v="0"/>
    <s v="Demand"/>
    <n v="73"/>
    <n v="105"/>
    <n v="105"/>
    <n v="0"/>
    <n v="32"/>
    <n v="32"/>
    <n v="73"/>
    <n v="0.56164383561643838"/>
    <n v="0.56164383561643838"/>
    <n v="0"/>
    <s v="50-60%"/>
    <s v="50-60%"/>
    <s v="0-10%"/>
    <n v="7.9947229244404694"/>
    <n v="583.61477348415428"/>
    <n v="839.44590706624933"/>
    <n v="839.44590706624933"/>
    <n v="0"/>
    <n v="255.83113358209505"/>
    <n v="255.83113358209505"/>
    <n v="583.61477348415428"/>
    <s v="Overforecast"/>
    <s v="Overforecast"/>
    <x v="1"/>
    <s v="Sales Agst No FC"/>
  </r>
  <r>
    <s v="Total"/>
    <x v="0"/>
    <s v="ABC-1"/>
    <s v="XYZ-35"/>
    <x v="183"/>
    <s v="Description_244"/>
    <d v="2022-02-01T00:00:00"/>
    <n v="7914"/>
    <s v="Demand"/>
    <n v="356"/>
    <n v="631"/>
    <n v="631"/>
    <n v="300"/>
    <n v="275"/>
    <n v="275"/>
    <n v="56"/>
    <n v="0.22752808988764039"/>
    <n v="0.22752808988764039"/>
    <n v="0.84269662921348321"/>
    <s v="20-30%"/>
    <s v="20-30%"/>
    <s v="80-90%"/>
    <n v="3.3576671223958332"/>
    <n v="1195.3294955729166"/>
    <n v="2118.6879542317706"/>
    <n v="2118.6879542317706"/>
    <n v="1007.30013671875"/>
    <n v="923.35845865885403"/>
    <n v="923.35845865885403"/>
    <n v="188.02935885416662"/>
    <s v="Overforecast"/>
    <s v="Overforecast"/>
    <x v="3"/>
    <s v="80-120"/>
  </r>
  <r>
    <s v="Total"/>
    <x v="0"/>
    <s v="ABC-1"/>
    <s v="XYZ-35"/>
    <x v="184"/>
    <s v="Description_245"/>
    <d v="2022-02-01T00:00:00"/>
    <n v="25087"/>
    <s v="Demand"/>
    <n v="1746"/>
    <n v="2010"/>
    <n v="2010"/>
    <n v="1500"/>
    <n v="264"/>
    <n v="264"/>
    <n v="246"/>
    <n v="0.84879725085910651"/>
    <n v="0.84879725085910651"/>
    <n v="0.85910652920962205"/>
    <s v="80-90%"/>
    <s v="80-90%"/>
    <s v="80-90%"/>
    <n v="2.2755543223052297"/>
    <n v="3973.1178467449308"/>
    <n v="4573.864187833512"/>
    <n v="4573.864187833512"/>
    <n v="3413.3314834578446"/>
    <n v="600.74634108858118"/>
    <n v="600.74634108858118"/>
    <n v="559.78636328708626"/>
    <s v="Overforecast"/>
    <s v="Overforecast"/>
    <x v="3"/>
    <s v="80-120"/>
  </r>
  <r>
    <s v="Total"/>
    <x v="1"/>
    <s v="ABC-5"/>
    <s v="XYZ-37"/>
    <x v="185"/>
    <s v="Description_246"/>
    <d v="2022-02-01T00:00:00"/>
    <n v="28395"/>
    <s v="Demand"/>
    <n v="4107"/>
    <n v="4570"/>
    <n v="4570"/>
    <n v="5500"/>
    <n v="463"/>
    <n v="463"/>
    <n v="1393"/>
    <n v="0.88726564402240082"/>
    <n v="0.88726564402240082"/>
    <n v="0.66082298514730953"/>
    <s v="80-90%"/>
    <s v="80-90%"/>
    <s v="60-70%"/>
    <n v="0.71996987670865387"/>
    <n v="2956.9162836424416"/>
    <n v="3290.2623365585482"/>
    <n v="3290.2623365585482"/>
    <n v="3959.8343218975961"/>
    <n v="333.3460529161066"/>
    <n v="333.3460529161066"/>
    <n v="1002.9180382551544"/>
    <s v="Overforecast"/>
    <s v="Overforecast"/>
    <x v="0"/>
    <s v="50-80"/>
  </r>
  <r>
    <s v="Total"/>
    <x v="1"/>
    <s v="ABC-5"/>
    <s v="XYZ-37"/>
    <x v="186"/>
    <s v="Description_247"/>
    <d v="2022-02-01T00:00:00"/>
    <n v="6607"/>
    <s v="Demand"/>
    <n v="1071"/>
    <n v="1208"/>
    <n v="1208"/>
    <n v="1400"/>
    <n v="137"/>
    <n v="137"/>
    <n v="329"/>
    <n v="0.87208216619981327"/>
    <n v="0.87208216619981327"/>
    <n v="0.69281045751633985"/>
    <s v="80-90%"/>
    <s v="80-90%"/>
    <s v="60-70%"/>
    <n v="1.1580693105356052"/>
    <n v="1240.2922315836331"/>
    <n v="1398.9477271270111"/>
    <n v="1398.9477271270111"/>
    <n v="1621.2970347498474"/>
    <n v="158.65549554337804"/>
    <n v="158.65549554337804"/>
    <n v="381.00480316621429"/>
    <s v="Overforecast"/>
    <s v="Overforecast"/>
    <x v="0"/>
    <s v="50-80"/>
  </r>
  <r>
    <s v="Total"/>
    <x v="1"/>
    <s v="ABC-5"/>
    <s v="XYZ-37"/>
    <x v="187"/>
    <s v="Description_248"/>
    <d v="2022-02-01T00:00:00"/>
    <n v="7010"/>
    <s v="Demand"/>
    <n v="1042"/>
    <n v="1677"/>
    <n v="1677"/>
    <n v="1400"/>
    <n v="635"/>
    <n v="635"/>
    <n v="358"/>
    <n v="0.39059500959692894"/>
    <n v="0.39059500959692894"/>
    <n v="0.65642994241842612"/>
    <s v="30-40%"/>
    <s v="30-40%"/>
    <s v="60-70%"/>
    <n v="1.039169252066857"/>
    <n v="1082.8143606536648"/>
    <n v="1742.686835716119"/>
    <n v="1742.686835716119"/>
    <n v="1454.8369528935998"/>
    <n v="659.87247506245421"/>
    <n v="659.87247506245421"/>
    <n v="372.02259223993497"/>
    <s v="Overforecast"/>
    <s v="Overforecast"/>
    <x v="0"/>
    <s v="50-80"/>
  </r>
  <r>
    <s v="Total"/>
    <x v="1"/>
    <s v="ABC-5"/>
    <s v="XYZ-37"/>
    <x v="188"/>
    <s v="Description_249"/>
    <d v="2022-02-01T00:00:00"/>
    <n v="279"/>
    <s v="Demand"/>
    <n v="31"/>
    <n v="76"/>
    <n v="76"/>
    <n v="80"/>
    <n v="45"/>
    <n v="45"/>
    <n v="49"/>
    <n v="0"/>
    <n v="0"/>
    <n v="0"/>
    <s v="0-10%"/>
    <s v="0-10%"/>
    <s v="0-10%"/>
    <n v="0.66842688347698009"/>
    <n v="20.721233387786384"/>
    <n v="50.800443144250487"/>
    <n v="50.800443144250487"/>
    <n v="53.474150678158409"/>
    <n v="30.079209756464103"/>
    <n v="30.079209756464103"/>
    <n v="32.752917290372025"/>
    <s v="Overforecast"/>
    <s v="Overforecast"/>
    <x v="0"/>
    <s v="25-50"/>
  </r>
  <r>
    <s v="Total"/>
    <x v="1"/>
    <s v="ABC-5"/>
    <s v="XYZ-37"/>
    <x v="189"/>
    <s v="Description_250"/>
    <d v="2022-02-01T00:00:00"/>
    <n v="1058"/>
    <s v="Demand"/>
    <n v="156"/>
    <n v="133"/>
    <n v="133"/>
    <n v="250"/>
    <n v="23"/>
    <n v="23"/>
    <n v="94"/>
    <n v="0.85256410256410253"/>
    <n v="0.85256410256410253"/>
    <n v="0.39743589743589747"/>
    <s v="80-90%"/>
    <s v="80-90%"/>
    <s v="30-40%"/>
    <n v="2.2179606459280627"/>
    <n v="346.0018607647778"/>
    <n v="294.98876590843236"/>
    <n v="294.98876590843236"/>
    <n v="554.49016148201565"/>
    <n v="51.013094856345447"/>
    <n v="51.013094856345447"/>
    <n v="208.48830071723785"/>
    <s v="Underforecast"/>
    <s v="Underforecast"/>
    <x v="0"/>
    <s v="50-80"/>
  </r>
  <r>
    <s v="Total"/>
    <x v="1"/>
    <s v="ABC-5"/>
    <s v="XYZ-37"/>
    <x v="190"/>
    <s v="Description_251"/>
    <d v="2022-02-01T00:00:00"/>
    <n v="40592"/>
    <s v="Demand"/>
    <n v="2965"/>
    <n v="4710"/>
    <n v="4710"/>
    <n v="5300"/>
    <n v="1745"/>
    <n v="1745"/>
    <n v="2335"/>
    <n v="0.41146711635750421"/>
    <n v="0.41146711635750421"/>
    <n v="0.21247892074198993"/>
    <s v="40-50%"/>
    <s v="40-50%"/>
    <s v="20-30%"/>
    <n v="1.0200563973960548"/>
    <n v="3024.4672182793024"/>
    <n v="4804.4656317354184"/>
    <n v="4804.4656317354184"/>
    <n v="5406.2989061990902"/>
    <n v="1779.9984134561159"/>
    <n v="1779.9984134561159"/>
    <n v="2381.8316879197878"/>
    <s v="Overforecast"/>
    <s v="Overforecast"/>
    <x v="0"/>
    <s v="50-80"/>
  </r>
  <r>
    <s v="Total"/>
    <x v="1"/>
    <s v="ABC-5"/>
    <s v="XYZ-37"/>
    <x v="191"/>
    <s v="Description_252"/>
    <d v="2022-02-01T00:00:00"/>
    <n v="9963"/>
    <s v="Demand"/>
    <n v="2474"/>
    <n v="3847"/>
    <n v="3847"/>
    <n v="3600"/>
    <n v="1373"/>
    <n v="1373"/>
    <n v="1126"/>
    <n v="0.44502829426030721"/>
    <n v="0.44502829426030721"/>
    <n v="0.54486661277283743"/>
    <s v="40-50%"/>
    <s v="40-50%"/>
    <s v="50-60%"/>
    <n v="1.8189291716240752"/>
    <n v="4500.0307705979621"/>
    <n v="6997.4205232378172"/>
    <n v="6997.4205232378172"/>
    <n v="6548.1450178466703"/>
    <n v="2497.389752639855"/>
    <n v="2497.389752639855"/>
    <n v="2048.1142472487081"/>
    <s v="Overforecast"/>
    <s v="Overforecast"/>
    <x v="0"/>
    <s v="50-80"/>
  </r>
  <r>
    <s v="Total"/>
    <x v="1"/>
    <s v="ABC-5"/>
    <s v="XYZ-37"/>
    <x v="192"/>
    <s v="Description_253"/>
    <d v="2022-02-01T00:00:00"/>
    <n v="21929"/>
    <s v="Demand"/>
    <n v="1515"/>
    <n v="5000"/>
    <n v="5000"/>
    <n v="4200"/>
    <n v="3485"/>
    <n v="3485"/>
    <n v="2685"/>
    <n v="0"/>
    <n v="0"/>
    <n v="0"/>
    <s v="0-10%"/>
    <s v="0-10%"/>
    <s v="0-10%"/>
    <n v="1.4784040220606383"/>
    <n v="2239.7820934218671"/>
    <n v="7392.0201103031914"/>
    <n v="7392.0201103031914"/>
    <n v="6209.296892654681"/>
    <n v="5152.2380168813243"/>
    <n v="5152.2380168813243"/>
    <n v="3969.5147992328139"/>
    <s v="Overforecast"/>
    <s v="Overforecast"/>
    <x v="0"/>
    <s v="25-50"/>
  </r>
  <r>
    <s v="Total"/>
    <x v="1"/>
    <s v="ABC-5"/>
    <s v="XYZ-37"/>
    <x v="193"/>
    <s v="Description_254"/>
    <d v="2022-02-01T00:00:00"/>
    <n v="1008"/>
    <s v="Demand"/>
    <n v="81"/>
    <n v="154"/>
    <n v="154"/>
    <n v="150"/>
    <n v="73"/>
    <n v="73"/>
    <n v="69"/>
    <n v="9.8765432098765427E-2"/>
    <n v="9.8765432098765427E-2"/>
    <n v="0.14814814814814814"/>
    <s v="0-10%"/>
    <s v="0-10%"/>
    <s v="10-20%"/>
    <n v="0.98874338871594214"/>
    <n v="80.088214485991315"/>
    <n v="152.26648186225509"/>
    <n v="152.26648186225509"/>
    <n v="148.31150830739131"/>
    <n v="72.178267376263776"/>
    <n v="72.178267376263776"/>
    <n v="68.223293821399992"/>
    <s v="Overforecast"/>
    <s v="Overforecast"/>
    <x v="0"/>
    <s v="50-80"/>
  </r>
  <r>
    <s v="Total"/>
    <x v="1"/>
    <s v="ABC-5"/>
    <s v="XYZ-37"/>
    <x v="194"/>
    <s v="Description_255"/>
    <d v="2022-02-01T00:00:00"/>
    <n v="4577"/>
    <s v="Demand"/>
    <n v="423"/>
    <n v="980"/>
    <n v="980"/>
    <n v="600"/>
    <n v="557"/>
    <n v="557"/>
    <n v="177"/>
    <n v="0"/>
    <n v="0"/>
    <n v="0.58156028368794321"/>
    <s v="0-10%"/>
    <s v="0-10%"/>
    <s v="50-60%"/>
    <n v="2.9138371185286149"/>
    <n v="1232.553101137604"/>
    <n v="2855.5603761580428"/>
    <n v="2855.5603761580428"/>
    <n v="1748.3022711171689"/>
    <n v="1623.0072750204388"/>
    <n v="1623.0072750204388"/>
    <n v="515.74916997956484"/>
    <s v="Overforecast"/>
    <s v="Overforecast"/>
    <x v="0"/>
    <s v="50-80"/>
  </r>
  <r>
    <s v="Total"/>
    <x v="1"/>
    <s v="ABC-5"/>
    <s v="XYZ-37"/>
    <x v="195"/>
    <s v="Description_256"/>
    <d v="2022-02-01T00:00:00"/>
    <n v="3235"/>
    <s v="Demand"/>
    <n v="114"/>
    <n v="300"/>
    <n v="300"/>
    <n v="240"/>
    <n v="186"/>
    <n v="186"/>
    <n v="126"/>
    <n v="0"/>
    <n v="0"/>
    <n v="0"/>
    <s v="0-10%"/>
    <s v="0-10%"/>
    <s v="0-10%"/>
    <n v="1.9442427093000416"/>
    <n v="221.64366886020474"/>
    <n v="583.27281279001249"/>
    <n v="583.27281279001249"/>
    <n v="466.61825023200998"/>
    <n v="361.62914392980775"/>
    <n v="361.62914392980775"/>
    <n v="244.97458137180524"/>
    <s v="Overforecast"/>
    <s v="Overforecast"/>
    <x v="0"/>
    <s v="25-50"/>
  </r>
  <r>
    <s v="Total"/>
    <x v="1"/>
    <s v="ABC-5"/>
    <s v="XYZ-37"/>
    <x v="196"/>
    <s v="Description_257"/>
    <d v="2022-02-01T00:00:00"/>
    <n v="10814"/>
    <s v="Demand"/>
    <n v="376"/>
    <n v="600"/>
    <n v="600"/>
    <n v="450"/>
    <n v="224"/>
    <n v="224"/>
    <n v="74"/>
    <n v="0.4042553191489362"/>
    <n v="0.4042553191489362"/>
    <n v="0.80319148936170215"/>
    <s v="30-40%"/>
    <s v="30-40%"/>
    <s v="70-80%"/>
    <n v="2.8767825016875745"/>
    <n v="1081.6702206345281"/>
    <n v="1726.0695010125448"/>
    <n v="1726.0695010125448"/>
    <n v="1294.5521257594085"/>
    <n v="644.39928037801678"/>
    <n v="644.39928037801678"/>
    <n v="212.8819051248804"/>
    <s v="Overforecast"/>
    <s v="Overforecast"/>
    <x v="0"/>
    <s v="80-120"/>
  </r>
  <r>
    <s v="Total"/>
    <x v="0"/>
    <s v="ABC-5"/>
    <s v="XYZ-37"/>
    <x v="197"/>
    <s v="Description_258"/>
    <d v="2022-02-01T00:00:00"/>
    <n v="6068"/>
    <s v="Demand"/>
    <n v="33"/>
    <n v="1547"/>
    <n v="1547"/>
    <n v="1000"/>
    <n v="1514"/>
    <n v="1514"/>
    <n v="967"/>
    <n v="0"/>
    <n v="0"/>
    <n v="0"/>
    <s v="0-10%"/>
    <s v="0-10%"/>
    <s v="0-10%"/>
    <n v="3.6574927588703829"/>
    <n v="120.69726104272263"/>
    <n v="5658.1412979724828"/>
    <n v="5658.1412979724828"/>
    <n v="3657.4927588703831"/>
    <n v="5537.4440369297599"/>
    <n v="5537.4440369297599"/>
    <n v="3536.7954978276603"/>
    <s v="Overforecast"/>
    <s v="Overforecast"/>
    <x v="0"/>
    <s v="0-25"/>
  </r>
  <r>
    <s v="Total"/>
    <x v="0"/>
    <s v="ABC-5"/>
    <s v="XYZ-37"/>
    <x v="198"/>
    <s v="Description_260"/>
    <d v="2022-02-01T00:00:00"/>
    <n v="59962"/>
    <s v="Demand"/>
    <n v="642"/>
    <n v="0"/>
    <n v="0"/>
    <n v="1000"/>
    <n v="642"/>
    <n v="642"/>
    <n v="358"/>
    <n v="0"/>
    <n v="0"/>
    <n v="0.44236760124610597"/>
    <s v="0-10%"/>
    <s v="0-10%"/>
    <s v="40-50%"/>
    <n v="0.9912700000000001"/>
    <n v="636.39534000000003"/>
    <n v="0"/>
    <n v="0"/>
    <n v="991.2700000000001"/>
    <n v="636.39534000000003"/>
    <n v="636.39534000000003"/>
    <n v="354.87466000000006"/>
    <s v="Not Forecasted But Sold"/>
    <s v="Not Forecasted But Sold"/>
    <x v="0"/>
    <s v="50-80"/>
  </r>
  <r>
    <s v="Total"/>
    <x v="3"/>
    <s v="ABC-5"/>
    <s v="XYZ-37"/>
    <x v="199"/>
    <s v="Description_266"/>
    <d v="2022-02-01T00:00:00"/>
    <n v="1208"/>
    <s v="Demand"/>
    <n v="169"/>
    <n v="131"/>
    <n v="131"/>
    <n v="215"/>
    <n v="38"/>
    <n v="38"/>
    <n v="46"/>
    <n v="0.7751479289940828"/>
    <n v="0.7751479289940828"/>
    <n v="0.72781065088757391"/>
    <s v="70-80%"/>
    <s v="70-80%"/>
    <s v="70-80%"/>
    <n v="3.7925539680763189"/>
    <n v="640.94162060489793"/>
    <n v="496.82456981799777"/>
    <n v="496.82456981799777"/>
    <n v="815.3991031364086"/>
    <n v="144.11705078690017"/>
    <n v="144.11705078690017"/>
    <n v="174.45748253151066"/>
    <s v="Underforecast"/>
    <s v="Underforecast"/>
    <x v="0"/>
    <s v="50-80"/>
  </r>
  <r>
    <s v="Total"/>
    <x v="3"/>
    <s v="ABC-5"/>
    <s v="XYZ-37"/>
    <x v="200"/>
    <s v="Description_267"/>
    <d v="2022-02-01T00:00:00"/>
    <n v="6148"/>
    <s v="Demand"/>
    <n v="1286"/>
    <n v="966"/>
    <n v="966"/>
    <n v="1250"/>
    <n v="320"/>
    <n v="320"/>
    <n v="36"/>
    <n v="0.75116640746500773"/>
    <n v="0.75116640746500773"/>
    <n v="0.97200622083981336"/>
    <s v="70-80%"/>
    <s v="70-80%"/>
    <s v="90-100%"/>
    <n v="5.0608006644610413"/>
    <n v="6508.1896544968995"/>
    <n v="4888.7334418693663"/>
    <n v="4888.7334418693663"/>
    <n v="6326.0008305763013"/>
    <n v="1619.4562126275332"/>
    <n v="1619.4562126275332"/>
    <n v="182.18882392059822"/>
    <s v="Underforecast"/>
    <s v="Underforecast"/>
    <x v="2"/>
    <s v="80-120"/>
  </r>
  <r>
    <s v="Total"/>
    <x v="1"/>
    <s v="ABC-4"/>
    <s v="XYZ-38"/>
    <x v="201"/>
    <s v="Description_268"/>
    <d v="2022-02-01T00:00:00"/>
    <n v="0"/>
    <s v="Supply"/>
    <n v="0"/>
    <n v="96"/>
    <n v="96"/>
    <n v="100"/>
    <n v="96"/>
    <n v="96"/>
    <n v="100"/>
    <n v="1"/>
    <n v="1"/>
    <n v="1"/>
    <s v="90-100%"/>
    <s v="90-100%"/>
    <s v="90-100%"/>
    <n v="2.9868999999999994"/>
    <n v="0"/>
    <n v="286.74239999999998"/>
    <n v="286.74239999999998"/>
    <n v="298.68999999999994"/>
    <n v="286.74239999999998"/>
    <n v="286.74239999999998"/>
    <n v="298.68999999999994"/>
    <s v="Forecasted But Not Sold"/>
    <s v="Forecasted But Not Sold"/>
    <x v="5"/>
    <s v="0"/>
  </r>
  <r>
    <s v="Total"/>
    <x v="1"/>
    <s v="ABC-4"/>
    <s v="XYZ-38"/>
    <x v="202"/>
    <s v="Description_269"/>
    <d v="2022-02-01T00:00:00"/>
    <n v="0"/>
    <s v="Supply"/>
    <n v="0"/>
    <n v="52"/>
    <n v="52"/>
    <n v="30"/>
    <n v="52"/>
    <n v="52"/>
    <n v="30"/>
    <n v="1"/>
    <n v="1"/>
    <n v="1"/>
    <s v="90-100%"/>
    <s v="90-100%"/>
    <s v="90-100%"/>
    <n v="1.2138"/>
    <n v="0"/>
    <n v="63.117599999999996"/>
    <n v="63.117599999999996"/>
    <n v="36.414000000000001"/>
    <n v="63.117599999999996"/>
    <n v="63.117599999999996"/>
    <n v="36.414000000000001"/>
    <s v="Forecasted But Not Sold"/>
    <s v="Forecasted But Not Sold"/>
    <x v="5"/>
    <s v="0"/>
  </r>
  <r>
    <s v="Total"/>
    <x v="1"/>
    <s v="ABC-4"/>
    <s v="XYZ-38"/>
    <x v="203"/>
    <s v="Description_270"/>
    <d v="2022-02-01T00:00:00"/>
    <n v="1218"/>
    <s v="Demand"/>
    <n v="287"/>
    <n v="60"/>
    <n v="60"/>
    <n v="40"/>
    <n v="227"/>
    <n v="227"/>
    <n v="247"/>
    <n v="0.2090592334494773"/>
    <n v="0.2090592334494773"/>
    <n v="0.13937282229965153"/>
    <s v="10-20%"/>
    <s v="10-20%"/>
    <s v="10-20%"/>
    <n v="2.3689718025160178"/>
    <n v="679.89490732209708"/>
    <n v="142.13830815096108"/>
    <n v="142.13830815096108"/>
    <n v="94.758872100640716"/>
    <n v="537.75659917113603"/>
    <n v="537.75659917113603"/>
    <n v="585.13603522145638"/>
    <s v="Underforecast"/>
    <s v="Underforecast"/>
    <x v="3"/>
    <s v="&gt;200&quot;"/>
  </r>
  <r>
    <s v="Total"/>
    <x v="1"/>
    <s v="ABC-4"/>
    <s v="XYZ-38"/>
    <x v="204"/>
    <s v="Description_271"/>
    <d v="2022-02-01T00:00:00"/>
    <n v="417"/>
    <s v="Demand"/>
    <n v="18"/>
    <n v="12"/>
    <n v="12"/>
    <n v="12"/>
    <n v="6"/>
    <n v="6"/>
    <n v="6"/>
    <n v="0.66666666666666674"/>
    <n v="0.66666666666666674"/>
    <n v="0.66666666666666674"/>
    <s v="60-70%"/>
    <s v="60-70%"/>
    <s v="60-70%"/>
    <n v="0.98133441569724522"/>
    <n v="17.664019482550415"/>
    <n v="11.776012988366944"/>
    <n v="11.776012988366944"/>
    <n v="11.776012988366944"/>
    <n v="5.8880064941834718"/>
    <n v="5.8880064941834718"/>
    <n v="5.8880064941834718"/>
    <s v="Underforecast"/>
    <s v="Underforecast"/>
    <x v="3"/>
    <s v="150-200"/>
  </r>
  <r>
    <s v="Total"/>
    <x v="1"/>
    <s v="ABC-4"/>
    <s v="XYZ-38"/>
    <x v="205"/>
    <s v="Description_272"/>
    <d v="2022-02-01T00:00:00"/>
    <n v="325"/>
    <s v="Demand"/>
    <n v="92"/>
    <n v="20"/>
    <n v="20"/>
    <n v="18"/>
    <n v="72"/>
    <n v="72"/>
    <n v="74"/>
    <n v="0.21739130434782605"/>
    <n v="0.21739130434782605"/>
    <n v="0.19565217391304346"/>
    <s v="20-30%"/>
    <s v="20-30%"/>
    <s v="10-20%"/>
    <n v="1.7185342080964692"/>
    <n v="158.10514714487516"/>
    <n v="34.370684161929383"/>
    <n v="34.370684161929383"/>
    <n v="30.933615745736446"/>
    <n v="123.73446298294579"/>
    <n v="123.73446298294579"/>
    <n v="127.17153139913871"/>
    <s v="Underforecast"/>
    <s v="Underforecast"/>
    <x v="3"/>
    <s v="&gt;200&quot;"/>
  </r>
  <r>
    <s v="Total"/>
    <x v="1"/>
    <s v="ABC-4"/>
    <s v="XYZ-38"/>
    <x v="206"/>
    <s v="Description_273"/>
    <d v="2022-02-01T00:00:00"/>
    <n v="0"/>
    <s v="Supply"/>
    <n v="0"/>
    <n v="15"/>
    <n v="15"/>
    <n v="15"/>
    <n v="15"/>
    <n v="15"/>
    <n v="15"/>
    <n v="1"/>
    <n v="1"/>
    <n v="1"/>
    <s v="90-100%"/>
    <s v="90-100%"/>
    <s v="90-100%"/>
    <n v="5.5069805362888236"/>
    <n v="0"/>
    <n v="82.604708044332355"/>
    <n v="82.604708044332355"/>
    <n v="82.604708044332355"/>
    <n v="82.604708044332355"/>
    <n v="82.604708044332355"/>
    <n v="82.604708044332355"/>
    <s v="Forecasted But Not Sold"/>
    <s v="Forecasted But Not Sold"/>
    <x v="5"/>
    <s v="0"/>
  </r>
  <r>
    <s v="Total"/>
    <x v="1"/>
    <s v="ABC-4"/>
    <s v="XYZ-38"/>
    <x v="207"/>
    <s v="Description_274"/>
    <d v="2022-02-01T00:00:00"/>
    <n v="1426"/>
    <s v="Demand"/>
    <n v="0"/>
    <n v="0"/>
    <n v="0"/>
    <n v="1"/>
    <n v="0"/>
    <n v="0"/>
    <n v="1"/>
    <n v="1"/>
    <n v="1"/>
    <n v="1"/>
    <s v="Others"/>
    <s v="Others"/>
    <s v="90-100%"/>
    <n v="0.97"/>
    <n v="0"/>
    <n v="0"/>
    <n v="0"/>
    <n v="0.97"/>
    <n v="0"/>
    <n v="0"/>
    <n v="0.97"/>
    <s v="Others"/>
    <s v="Others"/>
    <x v="5"/>
    <s v="0"/>
  </r>
  <r>
    <s v="Total"/>
    <x v="1"/>
    <s v="ABC-4"/>
    <s v="XYZ-38"/>
    <x v="208"/>
    <s v="Description_275"/>
    <d v="2022-02-01T00:00:00"/>
    <n v="158"/>
    <s v="Demand"/>
    <n v="0"/>
    <n v="31"/>
    <n v="31"/>
    <n v="4"/>
    <n v="31"/>
    <n v="31"/>
    <n v="4"/>
    <n v="1"/>
    <n v="1"/>
    <n v="1"/>
    <s v="90-100%"/>
    <s v="90-100%"/>
    <s v="90-100%"/>
    <n v="3.8634224418328569"/>
    <n v="0"/>
    <n v="119.76609569681857"/>
    <n v="119.76609569681857"/>
    <n v="15.453689767331428"/>
    <n v="119.76609569681857"/>
    <n v="119.76609569681857"/>
    <n v="15.453689767331428"/>
    <s v="Forecasted But Not Sold"/>
    <s v="Forecasted But Not Sold"/>
    <x v="5"/>
    <s v="0"/>
  </r>
  <r>
    <s v="Total"/>
    <x v="0"/>
    <s v="ABC-4"/>
    <s v="XYZ-38"/>
    <x v="209"/>
    <s v="Description_276"/>
    <d v="2022-02-01T00:00:00"/>
    <n v="0"/>
    <s v="Supply"/>
    <n v="875"/>
    <n v="622"/>
    <n v="622"/>
    <n v="1200"/>
    <n v="253"/>
    <n v="253"/>
    <n v="325"/>
    <n v="0.71085714285714285"/>
    <n v="0.71085714285714285"/>
    <n v="0.62857142857142856"/>
    <s v="70-80%"/>
    <s v="70-80%"/>
    <s v="60-70%"/>
    <n v="4.2102919103313843"/>
    <n v="3684.0054215399614"/>
    <n v="2618.8015682261212"/>
    <n v="2618.8015682261212"/>
    <n v="5052.3502923976612"/>
    <n v="1065.2038533138402"/>
    <n v="1065.2038533138402"/>
    <n v="1368.3448708576998"/>
    <s v="Underforecast"/>
    <s v="Underforecast"/>
    <x v="0"/>
    <s v="50-80"/>
  </r>
  <r>
    <s v="Total"/>
    <x v="3"/>
    <s v="ABC-4"/>
    <s v="XYZ-38"/>
    <x v="210"/>
    <s v="Description_277"/>
    <d v="2022-02-01T00:00:00"/>
    <n v="4610"/>
    <s v="Demand"/>
    <n v="1396"/>
    <n v="909"/>
    <n v="909"/>
    <n v="800"/>
    <n v="487"/>
    <n v="487"/>
    <n v="596"/>
    <n v="0.65114613180515757"/>
    <n v="0.65114613180515757"/>
    <n v="0.57306590257879653"/>
    <s v="60-70%"/>
    <s v="60-70%"/>
    <s v="50-60%"/>
    <n v="2.7126491184683283"/>
    <n v="3786.8581693817864"/>
    <n v="2465.7980486877104"/>
    <n v="2465.7980486877104"/>
    <n v="2170.1192947746626"/>
    <n v="1321.060120694076"/>
    <n v="1321.060120694076"/>
    <n v="1616.7388746071238"/>
    <s v="Underforecast"/>
    <s v="Underforecast"/>
    <x v="3"/>
    <s v="150-200"/>
  </r>
  <r>
    <s v="Total"/>
    <x v="0"/>
    <s v="ABC-4"/>
    <s v="XYZ-38"/>
    <x v="211"/>
    <s v="Description_278"/>
    <d v="2022-02-01T00:00:00"/>
    <n v="26469"/>
    <s v="Demand"/>
    <n v="4546"/>
    <n v="4500"/>
    <n v="4500"/>
    <n v="6000"/>
    <n v="46"/>
    <n v="46"/>
    <n v="1454"/>
    <n v="0.98988121425428943"/>
    <n v="0.98988121425428943"/>
    <n v="0.68015838099428061"/>
    <s v="90-100%"/>
    <s v="90-100%"/>
    <s v="60-70%"/>
    <n v="1.4955647375773298"/>
    <n v="6798.8372970265409"/>
    <n v="6730.0413190979843"/>
    <n v="6730.0413190979843"/>
    <n v="8973.3884254639779"/>
    <n v="68.795977928556567"/>
    <n v="68.795977928556567"/>
    <n v="2174.551128437437"/>
    <s v="Normal"/>
    <s v="Normal"/>
    <x v="0"/>
    <s v="50-80"/>
  </r>
  <r>
    <s v="Total"/>
    <x v="0"/>
    <s v="ABC-4"/>
    <s v="XYZ-38"/>
    <x v="212"/>
    <s v="Description_279"/>
    <d v="2022-02-01T00:00:00"/>
    <n v="960"/>
    <s v="Demand"/>
    <n v="95"/>
    <n v="378"/>
    <n v="378"/>
    <n v="300"/>
    <n v="283"/>
    <n v="283"/>
    <n v="205"/>
    <n v="0"/>
    <n v="0"/>
    <n v="0"/>
    <s v="0-10%"/>
    <s v="0-10%"/>
    <s v="0-10%"/>
    <n v="1.9980162303664919"/>
    <n v="189.81154188481673"/>
    <n v="755.25013507853396"/>
    <n v="755.25013507853396"/>
    <n v="599.40486910994753"/>
    <n v="565.43859319371722"/>
    <n v="565.43859319371722"/>
    <n v="409.59332722513079"/>
    <s v="Overforecast"/>
    <s v="Overforecast"/>
    <x v="0"/>
    <s v="25-50"/>
  </r>
  <r>
    <s v="Total"/>
    <x v="1"/>
    <s v="ABC-5"/>
    <s v="XYZ-39"/>
    <x v="213"/>
    <s v="Description_282"/>
    <d v="2022-02-01T00:00:00"/>
    <n v="963"/>
    <s v="Demand"/>
    <n v="202"/>
    <n v="600"/>
    <n v="600"/>
    <n v="500"/>
    <n v="398"/>
    <n v="398"/>
    <n v="298"/>
    <n v="0"/>
    <n v="0"/>
    <n v="0"/>
    <s v="0-10%"/>
    <s v="0-10%"/>
    <s v="0-10%"/>
    <n v="4.2411555793061755"/>
    <n v="856.71342701984747"/>
    <n v="2544.6933475837054"/>
    <n v="2544.6933475837054"/>
    <n v="2120.5777896530876"/>
    <n v="1687.9799205638578"/>
    <n v="1687.9799205638578"/>
    <n v="1263.86436263324"/>
    <s v="Overforecast"/>
    <s v="Overforecast"/>
    <x v="0"/>
    <s v="25-50"/>
  </r>
  <r>
    <s v="Total"/>
    <x v="0"/>
    <s v="ABC-5"/>
    <s v="XYZ-39"/>
    <x v="214"/>
    <s v="Description_283"/>
    <d v="2022-02-01T00:00:00"/>
    <n v="4574"/>
    <s v="Demand"/>
    <n v="234"/>
    <n v="569"/>
    <n v="569"/>
    <n v="500"/>
    <n v="335"/>
    <n v="335"/>
    <n v="266"/>
    <n v="0"/>
    <n v="0"/>
    <n v="0"/>
    <s v="0-10%"/>
    <s v="0-10%"/>
    <s v="0-10%"/>
    <n v="1.4904579656449986"/>
    <n v="348.76716396092968"/>
    <n v="848.07058245200415"/>
    <n v="848.07058245200415"/>
    <n v="745.22898282249923"/>
    <n v="499.30341849107447"/>
    <n v="499.30341849107447"/>
    <n v="396.46181886156955"/>
    <s v="Overforecast"/>
    <s v="Overforecast"/>
    <x v="0"/>
    <s v="25-50"/>
  </r>
  <r>
    <s v="Total"/>
    <x v="0"/>
    <s v="ABC-5"/>
    <s v="XYZ-39"/>
    <x v="215"/>
    <s v="Description_284"/>
    <d v="2022-02-01T00:00:00"/>
    <n v="2259"/>
    <s v="Demand"/>
    <n v="2504"/>
    <n v="3187"/>
    <n v="3187"/>
    <n v="2500"/>
    <n v="683"/>
    <n v="683"/>
    <n v="4"/>
    <n v="0.72723642172523961"/>
    <n v="0.72723642172523961"/>
    <n v="0.99840255591054317"/>
    <s v="70-80%"/>
    <s v="70-80%"/>
    <s v="90-100%"/>
    <n v="3.1301113514719003"/>
    <n v="7837.7988240856384"/>
    <n v="9975.6648771409473"/>
    <n v="9975.6648771409473"/>
    <n v="7825.2783786797509"/>
    <n v="2137.8660530553088"/>
    <n v="2137.8660530553088"/>
    <n v="12.520445405887585"/>
    <s v="Overforecast"/>
    <s v="Overforecast"/>
    <x v="2"/>
    <s v="80-120"/>
  </r>
  <r>
    <s v="Total"/>
    <x v="4"/>
    <s v="ABC-5"/>
    <s v="XYZ-39"/>
    <x v="216"/>
    <s v="Description_285"/>
    <d v="2022-02-01T00:00:00"/>
    <n v="944"/>
    <s v="Supply"/>
    <n v="1532"/>
    <n v="1372"/>
    <n v="1372"/>
    <n v="1700"/>
    <n v="160"/>
    <n v="160"/>
    <n v="168"/>
    <n v="0.8955613577023499"/>
    <n v="0.8955613577023499"/>
    <n v="0.89033942558746737"/>
    <s v="80-90%"/>
    <s v="80-90%"/>
    <s v="80-90%"/>
    <n v="2.471493669902912"/>
    <n v="3786.328302291261"/>
    <n v="3390.889315106795"/>
    <n v="3390.889315106795"/>
    <n v="4201.5392388349501"/>
    <n v="395.43898718446599"/>
    <n v="395.43898718446599"/>
    <n v="415.21093654368906"/>
    <s v="Underforecast"/>
    <s v="Underforecast"/>
    <x v="0"/>
    <s v="80-120"/>
  </r>
  <r>
    <s v="Total"/>
    <x v="1"/>
    <s v="ABC-5"/>
    <s v="XYZ-39"/>
    <x v="217"/>
    <s v="Description_286"/>
    <d v="2022-02-01T00:00:00"/>
    <n v="5247"/>
    <s v="Demand"/>
    <n v="34"/>
    <n v="375"/>
    <n v="375"/>
    <n v="240"/>
    <n v="341"/>
    <n v="341"/>
    <n v="206"/>
    <n v="0"/>
    <n v="0"/>
    <n v="0"/>
    <s v="0-10%"/>
    <s v="0-10%"/>
    <s v="0-10%"/>
    <n v="1.7968999999999999"/>
    <n v="61.0946"/>
    <n v="673.83749999999998"/>
    <n v="673.83749999999998"/>
    <n v="431.25599999999997"/>
    <n v="612.74289999999996"/>
    <n v="612.74289999999996"/>
    <n v="370.16139999999996"/>
    <s v="Overforecast"/>
    <s v="Overforecast"/>
    <x v="0"/>
    <s v="0-25"/>
  </r>
  <r>
    <s v="Total"/>
    <x v="1"/>
    <s v="ABC-5"/>
    <s v="XYZ-39"/>
    <x v="218"/>
    <s v="Description_287"/>
    <d v="2022-02-01T00:00:00"/>
    <n v="5386"/>
    <s v="Demand"/>
    <n v="131"/>
    <n v="139"/>
    <n v="139"/>
    <n v="180"/>
    <n v="8"/>
    <n v="8"/>
    <n v="49"/>
    <n v="0.93893129770992367"/>
    <n v="0.93893129770992367"/>
    <n v="0.62595419847328237"/>
    <s v="90-100%"/>
    <s v="90-100%"/>
    <s v="60-70%"/>
    <n v="2.5346999999999995"/>
    <n v="332.04569999999995"/>
    <n v="352.3232999999999"/>
    <n v="352.3232999999999"/>
    <n v="456.24599999999992"/>
    <n v="20.27759999999995"/>
    <n v="20.27759999999995"/>
    <n v="124.20029999999997"/>
    <s v="Normal"/>
    <s v="Normal"/>
    <x v="0"/>
    <s v="50-80"/>
  </r>
  <r>
    <s v="Total"/>
    <x v="1"/>
    <s v="ABC-5"/>
    <s v="XYZ-39"/>
    <x v="219"/>
    <s v="Description_288"/>
    <d v="2022-02-01T00:00:00"/>
    <n v="5673"/>
    <s v="Demand"/>
    <n v="54"/>
    <n v="300"/>
    <n v="300"/>
    <n v="100"/>
    <n v="246"/>
    <n v="246"/>
    <n v="46"/>
    <n v="0"/>
    <n v="0"/>
    <n v="0.14814814814814814"/>
    <s v="0-10%"/>
    <s v="0-10%"/>
    <s v="10-20%"/>
    <n v="3.2011000000000003"/>
    <n v="172.85940000000002"/>
    <n v="960.33"/>
    <n v="960.33"/>
    <n v="320.11"/>
    <n v="787.47059999999999"/>
    <n v="787.47059999999999"/>
    <n v="147.25059999999999"/>
    <s v="Overforecast"/>
    <s v="Overforecast"/>
    <x v="0"/>
    <s v="50-80"/>
  </r>
  <r>
    <s v="Total"/>
    <x v="1"/>
    <s v="ABC-5"/>
    <s v="XYZ-39"/>
    <x v="220"/>
    <s v="Description_289"/>
    <d v="2022-02-01T00:00:00"/>
    <n v="6100"/>
    <s v="Demand"/>
    <n v="51"/>
    <n v="171"/>
    <n v="171"/>
    <n v="160"/>
    <n v="120"/>
    <n v="120"/>
    <n v="109"/>
    <n v="0"/>
    <n v="0"/>
    <n v="0"/>
    <s v="0-10%"/>
    <s v="0-10%"/>
    <s v="0-10%"/>
    <n v="2.0587"/>
    <n v="104.9937"/>
    <n v="352.03769999999997"/>
    <n v="352.03769999999997"/>
    <n v="329.392"/>
    <n v="247.04399999999998"/>
    <n v="247.04399999999998"/>
    <n v="224.39830000000001"/>
    <s v="Overforecast"/>
    <s v="Overforecast"/>
    <x v="0"/>
    <s v="25-50"/>
  </r>
  <r>
    <s v="Total"/>
    <x v="1"/>
    <s v="ABC-5"/>
    <s v="XYZ-39"/>
    <x v="221"/>
    <s v="Description_290"/>
    <d v="2022-02-01T00:00:00"/>
    <n v="0"/>
    <s v="Supply"/>
    <n v="0"/>
    <n v="127"/>
    <n v="127"/>
    <n v="320"/>
    <n v="127"/>
    <n v="127"/>
    <n v="320"/>
    <n v="1"/>
    <n v="1"/>
    <n v="1"/>
    <s v="90-100%"/>
    <s v="90-100%"/>
    <s v="90-100%"/>
    <n v="3.7960999999999996"/>
    <n v="0"/>
    <n v="482.10469999999992"/>
    <n v="482.10469999999992"/>
    <n v="1214.752"/>
    <n v="482.10469999999992"/>
    <n v="482.10469999999992"/>
    <n v="1214.752"/>
    <s v="Forecasted But Not Sold"/>
    <s v="Forecasted But Not Sold"/>
    <x v="5"/>
    <s v="0"/>
  </r>
  <r>
    <s v="Total"/>
    <x v="1"/>
    <s v="ABC-5"/>
    <s v="XYZ-39"/>
    <x v="222"/>
    <s v="Description_291"/>
    <d v="2022-02-01T00:00:00"/>
    <n v="412"/>
    <s v="Demand"/>
    <n v="207"/>
    <n v="332"/>
    <n v="332"/>
    <n v="400"/>
    <n v="125"/>
    <n v="125"/>
    <n v="193"/>
    <n v="0.39613526570048307"/>
    <n v="0.39613526570048307"/>
    <n v="6.7632850241545861E-2"/>
    <s v="30-40%"/>
    <s v="30-40%"/>
    <s v="0-10%"/>
    <n v="7.2113999999999985"/>
    <n v="1492.7597999999996"/>
    <n v="2394.1847999999995"/>
    <n v="2394.1847999999995"/>
    <n v="2884.5599999999995"/>
    <n v="901.42499999999995"/>
    <n v="901.42499999999995"/>
    <n v="1391.8001999999999"/>
    <s v="Overforecast"/>
    <s v="Overforecast"/>
    <x v="0"/>
    <s v="50-80"/>
  </r>
  <r>
    <s v="Total"/>
    <x v="1"/>
    <s v="ABC-5"/>
    <s v="XYZ-39"/>
    <x v="223"/>
    <s v="Description_292"/>
    <d v="2022-02-01T00:00:00"/>
    <n v="0"/>
    <s v="Supply"/>
    <n v="1228"/>
    <n v="1805"/>
    <n v="1805"/>
    <n v="1380"/>
    <n v="577"/>
    <n v="577"/>
    <n v="152"/>
    <n v="0.53013029315960913"/>
    <n v="0.53013029315960913"/>
    <n v="0.87622149837133545"/>
    <s v="50-60%"/>
    <s v="50-60%"/>
    <s v="80-90%"/>
    <n v="4.0936000000000003"/>
    <n v="5026.9408000000003"/>
    <n v="7388.9480000000003"/>
    <n v="7388.9480000000003"/>
    <n v="5649.1680000000006"/>
    <n v="2362.0072"/>
    <n v="2362.0072"/>
    <n v="622.22720000000027"/>
    <s v="Overforecast"/>
    <s v="Overforecast"/>
    <x v="0"/>
    <s v="80-120"/>
  </r>
  <r>
    <s v="Total"/>
    <x v="3"/>
    <s v="ABC-5"/>
    <s v="XYZ-39"/>
    <x v="224"/>
    <s v="Description_293"/>
    <d v="2022-02-01T00:00:00"/>
    <n v="0"/>
    <s v="Demand"/>
    <n v="116"/>
    <n v="94"/>
    <n v="94"/>
    <n v="0"/>
    <n v="22"/>
    <n v="22"/>
    <n v="116"/>
    <n v="0.81034482758620685"/>
    <n v="0.81034482758620685"/>
    <n v="0"/>
    <s v="80-90%"/>
    <s v="80-90%"/>
    <s v="0-10%"/>
    <n v="2.2712081519754057"/>
    <n v="263.46014562914706"/>
    <n v="213.49356628568813"/>
    <n v="213.49356628568813"/>
    <n v="0"/>
    <n v="49.966579343458932"/>
    <n v="49.966579343458932"/>
    <n v="263.46014562914706"/>
    <s v="Underforecast"/>
    <s v="Underforecast"/>
    <x v="1"/>
    <s v="Sales Agst No FC"/>
  </r>
  <r>
    <s v="Total"/>
    <x v="3"/>
    <s v="ABC-5"/>
    <s v="XYZ-39"/>
    <x v="225"/>
    <s v="Description_294"/>
    <d v="2022-02-01T00:00:00"/>
    <n v="3040"/>
    <s v="Demand"/>
    <n v="402"/>
    <n v="167"/>
    <n v="167"/>
    <n v="250"/>
    <n v="235"/>
    <n v="235"/>
    <n v="152"/>
    <n v="0.41542288557213936"/>
    <n v="0.41542288557213936"/>
    <n v="0.62189054726368154"/>
    <s v="40-50%"/>
    <s v="40-50%"/>
    <s v="60-70%"/>
    <n v="4.3243881489519742"/>
    <n v="1738.4040358786935"/>
    <n v="722.17282087497972"/>
    <n v="722.17282087497972"/>
    <n v="1081.0970372379936"/>
    <n v="1016.2312150037138"/>
    <n v="1016.2312150037138"/>
    <n v="657.30699864069993"/>
    <s v="Underforecast"/>
    <s v="Underforecast"/>
    <x v="3"/>
    <s v="150-200"/>
  </r>
  <r>
    <s v="Total"/>
    <x v="3"/>
    <s v="ABC-5"/>
    <s v="XYZ-39"/>
    <x v="226"/>
    <s v="Description_295"/>
    <d v="2022-02-01T00:00:00"/>
    <n v="1215"/>
    <s v="Demand"/>
    <n v="153"/>
    <n v="95"/>
    <n v="95"/>
    <n v="135"/>
    <n v="58"/>
    <n v="58"/>
    <n v="18"/>
    <n v="0.62091503267973858"/>
    <n v="0.62091503267973858"/>
    <n v="0.88235294117647056"/>
    <s v="60-70%"/>
    <s v="60-70%"/>
    <s v="80-90%"/>
    <n v="6.2536266660839015"/>
    <n v="956.80487991083692"/>
    <n v="594.09453327797064"/>
    <n v="594.09453327797064"/>
    <n v="844.23959992132666"/>
    <n v="362.71034663286628"/>
    <n v="362.71034663286628"/>
    <n v="112.56527998951026"/>
    <s v="Underforecast"/>
    <s v="Underforecast"/>
    <x v="3"/>
    <s v="80-120"/>
  </r>
  <r>
    <s v="Total"/>
    <x v="0"/>
    <s v="ABC-5"/>
    <s v="XYZ-39"/>
    <x v="227"/>
    <s v="Description_300"/>
    <d v="2022-02-01T00:00:00"/>
    <n v="0"/>
    <s v="Supply"/>
    <n v="0"/>
    <n v="1375"/>
    <n v="1375"/>
    <n v="200"/>
    <n v="1375"/>
    <n v="1375"/>
    <n v="200"/>
    <n v="1"/>
    <n v="1"/>
    <n v="1"/>
    <s v="90-100%"/>
    <s v="90-100%"/>
    <s v="90-100%"/>
    <n v="3.8495143874643869"/>
    <n v="0"/>
    <n v="5293.082282763532"/>
    <n v="5293.082282763532"/>
    <n v="769.90287749287734"/>
    <n v="5293.082282763532"/>
    <n v="5293.082282763532"/>
    <n v="769.90287749287734"/>
    <s v="Forecasted But Not Sold"/>
    <s v="Forecasted But Not Sold"/>
    <x v="5"/>
    <s v="0"/>
  </r>
  <r>
    <s v="Total"/>
    <x v="0"/>
    <s v="ABC-5"/>
    <s v="XYZ-39"/>
    <x v="228"/>
    <s v="Description_301"/>
    <d v="2022-02-01T00:00:00"/>
    <n v="0"/>
    <s v="Supply"/>
    <n v="0"/>
    <n v="465"/>
    <n v="465"/>
    <n v="500"/>
    <n v="465"/>
    <n v="465"/>
    <n v="500"/>
    <n v="1"/>
    <n v="1"/>
    <n v="1"/>
    <s v="90-100%"/>
    <s v="90-100%"/>
    <s v="90-100%"/>
    <n v="7.3437907788390895"/>
    <n v="0"/>
    <n v="3414.8627121601767"/>
    <n v="3414.8627121601767"/>
    <n v="3671.8953894195447"/>
    <n v="3414.8627121601767"/>
    <n v="3414.8627121601767"/>
    <n v="3671.8953894195447"/>
    <s v="Forecasted But Not Sold"/>
    <s v="Forecasted But Not Sold"/>
    <x v="5"/>
    <s v="0"/>
  </r>
  <r>
    <s v="Total"/>
    <x v="1"/>
    <s v="ABC-12"/>
    <s v="XYZ-40"/>
    <x v="229"/>
    <s v="Description_304"/>
    <d v="2022-02-01T00:00:00"/>
    <n v="2873"/>
    <s v="Demand"/>
    <n v="1414"/>
    <n v="2030"/>
    <n v="2030"/>
    <n v="1695"/>
    <n v="616"/>
    <n v="616"/>
    <n v="281"/>
    <n v="0.56435643564356441"/>
    <n v="0.56435643564356441"/>
    <n v="0.80127298444130124"/>
    <s v="50-60%"/>
    <s v="50-60%"/>
    <s v="70-80%"/>
    <n v="5.0138614179762158"/>
    <n v="7089.6000450183692"/>
    <n v="10178.138678491718"/>
    <n v="10178.138678491718"/>
    <n v="8498.495103469686"/>
    <n v="3088.5386334733485"/>
    <n v="3088.5386334733485"/>
    <n v="1408.8950584513168"/>
    <s v="Overforecast"/>
    <s v="Overforecast"/>
    <x v="0"/>
    <s v="80-120"/>
  </r>
  <r>
    <s v="Total"/>
    <x v="1"/>
    <s v="ABC-12"/>
    <s v="XYZ-40"/>
    <x v="230"/>
    <s v="Description_305"/>
    <d v="2022-02-01T00:00:00"/>
    <n v="1626"/>
    <s v="Demand"/>
    <n v="178"/>
    <n v="211"/>
    <n v="211"/>
    <n v="180"/>
    <n v="33"/>
    <n v="33"/>
    <n v="2"/>
    <n v="0.8146067415730337"/>
    <n v="0.8146067415730337"/>
    <n v="0.9887640449438202"/>
    <s v="80-90%"/>
    <s v="80-90%"/>
    <s v="90-100%"/>
    <n v="1.5892170711002573"/>
    <n v="282.88063865584581"/>
    <n v="335.32480200215429"/>
    <n v="335.32480200215429"/>
    <n v="286.05907279804632"/>
    <n v="52.444163346308471"/>
    <n v="52.444163346308471"/>
    <n v="3.1784341422005014"/>
    <s v="Overforecast"/>
    <s v="Overforecast"/>
    <x v="2"/>
    <s v="80-120"/>
  </r>
  <r>
    <s v="Total"/>
    <x v="1"/>
    <s v="ABC-12"/>
    <s v="XYZ-40"/>
    <x v="231"/>
    <s v="Description_306"/>
    <d v="2022-02-01T00:00:00"/>
    <n v="805"/>
    <s v="Demand"/>
    <n v="7"/>
    <n v="185"/>
    <n v="185"/>
    <n v="165"/>
    <n v="178"/>
    <n v="178"/>
    <n v="158"/>
    <n v="0"/>
    <n v="0"/>
    <n v="0"/>
    <s v="0-10%"/>
    <s v="0-10%"/>
    <s v="0-10%"/>
    <n v="4.6206390818372469"/>
    <n v="32.344473572860728"/>
    <n v="854.81823013989072"/>
    <n v="854.81823013989072"/>
    <n v="762.40544850314575"/>
    <n v="822.47375656703002"/>
    <n v="822.47375656703002"/>
    <n v="730.06097493028506"/>
    <s v="Overforecast"/>
    <s v="Overforecast"/>
    <x v="0"/>
    <s v="0-25"/>
  </r>
  <r>
    <s v="Total"/>
    <x v="3"/>
    <s v="ABC-12"/>
    <s v="XYZ-40"/>
    <x v="232"/>
    <s v="Description_308"/>
    <d v="2022-02-01T00:00:00"/>
    <n v="24065"/>
    <s v="Demand"/>
    <n v="5743"/>
    <n v="4927"/>
    <n v="4927"/>
    <n v="4391"/>
    <n v="816"/>
    <n v="816"/>
    <n v="1352"/>
    <n v="0.85791398223924775"/>
    <n v="0.85791398223924775"/>
    <n v="0.76458297057287128"/>
    <s v="80-90%"/>
    <s v="80-90%"/>
    <s v="70-80%"/>
    <n v="4.3371910889770451"/>
    <n v="24908.488423995172"/>
    <n v="21369.340495389901"/>
    <n v="21369.340495389901"/>
    <n v="19044.606071698207"/>
    <n v="3539.1479286052709"/>
    <n v="3539.1479286052709"/>
    <n v="5863.8823522969651"/>
    <s v="Underforecast"/>
    <s v="Underforecast"/>
    <x v="3"/>
    <s v="120-150"/>
  </r>
  <r>
    <s v="Total"/>
    <x v="2"/>
    <s v="ABC-17"/>
    <s v="XYZ-128"/>
    <x v="233"/>
    <s v="Description_309"/>
    <d v="2022-02-01T00:00:00"/>
    <n v="1422"/>
    <s v="Demand"/>
    <n v="161"/>
    <n v="82"/>
    <n v="82"/>
    <n v="80"/>
    <n v="79"/>
    <n v="79"/>
    <n v="81"/>
    <n v="0.50931677018633548"/>
    <n v="0.50931677018633548"/>
    <n v="0.49689440993788825"/>
    <s v="40-50%"/>
    <s v="40-50%"/>
    <s v="40-50%"/>
    <n v="65.950717514124293"/>
    <n v="10618.065519774011"/>
    <n v="5407.9588361581918"/>
    <n v="5407.9588361581918"/>
    <n v="5276.0574011299432"/>
    <n v="5210.1066836158188"/>
    <n v="5210.1066836158188"/>
    <n v="5342.0081186440675"/>
    <s v="Underforecast"/>
    <s v="Underforecast"/>
    <x v="3"/>
    <s v="&gt;200&quot;"/>
  </r>
  <r>
    <s v="Total"/>
    <x v="0"/>
    <s v="ABC-5"/>
    <s v="XYZ-10"/>
    <x v="234"/>
    <s v="Description_310"/>
    <d v="2022-02-01T00:00:00"/>
    <n v="0"/>
    <s v="Supply"/>
    <n v="152"/>
    <n v="480"/>
    <n v="480"/>
    <n v="500"/>
    <n v="328"/>
    <n v="328"/>
    <n v="348"/>
    <n v="0"/>
    <n v="0"/>
    <n v="0"/>
    <s v="0-10%"/>
    <s v="0-10%"/>
    <s v="0-10%"/>
    <n v="4.1572097938144337"/>
    <n v="631.89588865979397"/>
    <n v="1995.4607010309282"/>
    <n v="1995.4607010309282"/>
    <n v="2078.6048969072167"/>
    <n v="1363.5648123711344"/>
    <n v="1363.5648123711344"/>
    <n v="1446.7090082474228"/>
    <s v="Overforecast"/>
    <s v="Overforecast"/>
    <x v="0"/>
    <s v="25-50"/>
  </r>
  <r>
    <s v="Total"/>
    <x v="0"/>
    <s v="ABC-18"/>
    <s v="XYZ-36"/>
    <x v="235"/>
    <s v="Description_315"/>
    <d v="2022-02-01T00:00:00"/>
    <n v="26009"/>
    <s v="Demand"/>
    <n v="98"/>
    <n v="500"/>
    <n v="500"/>
    <n v="500"/>
    <n v="402"/>
    <n v="402"/>
    <n v="402"/>
    <n v="0"/>
    <n v="0"/>
    <n v="0"/>
    <s v="0-10%"/>
    <s v="0-10%"/>
    <s v="0-10%"/>
    <n v="2.8545660772757038"/>
    <n v="279.74747557301896"/>
    <n v="1427.2830386378519"/>
    <n v="1427.2830386378519"/>
    <n v="1427.2830386378519"/>
    <n v="1147.5355630648328"/>
    <n v="1147.5355630648328"/>
    <n v="1147.5355630648328"/>
    <s v="Overforecast"/>
    <s v="Overforecast"/>
    <x v="0"/>
    <s v="0-25"/>
  </r>
  <r>
    <s v="Total"/>
    <x v="0"/>
    <s v="ABC-18"/>
    <s v="XYZ-36"/>
    <x v="236"/>
    <s v="Description_316"/>
    <d v="2022-02-01T00:00:00"/>
    <n v="3681"/>
    <s v="Demand"/>
    <n v="8"/>
    <n v="476"/>
    <n v="476"/>
    <n v="300"/>
    <n v="468"/>
    <n v="468"/>
    <n v="292"/>
    <n v="0"/>
    <n v="0"/>
    <n v="0"/>
    <s v="0-10%"/>
    <s v="0-10%"/>
    <s v="0-10%"/>
    <n v="2.8545514792899414"/>
    <n v="22.836411834319531"/>
    <n v="1358.7665041420121"/>
    <n v="1358.7665041420121"/>
    <n v="856.36544378698238"/>
    <n v="1335.9300923076926"/>
    <n v="1335.9300923076926"/>
    <n v="833.52903195266288"/>
    <s v="Overforecast"/>
    <s v="Overforecast"/>
    <x v="0"/>
    <s v="0-25"/>
  </r>
  <r>
    <s v="Total"/>
    <x v="0"/>
    <s v="ABC-18"/>
    <s v="XYZ-36"/>
    <x v="237"/>
    <s v="Description_317"/>
    <d v="2022-02-01T00:00:00"/>
    <n v="4152"/>
    <s v="Demand"/>
    <n v="6"/>
    <n v="345"/>
    <n v="345"/>
    <n v="300"/>
    <n v="339"/>
    <n v="339"/>
    <n v="294"/>
    <n v="0"/>
    <n v="0"/>
    <n v="0"/>
    <s v="0-10%"/>
    <s v="0-10%"/>
    <s v="0-10%"/>
    <n v="4.3760837177747627"/>
    <n v="26.256502306648578"/>
    <n v="1509.7488826322931"/>
    <n v="1509.7488826322931"/>
    <n v="1312.8251153324288"/>
    <n v="1483.4923803256445"/>
    <n v="1483.4923803256445"/>
    <n v="1286.5686130257802"/>
    <s v="Overforecast"/>
    <s v="Overforecast"/>
    <x v="0"/>
    <s v="0-25"/>
  </r>
  <r>
    <s v="Total"/>
    <x v="0"/>
    <s v="ABC-18"/>
    <s v="XYZ-36"/>
    <x v="238"/>
    <s v="Description_318"/>
    <d v="2022-02-01T00:00:00"/>
    <n v="48017"/>
    <s v="Demand"/>
    <n v="464"/>
    <n v="1000"/>
    <n v="1000"/>
    <n v="1000"/>
    <n v="536"/>
    <n v="536"/>
    <n v="536"/>
    <n v="0"/>
    <n v="0"/>
    <n v="0"/>
    <s v="0-10%"/>
    <s v="0-10%"/>
    <s v="0-10%"/>
    <n v="4.4388220155265854"/>
    <n v="2059.6134152043355"/>
    <n v="4438.8220155265853"/>
    <n v="4438.8220155265853"/>
    <n v="4438.8220155265853"/>
    <n v="2379.2086003222498"/>
    <n v="2379.2086003222498"/>
    <n v="2379.2086003222498"/>
    <s v="Overforecast"/>
    <s v="Overforecast"/>
    <x v="0"/>
    <s v="25-50"/>
  </r>
  <r>
    <s v="Total"/>
    <x v="0"/>
    <s v="ABC-18"/>
    <s v="XYZ-36"/>
    <x v="239"/>
    <s v="Description_319"/>
    <d v="2022-02-01T00:00:00"/>
    <n v="23201"/>
    <s v="Demand"/>
    <n v="209"/>
    <n v="800"/>
    <n v="800"/>
    <n v="800"/>
    <n v="591"/>
    <n v="591"/>
    <n v="591"/>
    <n v="0"/>
    <n v="0"/>
    <n v="0"/>
    <s v="0-10%"/>
    <s v="0-10%"/>
    <s v="0-10%"/>
    <n v="7.6144524173806616"/>
    <n v="1591.4205552325582"/>
    <n v="6091.5619339045297"/>
    <n v="6091.5619339045297"/>
    <n v="6091.5619339045297"/>
    <n v="4500.1413786719713"/>
    <n v="4500.1413786719713"/>
    <n v="4500.1413786719713"/>
    <s v="Overforecast"/>
    <s v="Overforecast"/>
    <x v="0"/>
    <s v="25-50"/>
  </r>
  <r>
    <s v="Total"/>
    <x v="0"/>
    <s v="ABC-5"/>
    <s v="XYZ-42"/>
    <x v="240"/>
    <s v="Description_322"/>
    <d v="2022-02-01T00:00:00"/>
    <n v="53056"/>
    <s v="Demand"/>
    <n v="2364"/>
    <n v="4253"/>
    <n v="4253"/>
    <n v="4500"/>
    <n v="1889"/>
    <n v="1889"/>
    <n v="2136"/>
    <n v="0.20093062605752965"/>
    <n v="0.20093062605752965"/>
    <n v="9.6446700507614169E-2"/>
    <s v="10-20%"/>
    <s v="10-20%"/>
    <s v="0-10%"/>
    <n v="21.861968664861152"/>
    <n v="51681.693923731764"/>
    <n v="92978.952731654485"/>
    <n v="92978.952731654485"/>
    <n v="98378.858991875182"/>
    <n v="41297.258807922721"/>
    <n v="41297.258807922721"/>
    <n v="46697.165068143418"/>
    <s v="Overforecast"/>
    <s v="Overforecast"/>
    <x v="0"/>
    <s v="50-80"/>
  </r>
  <r>
    <s v="Total"/>
    <x v="0"/>
    <s v="ABC-5"/>
    <s v="XYZ-42"/>
    <x v="241"/>
    <s v="Description_324"/>
    <d v="2022-02-01T00:00:00"/>
    <n v="52410"/>
    <s v="Demand"/>
    <n v="4722"/>
    <n v="7214"/>
    <n v="7214"/>
    <n v="7500"/>
    <n v="2492"/>
    <n v="2492"/>
    <n v="2778"/>
    <n v="0.47225751800084714"/>
    <n v="0.47225751800084714"/>
    <n v="0.41168996188055906"/>
    <s v="40-50%"/>
    <s v="40-50%"/>
    <s v="40-50%"/>
    <n v="24.491125816477549"/>
    <n v="115647.09610540699"/>
    <n v="176678.98164006905"/>
    <n v="176678.98164006905"/>
    <n v="183683.44362358161"/>
    <n v="61031.885534662055"/>
    <n v="61031.885534662055"/>
    <n v="68036.347518174618"/>
    <s v="Overforecast"/>
    <s v="Overforecast"/>
    <x v="0"/>
    <s v="50-80"/>
  </r>
  <r>
    <s v="Total"/>
    <x v="0"/>
    <s v="ABC-4"/>
    <s v="XYZ-44"/>
    <x v="242"/>
    <s v="Description_327"/>
    <d v="2022-02-01T00:00:00"/>
    <n v="10914"/>
    <s v="Demand"/>
    <n v="737"/>
    <n v="1187"/>
    <n v="1187"/>
    <n v="1200"/>
    <n v="450"/>
    <n v="450"/>
    <n v="463"/>
    <n v="0.38941655359565808"/>
    <n v="0.38941655359565808"/>
    <n v="0.37177747625508817"/>
    <s v="30-40%"/>
    <s v="30-40%"/>
    <s v="30-40%"/>
    <n v="1.1291719563552833"/>
    <n v="832.19973183384377"/>
    <n v="1340.3271121937214"/>
    <n v="1340.3271121937214"/>
    <n v="1355.0063476263399"/>
    <n v="508.12738035987763"/>
    <n v="508.12738035987763"/>
    <n v="522.80661579249613"/>
    <s v="Overforecast"/>
    <s v="Overforecast"/>
    <x v="0"/>
    <s v="50-80"/>
  </r>
  <r>
    <s v="Total"/>
    <x v="3"/>
    <s v="ABC-1"/>
    <s v="XYZ-45"/>
    <x v="243"/>
    <s v="Description_328"/>
    <d v="2022-02-01T00:00:00"/>
    <n v="5071"/>
    <s v="Demand"/>
    <n v="786"/>
    <n v="587"/>
    <n v="587"/>
    <n v="600"/>
    <n v="199"/>
    <n v="199"/>
    <n v="186"/>
    <n v="0.74681933842239179"/>
    <n v="0.74681933842239179"/>
    <n v="0.76335877862595414"/>
    <s v="70-80%"/>
    <s v="70-80%"/>
    <s v="70-80%"/>
    <n v="0.91912637759498028"/>
    <n v="722.43333278965451"/>
    <n v="539.52718364825341"/>
    <n v="539.52718364825341"/>
    <n v="551.47582655698818"/>
    <n v="182.9061491414011"/>
    <n v="182.9061491414011"/>
    <n v="170.95750623266633"/>
    <s v="Underforecast"/>
    <s v="Underforecast"/>
    <x v="3"/>
    <s v="120-150"/>
  </r>
  <r>
    <s v="Total"/>
    <x v="3"/>
    <s v="ABC-1"/>
    <s v="XYZ-45"/>
    <x v="244"/>
    <s v="Description_329"/>
    <d v="2022-02-01T00:00:00"/>
    <n v="17739"/>
    <s v="Demand"/>
    <n v="6557"/>
    <n v="5870"/>
    <n v="5870"/>
    <n v="4203"/>
    <n v="687"/>
    <n v="687"/>
    <n v="2354"/>
    <n v="0.89522647552234258"/>
    <n v="0.89522647552234258"/>
    <n v="0.64099435717553765"/>
    <s v="80-90%"/>
    <s v="80-90%"/>
    <s v="60-70%"/>
    <n v="1.8442676098495014"/>
    <n v="12092.86271778318"/>
    <n v="10825.850869816573"/>
    <n v="10825.850869816573"/>
    <n v="7751.4567641974545"/>
    <n v="1267.0118479666071"/>
    <n v="1267.0118479666071"/>
    <n v="4341.4059535857259"/>
    <s v="Underforecast"/>
    <s v="Underforecast"/>
    <x v="3"/>
    <s v="150-200"/>
  </r>
  <r>
    <s v="Total"/>
    <x v="3"/>
    <s v="ABC-15"/>
    <s v="XYZ-46"/>
    <x v="245"/>
    <s v="Description_330"/>
    <d v="2022-02-01T00:00:00"/>
    <n v="9135"/>
    <s v="Demand"/>
    <n v="1343"/>
    <n v="900"/>
    <n v="900"/>
    <n v="1100"/>
    <n v="443"/>
    <n v="443"/>
    <n v="243"/>
    <n v="0.67014147431124349"/>
    <n v="0.67014147431124349"/>
    <n v="0.81906180193596423"/>
    <s v="60-70%"/>
    <s v="60-70%"/>
    <s v="80-90%"/>
    <n v="3.3798639112903222"/>
    <n v="4539.1572328629027"/>
    <n v="3041.8775201612898"/>
    <n v="3041.8775201612898"/>
    <n v="3717.8503024193542"/>
    <n v="1497.2797127016129"/>
    <n v="1497.2797127016129"/>
    <n v="821.30693044354848"/>
    <s v="Underforecast"/>
    <s v="Underforecast"/>
    <x v="3"/>
    <s v="120-150"/>
  </r>
  <r>
    <s v="Total"/>
    <x v="0"/>
    <s v="ABC-17"/>
    <s v="XYZ-47"/>
    <x v="246"/>
    <s v="Description_331"/>
    <d v="2022-02-01T00:00:00"/>
    <n v="8389"/>
    <s v="Demand"/>
    <n v="10267"/>
    <n v="4394"/>
    <n v="4394"/>
    <n v="6000"/>
    <n v="5873"/>
    <n v="5873"/>
    <n v="4267"/>
    <n v="0.42797311775591707"/>
    <n v="0.42797311775591707"/>
    <n v="0.58439661049965907"/>
    <s v="40-50%"/>
    <s v="40-50%"/>
    <s v="50-60%"/>
    <n v="0.87158290271760541"/>
    <n v="8948.5416622016546"/>
    <n v="3829.7352745411581"/>
    <n v="3829.7352745411581"/>
    <n v="5229.4974163056322"/>
    <n v="5118.8063876604965"/>
    <n v="5118.8063876604965"/>
    <n v="3719.0442458960224"/>
    <s v="Underforecast"/>
    <s v="Underforecast"/>
    <x v="3"/>
    <s v="150-200"/>
  </r>
  <r>
    <s v="Total"/>
    <x v="0"/>
    <s v="ABC-17"/>
    <s v="XYZ-47"/>
    <x v="247"/>
    <s v="Description_332"/>
    <d v="2022-02-01T00:00:00"/>
    <n v="1925"/>
    <s v="Demand"/>
    <n v="8590"/>
    <n v="4305"/>
    <n v="4305"/>
    <n v="5500"/>
    <n v="4285"/>
    <n v="4285"/>
    <n v="3090"/>
    <n v="0.50116414435389989"/>
    <n v="0.50116414435389989"/>
    <n v="0.640279394644936"/>
    <s v="40-50%"/>
    <s v="40-50%"/>
    <s v="60-70%"/>
    <n v="0.6670561913565981"/>
    <n v="5730.012683753178"/>
    <n v="2871.6769037901549"/>
    <n v="2871.6769037901549"/>
    <n v="3668.8090524612894"/>
    <n v="2858.335779963023"/>
    <n v="2858.335779963023"/>
    <n v="2061.2036312918885"/>
    <s v="Underforecast"/>
    <s v="Underforecast"/>
    <x v="3"/>
    <s v="150-200"/>
  </r>
  <r>
    <s v="Total"/>
    <x v="1"/>
    <s v="ABC-17"/>
    <s v="XYZ-47"/>
    <x v="248"/>
    <s v="Description_335"/>
    <d v="2022-02-01T00:00:00"/>
    <n v="1085"/>
    <s v="Demand"/>
    <n v="108"/>
    <n v="299"/>
    <n v="299"/>
    <n v="200"/>
    <n v="191"/>
    <n v="191"/>
    <n v="92"/>
    <n v="0"/>
    <n v="0"/>
    <n v="0.14814814814814814"/>
    <s v="0-10%"/>
    <s v="0-10%"/>
    <s v="10-20%"/>
    <n v="1.8470379631330027"/>
    <n v="199.48010001836428"/>
    <n v="552.26435097676779"/>
    <n v="552.26435097676779"/>
    <n v="369.40759262660055"/>
    <n v="352.7842509584035"/>
    <n v="352.7842509584035"/>
    <n v="169.92749260823626"/>
    <s v="Overforecast"/>
    <s v="Overforecast"/>
    <x v="0"/>
    <s v="50-80"/>
  </r>
  <r>
    <s v="Total"/>
    <x v="1"/>
    <s v="ABC-17"/>
    <s v="XYZ-47"/>
    <x v="249"/>
    <s v="Description_336"/>
    <d v="2022-02-01T00:00:00"/>
    <n v="4530"/>
    <s v="Demand"/>
    <n v="728"/>
    <n v="794"/>
    <n v="794"/>
    <n v="800"/>
    <n v="66"/>
    <n v="66"/>
    <n v="72"/>
    <n v="0.90934065934065933"/>
    <n v="0.90934065934065933"/>
    <n v="0.90109890109890112"/>
    <s v="80-90%"/>
    <s v="80-90%"/>
    <s v="80-90%"/>
    <n v="2.711831387751868"/>
    <n v="1974.2132502833599"/>
    <n v="2153.194121874983"/>
    <n v="2153.194121874983"/>
    <n v="2169.4651102014946"/>
    <n v="178.9808715916231"/>
    <n v="178.9808715916231"/>
    <n v="195.25185991813464"/>
    <s v="Normal"/>
    <s v="Normal"/>
    <x v="2"/>
    <s v="80-120"/>
  </r>
  <r>
    <s v="Total"/>
    <x v="1"/>
    <s v="ABC-17"/>
    <s v="XYZ-47"/>
    <x v="250"/>
    <s v="Description_337"/>
    <d v="2022-02-01T00:00:00"/>
    <n v="13225"/>
    <s v="Demand"/>
    <n v="9836"/>
    <n v="11820"/>
    <n v="11820"/>
    <n v="12500"/>
    <n v="1984"/>
    <n v="1984"/>
    <n v="2664"/>
    <n v="0.79829198861325745"/>
    <n v="0.79829198861325745"/>
    <n v="0.72915819438796259"/>
    <s v="70-80%"/>
    <s v="70-80%"/>
    <s v="70-80%"/>
    <n v="3.8106657047334935"/>
    <n v="37481.707871758641"/>
    <n v="45042.068629949892"/>
    <n v="45042.068629949892"/>
    <n v="47633.32130916867"/>
    <n v="7560.3607581912511"/>
    <n v="7560.3607581912511"/>
    <n v="10151.613437410029"/>
    <s v="Overforecast"/>
    <s v="Overforecast"/>
    <x v="0"/>
    <s v="50-80"/>
  </r>
  <r>
    <s v="Total"/>
    <x v="1"/>
    <s v="ABC-17"/>
    <s v="XYZ-47"/>
    <x v="251"/>
    <s v="Description_338"/>
    <d v="2022-02-01T00:00:00"/>
    <n v="7569"/>
    <s v="Demand"/>
    <n v="761"/>
    <n v="821"/>
    <n v="821"/>
    <n v="1000"/>
    <n v="60"/>
    <n v="60"/>
    <n v="239"/>
    <n v="0.9211563731931669"/>
    <n v="0.9211563731931669"/>
    <n v="0.68593955321944811"/>
    <s v="90-100%"/>
    <s v="90-100%"/>
    <s v="60-70%"/>
    <n v="1.3864723433725097"/>
    <n v="1055.1054533064798"/>
    <n v="1138.2937939088304"/>
    <n v="1138.2937939088304"/>
    <n v="1386.4723433725096"/>
    <n v="83.188340602350536"/>
    <n v="83.188340602350536"/>
    <n v="331.36689006602978"/>
    <s v="Normal"/>
    <s v="Normal"/>
    <x v="0"/>
    <s v="50-80"/>
  </r>
  <r>
    <s v="Total"/>
    <x v="1"/>
    <s v="ABC-17"/>
    <s v="XYZ-47"/>
    <x v="252"/>
    <s v="Description_339"/>
    <d v="2022-02-01T00:00:00"/>
    <n v="3625"/>
    <s v="Demand"/>
    <n v="661"/>
    <n v="987"/>
    <n v="987"/>
    <n v="1100"/>
    <n v="326"/>
    <n v="326"/>
    <n v="439"/>
    <n v="0.50680786686838131"/>
    <n v="0.50680786686838131"/>
    <n v="0.33585476550680782"/>
    <s v="40-50%"/>
    <s v="40-50%"/>
    <s v="30-40%"/>
    <n v="2.1681895552993673"/>
    <n v="1433.1732960528818"/>
    <n v="2140.0030910804753"/>
    <n v="2140.0030910804753"/>
    <n v="2385.0085108293042"/>
    <n v="706.82979502759349"/>
    <n v="706.82979502759349"/>
    <n v="951.83521477642239"/>
    <s v="Overforecast"/>
    <s v="Overforecast"/>
    <x v="0"/>
    <s v="50-80"/>
  </r>
  <r>
    <s v="Total"/>
    <x v="1"/>
    <s v="ABC-17"/>
    <s v="XYZ-47"/>
    <x v="253"/>
    <s v="Description_340"/>
    <d v="2022-02-01T00:00:00"/>
    <n v="21793"/>
    <s v="Demand"/>
    <n v="6002"/>
    <n v="6914"/>
    <n v="6914"/>
    <n v="7000"/>
    <n v="912"/>
    <n v="912"/>
    <n v="998"/>
    <n v="0.8480506497834055"/>
    <n v="0.8480506497834055"/>
    <n v="0.833722092635788"/>
    <s v="80-90%"/>
    <s v="80-90%"/>
    <s v="80-90%"/>
    <n v="3.0336863986075939"/>
    <n v="18208.18576444278"/>
    <n v="20974.907759972906"/>
    <n v="20974.907759972906"/>
    <n v="21235.804790253158"/>
    <n v="2766.7219955301262"/>
    <n v="2766.7219955301262"/>
    <n v="3027.6190258103779"/>
    <s v="Overforecast"/>
    <s v="Overforecast"/>
    <x v="0"/>
    <s v="80-120"/>
  </r>
  <r>
    <s v="Total"/>
    <x v="0"/>
    <s v="ABC-12"/>
    <s v="XYZ-49"/>
    <x v="254"/>
    <s v="Description_343"/>
    <d v="2022-02-01T00:00:00"/>
    <n v="44847"/>
    <s v="Demand"/>
    <n v="234"/>
    <n v="447"/>
    <n v="447"/>
    <n v="500"/>
    <n v="213"/>
    <n v="213"/>
    <n v="266"/>
    <n v="8.9743589743589758E-2"/>
    <n v="8.9743589743589758E-2"/>
    <n v="0"/>
    <s v="0-10%"/>
    <s v="0-10%"/>
    <s v="0-10%"/>
    <n v="3.0271294764397907"/>
    <n v="708.34829748691106"/>
    <n v="1353.1268759685865"/>
    <n v="1353.1268759685865"/>
    <n v="1513.5647382198954"/>
    <n v="644.77857848167548"/>
    <n v="644.77857848167548"/>
    <n v="805.21644073298432"/>
    <s v="Overforecast"/>
    <s v="Overforecast"/>
    <x v="0"/>
    <s v="25-50"/>
  </r>
  <r>
    <s v="Total"/>
    <x v="0"/>
    <s v="ABC-12"/>
    <s v="XYZ-49"/>
    <x v="255"/>
    <s v="Description_344"/>
    <d v="2022-02-01T00:00:00"/>
    <n v="28691"/>
    <s v="Demand"/>
    <n v="557"/>
    <n v="880"/>
    <n v="880"/>
    <n v="800"/>
    <n v="323"/>
    <n v="323"/>
    <n v="243"/>
    <n v="0.42010771992818674"/>
    <n v="0.42010771992818674"/>
    <n v="0.56373429084380611"/>
    <s v="40-50%"/>
    <s v="40-50%"/>
    <s v="50-60%"/>
    <n v="1.5087051681415928"/>
    <n v="840.34877865486726"/>
    <n v="1327.6605479646016"/>
    <n v="1327.6605479646016"/>
    <n v="1206.9641345132743"/>
    <n v="487.31176930973436"/>
    <n v="487.31176930973436"/>
    <n v="366.61535585840704"/>
    <s v="Overforecast"/>
    <s v="Overforecast"/>
    <x v="0"/>
    <s v="50-80"/>
  </r>
  <r>
    <s v="Total"/>
    <x v="0"/>
    <s v="ABC-12"/>
    <s v="XYZ-49"/>
    <x v="256"/>
    <s v="Description_346"/>
    <d v="2022-02-01T00:00:00"/>
    <n v="10935"/>
    <s v="Demand"/>
    <n v="135"/>
    <n v="96"/>
    <n v="96"/>
    <n v="800"/>
    <n v="39"/>
    <n v="39"/>
    <n v="665"/>
    <n v="0.71111111111111114"/>
    <n v="0.71111111111111114"/>
    <n v="0"/>
    <s v="70-80%"/>
    <s v="70-80%"/>
    <s v="0-10%"/>
    <n v="1.8464615384615386"/>
    <n v="249.27230769230772"/>
    <n v="177.26030769230772"/>
    <n v="177.26030769230772"/>
    <n v="1477.1692307692308"/>
    <n v="72.012"/>
    <n v="72.012"/>
    <n v="1227.896923076923"/>
    <s v="Underforecast"/>
    <s v="Underforecast"/>
    <x v="0"/>
    <s v="0-25"/>
  </r>
  <r>
    <s v="Total"/>
    <x v="0"/>
    <s v="ABC-12"/>
    <s v="XYZ-50"/>
    <x v="257"/>
    <s v="Description_347"/>
    <d v="2022-02-01T00:00:00"/>
    <n v="18988"/>
    <s v="Demand"/>
    <n v="714"/>
    <n v="749"/>
    <n v="749"/>
    <n v="1000"/>
    <n v="35"/>
    <n v="35"/>
    <n v="286"/>
    <n v="0.9509803921568627"/>
    <n v="0.9509803921568627"/>
    <n v="0.59943977591036413"/>
    <s v="90-100%"/>
    <s v="90-100%"/>
    <s v="50-60%"/>
    <n v="0.34801809446106424"/>
    <n v="248.48491944519986"/>
    <n v="260.66555275133715"/>
    <n v="260.66555275133715"/>
    <n v="348.01809446106427"/>
    <n v="12.180633306137281"/>
    <n v="12.180633306137281"/>
    <n v="99.533175015864401"/>
    <s v="Normal"/>
    <s v="Normal"/>
    <x v="0"/>
    <s v="50-80"/>
  </r>
  <r>
    <s v="Total"/>
    <x v="1"/>
    <s v="ABC-10"/>
    <s v="XYZ-51"/>
    <x v="258"/>
    <s v="Description_348"/>
    <d v="2022-02-01T00:00:00"/>
    <n v="0"/>
    <s v="Supply"/>
    <n v="0"/>
    <n v="0"/>
    <n v="0"/>
    <n v="0"/>
    <n v="0"/>
    <n v="0"/>
    <n v="0"/>
    <n v="1"/>
    <n v="1"/>
    <n v="1"/>
    <s v="Others"/>
    <s v="Others"/>
    <s v="Others"/>
    <n v="823.01512511878354"/>
    <n v="0"/>
    <n v="0"/>
    <n v="0"/>
    <n v="0"/>
    <n v="0"/>
    <n v="0"/>
    <n v="0"/>
    <s v="Others"/>
    <s v="Others"/>
    <x v="4"/>
    <s v="0"/>
  </r>
  <r>
    <s v="Total"/>
    <x v="1"/>
    <s v="ABC-10"/>
    <s v="XYZ-51"/>
    <x v="259"/>
    <s v="Description_349"/>
    <d v="2022-02-01T00:00:00"/>
    <n v="0"/>
    <s v="Supply"/>
    <n v="0"/>
    <n v="0"/>
    <n v="0"/>
    <n v="0"/>
    <n v="0"/>
    <n v="0"/>
    <n v="0"/>
    <n v="1"/>
    <n v="1"/>
    <n v="1"/>
    <s v="Others"/>
    <s v="Others"/>
    <s v="Others"/>
    <n v="840.36491658747775"/>
    <n v="0"/>
    <n v="0"/>
    <n v="0"/>
    <n v="0"/>
    <n v="0"/>
    <n v="0"/>
    <n v="0"/>
    <s v="Others"/>
    <s v="Others"/>
    <x v="4"/>
    <s v="0"/>
  </r>
  <r>
    <s v="Total"/>
    <x v="2"/>
    <s v="ABC-10"/>
    <s v="XYZ-51"/>
    <x v="260"/>
    <s v="Description_350"/>
    <d v="2022-02-01T00:00:00"/>
    <n v="5003"/>
    <s v="Demand"/>
    <n v="2056"/>
    <n v="1880"/>
    <n v="1880"/>
    <n v="1600"/>
    <n v="176"/>
    <n v="176"/>
    <n v="456"/>
    <n v="0.91439688715953304"/>
    <n v="0.91439688715953304"/>
    <n v="0.77821011673151752"/>
    <s v="90-100%"/>
    <s v="90-100%"/>
    <s v="70-80%"/>
    <n v="16.992541680644077"/>
    <n v="34936.665695404219"/>
    <n v="31945.978359610865"/>
    <n v="31945.978359610865"/>
    <n v="27188.066689030522"/>
    <n v="2990.6873357933546"/>
    <n v="2990.6873357933546"/>
    <n v="7748.5990063736972"/>
    <s v="Normal"/>
    <s v="Normal"/>
    <x v="3"/>
    <s v="120-150"/>
  </r>
  <r>
    <s v="Total"/>
    <x v="2"/>
    <s v="ABC-10"/>
    <s v="XYZ-51"/>
    <x v="261"/>
    <s v="Description_352"/>
    <d v="2022-02-01T00:00:00"/>
    <n v="431"/>
    <s v="Demand"/>
    <n v="81"/>
    <n v="99"/>
    <n v="99"/>
    <n v="70"/>
    <n v="18"/>
    <n v="18"/>
    <n v="11"/>
    <n v="0.77777777777777779"/>
    <n v="0.77777777777777779"/>
    <n v="0.86419753086419759"/>
    <s v="70-80%"/>
    <s v="70-80%"/>
    <s v="80-90%"/>
    <n v="31.89977272727273"/>
    <n v="2583.8815909090913"/>
    <n v="3158.0775000000003"/>
    <n v="3158.0775000000003"/>
    <n v="2232.9840909090913"/>
    <n v="574.19590909090903"/>
    <n v="574.19590909090903"/>
    <n v="350.89750000000004"/>
    <s v="Overforecast"/>
    <s v="Overforecast"/>
    <x v="3"/>
    <s v="80-120"/>
  </r>
  <r>
    <s v="Total"/>
    <x v="0"/>
    <s v="ABC-10"/>
    <s v="XYZ-51"/>
    <x v="262"/>
    <s v="Description_353"/>
    <d v="2022-02-01T00:00:00"/>
    <n v="24194"/>
    <s v="Demand"/>
    <n v="7650"/>
    <n v="7993"/>
    <n v="7993"/>
    <n v="7500"/>
    <n v="343"/>
    <n v="343"/>
    <n v="150"/>
    <n v="0.95516339869281042"/>
    <n v="0.95516339869281042"/>
    <n v="0.98039215686274506"/>
    <s v="90-100%"/>
    <s v="90-100%"/>
    <s v="90-100%"/>
    <n v="7.0446622927725082"/>
    <n v="53891.666539709688"/>
    <n v="56307.985706130661"/>
    <n v="56307.985706130661"/>
    <n v="52834.967195793812"/>
    <n v="2416.3191664209735"/>
    <n v="2416.3191664209735"/>
    <n v="1056.6993439158759"/>
    <s v="Normal"/>
    <s v="Normal"/>
    <x v="2"/>
    <s v="80-120"/>
  </r>
  <r>
    <s v="Total"/>
    <x v="0"/>
    <s v="ABC-10"/>
    <s v="XYZ-51"/>
    <x v="263"/>
    <s v="Description_354"/>
    <d v="2022-02-01T00:00:00"/>
    <n v="756"/>
    <s v="Demand"/>
    <n v="1103"/>
    <n v="1254"/>
    <n v="1254"/>
    <n v="1000"/>
    <n v="151"/>
    <n v="151"/>
    <n v="103"/>
    <n v="0.86310063463281961"/>
    <n v="0.86310063463281961"/>
    <n v="0.90661831368993651"/>
    <s v="80-90%"/>
    <s v="80-90%"/>
    <s v="80-90%"/>
    <n v="12.053888836315245"/>
    <n v="13295.439386455715"/>
    <n v="15115.576600739318"/>
    <n v="15115.576600739318"/>
    <n v="12053.888836315245"/>
    <n v="1820.1372142836026"/>
    <n v="1820.1372142836026"/>
    <n v="1241.5505501404696"/>
    <s v="Overforecast"/>
    <s v="Overforecast"/>
    <x v="2"/>
    <s v="80-120"/>
  </r>
  <r>
    <s v="Total"/>
    <x v="2"/>
    <s v="ABC-12"/>
    <s v="XYZ-52"/>
    <x v="264"/>
    <s v="Description_355"/>
    <d v="2022-02-01T00:00:00"/>
    <n v="0"/>
    <s v="Supply"/>
    <n v="0"/>
    <n v="0"/>
    <n v="0"/>
    <n v="0"/>
    <n v="0"/>
    <n v="0"/>
    <n v="0"/>
    <n v="1"/>
    <n v="1"/>
    <n v="1"/>
    <s v="Others"/>
    <s v="Others"/>
    <s v="Others"/>
    <n v="0"/>
    <n v="0"/>
    <n v="0"/>
    <n v="0"/>
    <n v="0"/>
    <n v="0"/>
    <n v="0"/>
    <n v="0"/>
    <s v="Others"/>
    <s v="Others"/>
    <x v="4"/>
    <s v="0"/>
  </r>
  <r>
    <s v="Total"/>
    <x v="0"/>
    <s v="ABC-12"/>
    <s v="XYZ-52"/>
    <x v="265"/>
    <s v="Description_357"/>
    <d v="2022-02-01T00:00:00"/>
    <n v="7711"/>
    <s v="Demand"/>
    <n v="0"/>
    <n v="0"/>
    <n v="0"/>
    <n v="0"/>
    <n v="0"/>
    <n v="0"/>
    <n v="0"/>
    <n v="1"/>
    <n v="1"/>
    <n v="1"/>
    <s v="Others"/>
    <s v="Others"/>
    <s v="Others"/>
    <n v="21.785"/>
    <n v="0"/>
    <n v="0"/>
    <n v="0"/>
    <n v="0"/>
    <n v="0"/>
    <n v="0"/>
    <n v="0"/>
    <s v="Others"/>
    <s v="Others"/>
    <x v="4"/>
    <s v="0"/>
  </r>
  <r>
    <s v="Total"/>
    <x v="1"/>
    <s v="ABC-4"/>
    <s v="XYZ-53"/>
    <x v="266"/>
    <s v="Description_359"/>
    <d v="2022-02-01T00:00:00"/>
    <n v="1739"/>
    <s v="Demand"/>
    <n v="38"/>
    <n v="85"/>
    <n v="85"/>
    <n v="0"/>
    <n v="47"/>
    <n v="47"/>
    <n v="38"/>
    <n v="0"/>
    <n v="0"/>
    <n v="0"/>
    <s v="0-10%"/>
    <s v="0-10%"/>
    <s v="0-10%"/>
    <n v="5.2479000000000005"/>
    <n v="199.42020000000002"/>
    <n v="446.07150000000001"/>
    <n v="446.07150000000001"/>
    <n v="0"/>
    <n v="246.65129999999999"/>
    <n v="246.65129999999999"/>
    <n v="199.42020000000002"/>
    <s v="Overforecast"/>
    <s v="Overforecast"/>
    <x v="1"/>
    <s v="Sales Agst No FC"/>
  </r>
  <r>
    <s v="Total"/>
    <x v="1"/>
    <s v="ABC-4"/>
    <s v="XYZ-53"/>
    <x v="267"/>
    <s v="Description_360"/>
    <d v="2022-02-01T00:00:00"/>
    <n v="0"/>
    <s v="Supply"/>
    <n v="0"/>
    <n v="0"/>
    <n v="0"/>
    <n v="0"/>
    <n v="0"/>
    <n v="0"/>
    <n v="0"/>
    <n v="1"/>
    <n v="1"/>
    <n v="1"/>
    <s v="Others"/>
    <s v="Others"/>
    <s v="Others"/>
    <n v="4.7123999999999997"/>
    <n v="0"/>
    <n v="0"/>
    <n v="0"/>
    <n v="0"/>
    <n v="0"/>
    <n v="0"/>
    <n v="0"/>
    <s v="Others"/>
    <s v="Others"/>
    <x v="4"/>
    <s v="0"/>
  </r>
  <r>
    <s v="Total"/>
    <x v="1"/>
    <s v="ABC-4"/>
    <s v="XYZ-53"/>
    <x v="268"/>
    <s v="Description_361"/>
    <d v="2022-02-01T00:00:00"/>
    <n v="2485"/>
    <s v="Demand"/>
    <n v="272"/>
    <n v="125"/>
    <n v="125"/>
    <n v="180"/>
    <n v="147"/>
    <n v="147"/>
    <n v="92"/>
    <n v="0.4595588235294118"/>
    <n v="0.4595588235294118"/>
    <n v="0.66176470588235292"/>
    <s v="40-50%"/>
    <s v="40-50%"/>
    <s v="60-70%"/>
    <n v="10.293500000000002"/>
    <n v="2799.8320000000003"/>
    <n v="1286.6875000000002"/>
    <n v="1286.6875000000002"/>
    <n v="1852.8300000000004"/>
    <n v="1513.1445000000001"/>
    <n v="1513.1445000000001"/>
    <n v="947.00199999999995"/>
    <s v="Underforecast"/>
    <s v="Underforecast"/>
    <x v="3"/>
    <s v="150-200"/>
  </r>
  <r>
    <s v="Total"/>
    <x v="1"/>
    <s v="ABC-4"/>
    <s v="XYZ-53"/>
    <x v="269"/>
    <s v="Description_362"/>
    <d v="2022-02-01T00:00:00"/>
    <n v="0"/>
    <s v="Supply"/>
    <n v="0"/>
    <n v="6"/>
    <n v="6"/>
    <n v="0"/>
    <n v="6"/>
    <n v="6"/>
    <n v="0"/>
    <n v="1"/>
    <n v="1"/>
    <n v="1"/>
    <s v="90-100%"/>
    <s v="90-100%"/>
    <s v="Others"/>
    <n v="2.1539000000000001"/>
    <n v="0"/>
    <n v="12.923400000000001"/>
    <n v="12.923400000000001"/>
    <n v="0"/>
    <n v="12.923400000000001"/>
    <n v="12.923400000000001"/>
    <n v="0"/>
    <s v="Forecasted But Not Sold"/>
    <s v="Forecasted But Not Sold"/>
    <x v="4"/>
    <s v="0"/>
  </r>
  <r>
    <s v="Total"/>
    <x v="1"/>
    <s v="ABC-4"/>
    <s v="XYZ-53"/>
    <x v="270"/>
    <s v="Description_363"/>
    <d v="2022-02-01T00:00:00"/>
    <n v="4417"/>
    <s v="Demand"/>
    <n v="152"/>
    <n v="177"/>
    <n v="177"/>
    <n v="150"/>
    <n v="25"/>
    <n v="25"/>
    <n v="2"/>
    <n v="0.83552631578947367"/>
    <n v="0.83552631578947367"/>
    <n v="0.98684210526315785"/>
    <s v="80-90%"/>
    <s v="80-90%"/>
    <s v="90-100%"/>
    <n v="22.5505"/>
    <n v="3427.6759999999999"/>
    <n v="3991.4384999999997"/>
    <n v="3991.4384999999997"/>
    <n v="3382.5749999999998"/>
    <n v="563.76249999999982"/>
    <n v="563.76249999999982"/>
    <n v="45.101000000000113"/>
    <s v="Overforecast"/>
    <s v="Overforecast"/>
    <x v="2"/>
    <s v="80-120"/>
  </r>
  <r>
    <s v="Total"/>
    <x v="1"/>
    <s v="ABC-4"/>
    <s v="XYZ-53"/>
    <x v="271"/>
    <s v="Description_364"/>
    <d v="2022-02-01T00:00:00"/>
    <n v="0"/>
    <s v="Supply"/>
    <n v="0"/>
    <n v="16"/>
    <n v="16"/>
    <n v="0"/>
    <n v="16"/>
    <n v="16"/>
    <n v="0"/>
    <n v="1"/>
    <n v="1"/>
    <n v="1"/>
    <s v="90-100%"/>
    <s v="90-100%"/>
    <s v="Others"/>
    <n v="11.483500000000001"/>
    <n v="0"/>
    <n v="183.73600000000002"/>
    <n v="183.73600000000002"/>
    <n v="0"/>
    <n v="183.73600000000002"/>
    <n v="183.73600000000002"/>
    <n v="0"/>
    <s v="Forecasted But Not Sold"/>
    <s v="Forecasted But Not Sold"/>
    <x v="4"/>
    <s v="0"/>
  </r>
  <r>
    <s v="Total"/>
    <x v="0"/>
    <s v="ABC-4"/>
    <s v="XYZ-53"/>
    <x v="272"/>
    <s v="Description_365"/>
    <d v="2022-02-01T00:00:00"/>
    <n v="4609"/>
    <s v="Demand"/>
    <n v="545"/>
    <n v="652"/>
    <n v="652"/>
    <n v="700"/>
    <n v="107"/>
    <n v="107"/>
    <n v="155"/>
    <n v="0.80366972477064214"/>
    <n v="0.80366972477064214"/>
    <n v="0.71559633027522929"/>
    <s v="70-80%"/>
    <s v="70-80%"/>
    <s v="70-80%"/>
    <n v="4.3547253109632633"/>
    <n v="2373.3252944749784"/>
    <n v="2839.2809027480475"/>
    <n v="2839.2809027480475"/>
    <n v="3048.3077176742845"/>
    <n v="465.95560827306917"/>
    <n v="465.95560827306917"/>
    <n v="674.98242319930614"/>
    <s v="Overforecast"/>
    <s v="Overforecast"/>
    <x v="0"/>
    <s v="50-80"/>
  </r>
  <r>
    <s v="Total"/>
    <x v="3"/>
    <s v="ABC-4"/>
    <s v="XYZ-53"/>
    <x v="273"/>
    <s v="Description_368"/>
    <d v="2022-02-01T00:00:00"/>
    <n v="1"/>
    <s v="Demand"/>
    <n v="1"/>
    <n v="1726"/>
    <n v="1726"/>
    <n v="0"/>
    <n v="1725"/>
    <n v="1725"/>
    <n v="1"/>
    <n v="0"/>
    <n v="0"/>
    <n v="0"/>
    <s v="0-10%"/>
    <s v="0-10%"/>
    <s v="0-10%"/>
    <n v="2.789094121552091"/>
    <n v="2.789094121552091"/>
    <n v="4813.9764537989095"/>
    <n v="4813.9764537989095"/>
    <n v="0"/>
    <n v="4811.1873596773576"/>
    <n v="4811.1873596773576"/>
    <n v="2.789094121552091"/>
    <s v="Overforecast"/>
    <s v="Overforecast"/>
    <x v="1"/>
    <s v="Sales Agst No FC"/>
  </r>
  <r>
    <s v="Total"/>
    <x v="0"/>
    <s v="ABC-4"/>
    <s v="XYZ-53"/>
    <x v="274"/>
    <s v="Description_369"/>
    <d v="2022-02-01T00:00:00"/>
    <n v="6502"/>
    <s v="Demand"/>
    <n v="2301"/>
    <n v="2000"/>
    <n v="2000"/>
    <n v="2500"/>
    <n v="301"/>
    <n v="301"/>
    <n v="199"/>
    <n v="0.86918730986527593"/>
    <n v="0.86918730986527593"/>
    <n v="0.91351586266840501"/>
    <s v="80-90%"/>
    <s v="80-90%"/>
    <s v="90-100%"/>
    <n v="2.9474554405364066"/>
    <n v="6782.0949686742715"/>
    <n v="5894.910881072813"/>
    <n v="5894.910881072813"/>
    <n v="7368.6386013410165"/>
    <n v="887.18408760145849"/>
    <n v="887.18408760145849"/>
    <n v="586.543632666745"/>
    <s v="Underforecast"/>
    <s v="Underforecast"/>
    <x v="2"/>
    <s v="80-120"/>
  </r>
  <r>
    <s v="Total"/>
    <x v="3"/>
    <s v="ABC-4"/>
    <s v="XYZ-53"/>
    <x v="275"/>
    <s v="Description_371"/>
    <d v="2022-02-01T00:00:00"/>
    <n v="73"/>
    <s v="Demand"/>
    <n v="5"/>
    <n v="554"/>
    <n v="554"/>
    <n v="100"/>
    <n v="549"/>
    <n v="549"/>
    <n v="95"/>
    <n v="0"/>
    <n v="0"/>
    <n v="0"/>
    <s v="0-10%"/>
    <s v="0-10%"/>
    <s v="0-10%"/>
    <n v="2.7894898695646737"/>
    <n v="13.947449347823369"/>
    <n v="1545.3773877388292"/>
    <n v="1545.3773877388292"/>
    <n v="278.94898695646737"/>
    <n v="1531.4299383910059"/>
    <n v="1531.4299383910059"/>
    <n v="265.00153760864401"/>
    <s v="Overforecast"/>
    <s v="Overforecast"/>
    <x v="0"/>
    <s v="0-25"/>
  </r>
  <r>
    <s v="Total"/>
    <x v="3"/>
    <s v="ABC-4"/>
    <s v="XYZ-53"/>
    <x v="276"/>
    <s v="Description_374"/>
    <d v="2022-02-01T00:00:00"/>
    <n v="1702"/>
    <s v="Demand"/>
    <n v="1315"/>
    <n v="931"/>
    <n v="931"/>
    <n v="835"/>
    <n v="384"/>
    <n v="384"/>
    <n v="480"/>
    <n v="0.70798479087452471"/>
    <n v="0.70798479087452471"/>
    <n v="0.63498098859315588"/>
    <s v="60-70%"/>
    <s v="60-70%"/>
    <s v="60-70%"/>
    <n v="2.7891754799346211"/>
    <n v="3667.7657561140268"/>
    <n v="2596.7223718191321"/>
    <n v="2596.7223718191321"/>
    <n v="2328.9615257454088"/>
    <n v="1071.0433842948946"/>
    <n v="1071.0433842948946"/>
    <n v="1338.8042303686179"/>
    <s v="Underforecast"/>
    <s v="Underforecast"/>
    <x v="3"/>
    <s v="150-200"/>
  </r>
  <r>
    <s v="Total"/>
    <x v="0"/>
    <s v="ABC-4"/>
    <s v="XYZ-53"/>
    <x v="277"/>
    <s v="Description_375"/>
    <d v="2022-02-01T00:00:00"/>
    <n v="851"/>
    <s v="Demand"/>
    <n v="469"/>
    <n v="705"/>
    <n v="705"/>
    <n v="600"/>
    <n v="236"/>
    <n v="236"/>
    <n v="131"/>
    <n v="0.49680170575692961"/>
    <n v="0.49680170575692961"/>
    <n v="0.72068230277185497"/>
    <s v="40-50%"/>
    <s v="40-50%"/>
    <s v="70-80%"/>
    <n v="3.58538405753671"/>
    <n v="1681.545122984717"/>
    <n v="2527.6957605633806"/>
    <n v="2527.6957605633806"/>
    <n v="2151.2304345220259"/>
    <n v="846.15063757866369"/>
    <n v="846.15063757866369"/>
    <n v="469.68531153730896"/>
    <s v="Overforecast"/>
    <s v="Overforecast"/>
    <x v="0"/>
    <s v="50-80"/>
  </r>
  <r>
    <s v="Total"/>
    <x v="3"/>
    <s v="ABC-4"/>
    <s v="XYZ-53"/>
    <x v="278"/>
    <s v="Description_376"/>
    <d v="2022-02-01T00:00:00"/>
    <n v="12666"/>
    <s v="Demand"/>
    <n v="813"/>
    <n v="939"/>
    <n v="939"/>
    <n v="1200"/>
    <n v="126"/>
    <n v="126"/>
    <n v="387"/>
    <n v="0.84501845018450183"/>
    <n v="0.84501845018450183"/>
    <n v="0.52398523985239853"/>
    <s v="80-90%"/>
    <s v="80-90%"/>
    <s v="50-60%"/>
    <n v="2.577562580396676"/>
    <n v="2095.5583778624978"/>
    <n v="2420.3312629924785"/>
    <n v="2420.3312629924785"/>
    <n v="3093.0750964760114"/>
    <n v="324.77288512998075"/>
    <n v="324.77288512998075"/>
    <n v="997.5167186135136"/>
    <s v="Overforecast"/>
    <s v="Overforecast"/>
    <x v="0"/>
    <s v="50-80"/>
  </r>
  <r>
    <s v="Total"/>
    <x v="1"/>
    <s v="ABC-15"/>
    <s v="XYZ-54"/>
    <x v="279"/>
    <s v="Description_377"/>
    <d v="2022-02-01T00:00:00"/>
    <n v="4282"/>
    <s v="Demand"/>
    <n v="1175"/>
    <n v="664"/>
    <n v="664"/>
    <n v="1000"/>
    <n v="511"/>
    <n v="511"/>
    <n v="175"/>
    <n v="0.5651063829787234"/>
    <n v="0.5651063829787234"/>
    <n v="0.85106382978723405"/>
    <s v="50-60%"/>
    <s v="50-60%"/>
    <s v="80-90%"/>
    <n v="1.7806939094491607"/>
    <n v="2092.3153436027637"/>
    <n v="1182.3807558742428"/>
    <n v="1182.3807558742428"/>
    <n v="1780.6939094491606"/>
    <n v="909.93458772852091"/>
    <n v="909.93458772852091"/>
    <n v="311.6214341536031"/>
    <s v="Underforecast"/>
    <s v="Underforecast"/>
    <x v="3"/>
    <s v="80-120"/>
  </r>
  <r>
    <s v="Total"/>
    <x v="1"/>
    <s v="ABC-15"/>
    <s v="XYZ-54"/>
    <x v="280"/>
    <s v="Description_378"/>
    <d v="2022-02-01T00:00:00"/>
    <n v="5128"/>
    <s v="Demand"/>
    <n v="415"/>
    <n v="855"/>
    <n v="855"/>
    <n v="3000"/>
    <n v="440"/>
    <n v="440"/>
    <n v="2585"/>
    <n v="0"/>
    <n v="0"/>
    <n v="0"/>
    <s v="0-10%"/>
    <s v="0-10%"/>
    <s v="0-10%"/>
    <n v="3.6427803805571131"/>
    <n v="1511.753857931202"/>
    <n v="3114.5772253763316"/>
    <n v="3114.5772253763316"/>
    <n v="10928.341141671339"/>
    <n v="1602.8233674451296"/>
    <n v="1602.8233674451296"/>
    <n v="9416.5872837401366"/>
    <s v="Overforecast"/>
    <s v="Overforecast"/>
    <x v="0"/>
    <s v="0-25"/>
  </r>
  <r>
    <s v="Total"/>
    <x v="1"/>
    <s v="ABC-15"/>
    <s v="XYZ-54"/>
    <x v="281"/>
    <s v="Description_379"/>
    <d v="2022-02-01T00:00:00"/>
    <n v="4931"/>
    <s v="Demand"/>
    <n v="2190"/>
    <n v="2500"/>
    <n v="2500"/>
    <n v="3300"/>
    <n v="310"/>
    <n v="310"/>
    <n v="1110"/>
    <n v="0.85844748858447484"/>
    <n v="0.85844748858447484"/>
    <n v="0.49315068493150682"/>
    <s v="80-90%"/>
    <s v="80-90%"/>
    <s v="40-50%"/>
    <n v="4.4336237499150108"/>
    <n v="9709.6360123138729"/>
    <n v="11084.059374787526"/>
    <n v="11084.059374787526"/>
    <n v="14630.958374719536"/>
    <n v="1374.4233624736535"/>
    <n v="1374.4233624736535"/>
    <n v="4921.3223624056627"/>
    <s v="Overforecast"/>
    <s v="Overforecast"/>
    <x v="0"/>
    <s v="50-80"/>
  </r>
  <r>
    <s v="Total"/>
    <x v="1"/>
    <s v="ABC-15"/>
    <s v="XYZ-54"/>
    <x v="282"/>
    <s v="Description_380"/>
    <d v="2022-02-01T00:00:00"/>
    <n v="21"/>
    <s v="Supply"/>
    <n v="0"/>
    <n v="250"/>
    <n v="250"/>
    <n v="800"/>
    <n v="250"/>
    <n v="250"/>
    <n v="800"/>
    <n v="1"/>
    <n v="1"/>
    <n v="1"/>
    <s v="90-100%"/>
    <s v="90-100%"/>
    <s v="90-100%"/>
    <n v="2.6989353104495701"/>
    <n v="0"/>
    <n v="674.73382761239259"/>
    <n v="674.73382761239259"/>
    <n v="2159.148248359656"/>
    <n v="674.73382761239259"/>
    <n v="674.73382761239259"/>
    <n v="2159.148248359656"/>
    <s v="Forecasted But Not Sold"/>
    <s v="Forecasted But Not Sold"/>
    <x v="5"/>
    <s v="0"/>
  </r>
  <r>
    <s v="Total"/>
    <x v="1"/>
    <s v="ABC-15"/>
    <s v="XYZ-54"/>
    <x v="283"/>
    <s v="Description_381"/>
    <d v="2022-02-01T00:00:00"/>
    <n v="2456"/>
    <s v="Demand"/>
    <n v="770"/>
    <n v="1406"/>
    <n v="1406"/>
    <n v="350"/>
    <n v="636"/>
    <n v="636"/>
    <n v="420"/>
    <n v="0.17402597402597397"/>
    <n v="0.17402597402597397"/>
    <n v="0.45454545454545459"/>
    <s v="10-20%"/>
    <s v="10-20%"/>
    <s v="40-50%"/>
    <n v="4.8599095258363585"/>
    <n v="3742.130334893996"/>
    <n v="6833.0327933259205"/>
    <n v="6833.0327933259205"/>
    <n v="1700.9683340427255"/>
    <n v="3090.9024584319245"/>
    <n v="3090.9024584319245"/>
    <n v="2041.1620008512705"/>
    <s v="Overforecast"/>
    <s v="Overforecast"/>
    <x v="3"/>
    <s v="&gt;200&quot;"/>
  </r>
  <r>
    <s v="Total"/>
    <x v="1"/>
    <s v="ABC-15"/>
    <s v="XYZ-54"/>
    <x v="284"/>
    <s v="Description_382"/>
    <d v="2022-02-01T00:00:00"/>
    <n v="16061"/>
    <s v="Demand"/>
    <n v="13815"/>
    <n v="10098"/>
    <n v="15000"/>
    <n v="15000"/>
    <n v="3717"/>
    <n v="1185"/>
    <n v="1185"/>
    <n v="0.73094462540716609"/>
    <n v="0.91422366992399562"/>
    <n v="0.91422366992399562"/>
    <s v="70-80%"/>
    <s v="90-100%"/>
    <s v="90-100%"/>
    <n v="3.5495554802794405"/>
    <n v="49037.108960060468"/>
    <n v="35843.411239861787"/>
    <n v="53243.332204191604"/>
    <n v="53243.332204191604"/>
    <n v="13193.697720198681"/>
    <n v="4206.2232441311353"/>
    <n v="4206.2232441311353"/>
    <s v="Underforecast"/>
    <s v="Normal"/>
    <x v="2"/>
    <s v="80-120"/>
  </r>
  <r>
    <s v="Total"/>
    <x v="1"/>
    <s v="ABC-15"/>
    <s v="XYZ-54"/>
    <x v="285"/>
    <s v="Description_383"/>
    <d v="2022-02-01T00:00:00"/>
    <n v="1982"/>
    <s v="Demand"/>
    <n v="316"/>
    <n v="420"/>
    <n v="420"/>
    <n v="420"/>
    <n v="104"/>
    <n v="104"/>
    <n v="104"/>
    <n v="0.67088607594936711"/>
    <n v="0.67088607594936711"/>
    <n v="0.67088607594936711"/>
    <s v="60-70%"/>
    <s v="60-70%"/>
    <s v="60-70%"/>
    <n v="1.0460178134789733"/>
    <n v="330.54162905935556"/>
    <n v="439.32748166116875"/>
    <n v="439.32748166116875"/>
    <n v="439.32748166116875"/>
    <n v="108.78585260181319"/>
    <n v="108.78585260181319"/>
    <n v="108.78585260181319"/>
    <s v="Overforecast"/>
    <s v="Overforecast"/>
    <x v="0"/>
    <s v="50-80"/>
  </r>
  <r>
    <s v="Total"/>
    <x v="1"/>
    <s v="ABC-15"/>
    <s v="XYZ-54"/>
    <x v="286"/>
    <s v="Description_384"/>
    <d v="2022-02-01T00:00:00"/>
    <n v="3345"/>
    <s v="Demand"/>
    <n v="1275"/>
    <n v="750"/>
    <n v="750"/>
    <n v="1600"/>
    <n v="525"/>
    <n v="525"/>
    <n v="325"/>
    <n v="0.58823529411764708"/>
    <n v="0.58823529411764708"/>
    <n v="0.74509803921568629"/>
    <s v="50-60%"/>
    <s v="50-60%"/>
    <s v="70-80%"/>
    <n v="1.1260361895632238"/>
    <n v="1435.6961416931103"/>
    <n v="844.52714217241783"/>
    <n v="844.52714217241783"/>
    <n v="1801.6579033011581"/>
    <n v="591.16899952069252"/>
    <n v="591.16899952069252"/>
    <n v="365.96176160804771"/>
    <s v="Underforecast"/>
    <s v="Underforecast"/>
    <x v="0"/>
    <s v="50-80"/>
  </r>
  <r>
    <s v="Total"/>
    <x v="1"/>
    <s v="ABC-15"/>
    <s v="XYZ-54"/>
    <x v="287"/>
    <s v="Description_385"/>
    <d v="2022-02-01T00:00:00"/>
    <n v="12573"/>
    <s v="Demand"/>
    <n v="2277"/>
    <n v="1588"/>
    <n v="1588"/>
    <n v="3220"/>
    <n v="689"/>
    <n v="689"/>
    <n v="943"/>
    <n v="0.69740887132191487"/>
    <n v="0.69740887132191487"/>
    <n v="0.58585858585858586"/>
    <s v="60-70%"/>
    <s v="60-70%"/>
    <s v="50-60%"/>
    <n v="1.6719401307621653"/>
    <n v="3807.0076777454506"/>
    <n v="2655.0409276503183"/>
    <n v="2655.0409276503183"/>
    <n v="5383.6472210541724"/>
    <n v="1151.9667500951323"/>
    <n v="1151.9667500951323"/>
    <n v="1576.6395433087218"/>
    <s v="Underforecast"/>
    <s v="Underforecast"/>
    <x v="0"/>
    <s v="50-80"/>
  </r>
  <r>
    <s v="Total"/>
    <x v="1"/>
    <s v="ABC-15"/>
    <s v="XYZ-54"/>
    <x v="288"/>
    <s v="Description_386"/>
    <d v="2022-02-01T00:00:00"/>
    <n v="9238"/>
    <s v="Demand"/>
    <n v="8166"/>
    <n v="6000"/>
    <n v="15000"/>
    <n v="15000"/>
    <n v="2166"/>
    <n v="6834"/>
    <n v="6834"/>
    <n v="0.73475385745775168"/>
    <n v="0.16311535635562091"/>
    <n v="0.16311535635562091"/>
    <s v="70-80%"/>
    <s v="10-20%"/>
    <s v="10-20%"/>
    <n v="2.3156386559038147"/>
    <n v="18909.50526411055"/>
    <n v="13893.831935422888"/>
    <n v="34734.57983855722"/>
    <n v="34734.57983855722"/>
    <n v="5015.6733286876624"/>
    <n v="15825.074574446669"/>
    <n v="15825.074574446669"/>
    <s v="Underforecast"/>
    <s v="Overforecast"/>
    <x v="0"/>
    <s v="50-80"/>
  </r>
  <r>
    <s v="Total"/>
    <x v="1"/>
    <s v="ABC-15"/>
    <s v="XYZ-54"/>
    <x v="289"/>
    <s v="Description_387"/>
    <d v="2022-02-01T00:00:00"/>
    <n v="11"/>
    <s v="Supply"/>
    <n v="9"/>
    <n v="200"/>
    <n v="200"/>
    <n v="650"/>
    <n v="191"/>
    <n v="191"/>
    <n v="641"/>
    <n v="0"/>
    <n v="0"/>
    <n v="0"/>
    <s v="0-10%"/>
    <s v="0-10%"/>
    <s v="0-10%"/>
    <n v="1.5481614531183681"/>
    <n v="13.933453078065313"/>
    <n v="309.63229062367361"/>
    <n v="309.63229062367361"/>
    <n v="1006.3049445269393"/>
    <n v="295.69883754560828"/>
    <n v="295.69883754560828"/>
    <n v="992.37149144887394"/>
    <s v="Overforecast"/>
    <s v="Overforecast"/>
    <x v="0"/>
    <s v="0-25"/>
  </r>
  <r>
    <s v="Total"/>
    <x v="1"/>
    <s v="ABC-15"/>
    <s v="XYZ-54"/>
    <x v="290"/>
    <s v="Description_388"/>
    <d v="2022-02-01T00:00:00"/>
    <n v="1"/>
    <s v="Supply"/>
    <n v="0"/>
    <n v="1761"/>
    <n v="1761"/>
    <n v="3200"/>
    <n v="1761"/>
    <n v="1761"/>
    <n v="3200"/>
    <n v="1"/>
    <n v="1"/>
    <n v="1"/>
    <s v="90-100%"/>
    <s v="90-100%"/>
    <s v="90-100%"/>
    <n v="1.7555898431942869"/>
    <n v="0"/>
    <n v="3091.5937138651393"/>
    <n v="3091.5937138651393"/>
    <n v="5617.8874982217185"/>
    <n v="3091.5937138651393"/>
    <n v="3091.5937138651393"/>
    <n v="5617.8874982217185"/>
    <s v="Forecasted But Not Sold"/>
    <s v="Forecasted But Not Sold"/>
    <x v="5"/>
    <s v="0"/>
  </r>
  <r>
    <s v="Total"/>
    <x v="1"/>
    <s v="ABC-15"/>
    <s v="XYZ-54"/>
    <x v="291"/>
    <s v="Description_389"/>
    <d v="2022-02-01T00:00:00"/>
    <n v="19"/>
    <s v="Supply"/>
    <n v="0"/>
    <n v="2906"/>
    <n v="2906"/>
    <n v="4000"/>
    <n v="2906"/>
    <n v="2906"/>
    <n v="4000"/>
    <n v="1"/>
    <n v="1"/>
    <n v="1"/>
    <s v="90-100%"/>
    <s v="90-100%"/>
    <s v="90-100%"/>
    <n v="2.3029556957679347"/>
    <n v="0"/>
    <n v="6692.3892519016181"/>
    <n v="6692.3892519016181"/>
    <n v="9211.8227830717387"/>
    <n v="6692.3892519016181"/>
    <n v="6692.3892519016181"/>
    <n v="9211.8227830717387"/>
    <s v="Forecasted But Not Sold"/>
    <s v="Forecasted But Not Sold"/>
    <x v="5"/>
    <s v="0"/>
  </r>
  <r>
    <s v="Total"/>
    <x v="1"/>
    <s v="ABC-15"/>
    <s v="XYZ-54"/>
    <x v="292"/>
    <s v="Description_390"/>
    <d v="2022-02-01T00:00:00"/>
    <n v="9957"/>
    <s v="Supply"/>
    <n v="9050"/>
    <n v="8345"/>
    <n v="12000"/>
    <n v="12000"/>
    <n v="705"/>
    <n v="2950"/>
    <n v="2950"/>
    <n v="0.92209944751381212"/>
    <n v="0.67403314917127077"/>
    <n v="0.67403314917127077"/>
    <s v="90-100%"/>
    <s v="60-70%"/>
    <s v="60-70%"/>
    <n v="3.1381300537433732"/>
    <n v="28400.076986377528"/>
    <n v="26187.695298488448"/>
    <n v="37657.560644920479"/>
    <n v="37657.560644920479"/>
    <n v="2212.3816878890793"/>
    <n v="9257.4836585429512"/>
    <n v="9257.4836585429512"/>
    <s v="Normal"/>
    <s v="Overforecast"/>
    <x v="0"/>
    <s v="50-80"/>
  </r>
  <r>
    <s v="Total"/>
    <x v="1"/>
    <s v="ABC-15"/>
    <s v="XYZ-54"/>
    <x v="293"/>
    <s v="Description_392"/>
    <d v="2022-02-01T00:00:00"/>
    <n v="5937"/>
    <s v="Demand"/>
    <n v="6258"/>
    <n v="4826"/>
    <n v="4826"/>
    <n v="4000"/>
    <n v="1432"/>
    <n v="1432"/>
    <n v="2258"/>
    <n v="0.7711728986896772"/>
    <n v="0.7711728986896772"/>
    <n v="0.6391818472355385"/>
    <s v="70-80%"/>
    <s v="70-80%"/>
    <s v="60-70%"/>
    <n v="1.6670823676389419"/>
    <n v="10432.601456684499"/>
    <n v="8045.339506225534"/>
    <n v="8045.339506225534"/>
    <n v="6668.3294705557673"/>
    <n v="2387.2619504589647"/>
    <n v="2387.2619504589647"/>
    <n v="3764.2719861287314"/>
    <s v="Underforecast"/>
    <s v="Underforecast"/>
    <x v="3"/>
    <s v="150-200"/>
  </r>
  <r>
    <s v="Total"/>
    <x v="0"/>
    <s v="ABC-15"/>
    <s v="XYZ-54"/>
    <x v="294"/>
    <s v="Description_396"/>
    <d v="2022-02-01T00:00:00"/>
    <n v="896"/>
    <s v="Demand"/>
    <n v="23439"/>
    <n v="16096"/>
    <n v="16096"/>
    <n v="18000"/>
    <n v="7343"/>
    <n v="7343"/>
    <n v="5439"/>
    <n v="0.6867187166687998"/>
    <n v="0.6867187166687998"/>
    <n v="0.76795085114552664"/>
    <s v="60-70%"/>
    <s v="60-70%"/>
    <s v="70-80%"/>
    <n v="1.9320039018595516"/>
    <n v="45284.239455686031"/>
    <n v="31097.534804331342"/>
    <n v="31097.534804331342"/>
    <n v="34776.070233471932"/>
    <n v="14186.704651354688"/>
    <n v="14186.704651354688"/>
    <n v="10508.169222214099"/>
    <s v="Underforecast"/>
    <s v="Underforecast"/>
    <x v="3"/>
    <s v="120-150"/>
  </r>
  <r>
    <s v="Total"/>
    <x v="4"/>
    <s v="ABC-15"/>
    <s v="XYZ-54"/>
    <x v="295"/>
    <s v="Description_397"/>
    <d v="2022-02-01T00:00:00"/>
    <n v="14050"/>
    <s v="Demand"/>
    <n v="6900"/>
    <n v="7135"/>
    <n v="7135"/>
    <n v="7500"/>
    <n v="235"/>
    <n v="235"/>
    <n v="600"/>
    <n v="0.96594202898550729"/>
    <n v="0.96594202898550729"/>
    <n v="0.91304347826086962"/>
    <s v="90-100%"/>
    <s v="90-100%"/>
    <s v="90-100%"/>
    <n v="1.56"/>
    <n v="10764"/>
    <n v="11130.6"/>
    <n v="11130.6"/>
    <n v="11700"/>
    <n v="366.60000000000036"/>
    <n v="366.60000000000036"/>
    <n v="936"/>
    <s v="Normal"/>
    <s v="Normal"/>
    <x v="2"/>
    <s v="80-120"/>
  </r>
  <r>
    <s v="Total"/>
    <x v="2"/>
    <s v="ABC-15"/>
    <s v="XYZ-54"/>
    <x v="296"/>
    <s v="Description_400"/>
    <d v="2022-02-01T00:00:00"/>
    <n v="625112"/>
    <s v="Demand"/>
    <n v="20334"/>
    <n v="37866"/>
    <n v="30000"/>
    <n v="30000"/>
    <n v="17532"/>
    <n v="9666"/>
    <n v="9666"/>
    <n v="0.13779876069637065"/>
    <n v="0.5246385364414281"/>
    <n v="0.5246385364414281"/>
    <s v="10-20%"/>
    <s v="50-60%"/>
    <s v="50-60%"/>
    <n v="2.7946495834271556"/>
    <n v="56826.404629407785"/>
    <n v="105822.20112605268"/>
    <n v="83839.487502814663"/>
    <n v="83839.487502814663"/>
    <n v="48995.796496644893"/>
    <n v="27013.082873406878"/>
    <n v="27013.082873406878"/>
    <s v="Overforecast"/>
    <s v="Overforecast"/>
    <x v="0"/>
    <s v="50-80"/>
  </r>
  <r>
    <s v="Total"/>
    <x v="2"/>
    <s v="ABC-15"/>
    <s v="XYZ-54"/>
    <x v="297"/>
    <s v="Description_401"/>
    <d v="2022-02-01T00:00:00"/>
    <n v="41825"/>
    <s v="Demand"/>
    <n v="4181"/>
    <n v="8582"/>
    <n v="8582"/>
    <n v="8000"/>
    <n v="4401"/>
    <n v="4401"/>
    <n v="3819"/>
    <n v="0"/>
    <n v="0"/>
    <n v="8.6582157378617519E-2"/>
    <s v="0-10%"/>
    <s v="0-10%"/>
    <s v="0-10%"/>
    <n v="4.8316852743258503"/>
    <n v="20201.27613195638"/>
    <n v="41465.523024264447"/>
    <n v="41465.523024264447"/>
    <n v="38653.482194606804"/>
    <n v="21264.246892308067"/>
    <n v="21264.246892308067"/>
    <n v="18452.206062650424"/>
    <s v="Overforecast"/>
    <s v="Overforecast"/>
    <x v="0"/>
    <s v="50-80"/>
  </r>
  <r>
    <s v="Total"/>
    <x v="3"/>
    <s v="ABC-15"/>
    <s v="XYZ-54"/>
    <x v="298"/>
    <s v="Description_402"/>
    <d v="2022-02-01T00:00:00"/>
    <n v="67637"/>
    <s v="Demand"/>
    <n v="28175"/>
    <n v="32783"/>
    <n v="32783"/>
    <n v="29000"/>
    <n v="4608"/>
    <n v="4608"/>
    <n v="825"/>
    <n v="0.83645075421472936"/>
    <n v="0.83645075421472936"/>
    <n v="0.97071872227151734"/>
    <s v="80-90%"/>
    <s v="80-90%"/>
    <s v="90-100%"/>
    <n v="1.2390138977756802"/>
    <n v="34909.21656982979"/>
    <n v="40618.592610780121"/>
    <n v="40618.592610780121"/>
    <n v="35931.403035494724"/>
    <n v="5709.3760409503302"/>
    <n v="5709.3760409503302"/>
    <n v="1022.1864656649341"/>
    <s v="Overforecast"/>
    <s v="Overforecast"/>
    <x v="2"/>
    <s v="80-120"/>
  </r>
  <r>
    <s v="Total"/>
    <x v="2"/>
    <s v="ABC-15"/>
    <s v="XYZ-54"/>
    <x v="299"/>
    <s v="Description_403"/>
    <d v="2022-02-01T00:00:00"/>
    <n v="1322"/>
    <s v="Demand"/>
    <n v="260"/>
    <n v="310"/>
    <n v="310"/>
    <n v="310"/>
    <n v="50"/>
    <n v="50"/>
    <n v="50"/>
    <n v="0.80769230769230771"/>
    <n v="0.80769230769230771"/>
    <n v="0.80769230769230771"/>
    <s v="70-80%"/>
    <s v="70-80%"/>
    <s v="70-80%"/>
    <n v="17.620731467473526"/>
    <n v="4581.3901815431163"/>
    <n v="5462.4267549167926"/>
    <n v="5462.4267549167926"/>
    <n v="5462.4267549167926"/>
    <n v="881.03657337367622"/>
    <n v="881.03657337367622"/>
    <n v="881.03657337367622"/>
    <s v="Overforecast"/>
    <s v="Overforecast"/>
    <x v="0"/>
    <s v="80-120"/>
  </r>
  <r>
    <s v="Total"/>
    <x v="4"/>
    <s v="ABC-15"/>
    <s v="XYZ-54"/>
    <x v="300"/>
    <s v="Description_405"/>
    <d v="2022-02-01T00:00:00"/>
    <n v="14883"/>
    <s v="Demand"/>
    <n v="5240"/>
    <n v="5508"/>
    <n v="5508"/>
    <n v="5800"/>
    <n v="268"/>
    <n v="268"/>
    <n v="560"/>
    <n v="0.94885496183206108"/>
    <n v="0.94885496183206108"/>
    <n v="0.89312977099236646"/>
    <s v="90-100%"/>
    <s v="90-100%"/>
    <s v="80-90%"/>
    <n v="3.0424480029585808"/>
    <n v="15942.427535502964"/>
    <n v="16757.803600295862"/>
    <n v="16757.803600295862"/>
    <n v="17646.198417159769"/>
    <n v="815.37606479289752"/>
    <n v="815.37606479289752"/>
    <n v="1703.7708816568047"/>
    <s v="Normal"/>
    <s v="Normal"/>
    <x v="0"/>
    <s v="80-120"/>
  </r>
  <r>
    <s v="Total"/>
    <x v="3"/>
    <s v="ABC-15"/>
    <s v="XYZ-54"/>
    <x v="301"/>
    <s v="Description_406"/>
    <d v="2022-02-01T00:00:00"/>
    <n v="6693"/>
    <s v="Demand"/>
    <n v="786"/>
    <n v="585"/>
    <n v="585"/>
    <n v="575"/>
    <n v="201"/>
    <n v="201"/>
    <n v="211"/>
    <n v="0.74427480916030531"/>
    <n v="0.74427480916030531"/>
    <n v="0.73155216284987279"/>
    <s v="70-80%"/>
    <s v="70-80%"/>
    <s v="70-80%"/>
    <n v="1.3689899658232167"/>
    <n v="1076.0261131370485"/>
    <n v="800.85913000658184"/>
    <n v="800.85913000658184"/>
    <n v="787.16923034834963"/>
    <n v="275.16698313046663"/>
    <n v="275.16698313046663"/>
    <n v="288.85688278869884"/>
    <s v="Underforecast"/>
    <s v="Underforecast"/>
    <x v="3"/>
    <s v="120-150"/>
  </r>
  <r>
    <s v="Total"/>
    <x v="3"/>
    <s v="ABC-15"/>
    <s v="XYZ-54"/>
    <x v="302"/>
    <s v="Description_407"/>
    <d v="2022-02-01T00:00:00"/>
    <n v="13787"/>
    <s v="Demand"/>
    <n v="12289"/>
    <n v="11702"/>
    <n v="11702"/>
    <n v="12000"/>
    <n v="587"/>
    <n v="587"/>
    <n v="289"/>
    <n v="0.95223370493937665"/>
    <n v="0.95223370493937665"/>
    <n v="0.97648303360729105"/>
    <s v="90-100%"/>
    <s v="90-100%"/>
    <s v="90-100%"/>
    <n v="2.8934562907341057"/>
    <n v="35557.684356831422"/>
    <n v="33859.225514170503"/>
    <n v="33859.225514170503"/>
    <n v="34721.475488809272"/>
    <n v="1698.4588426609189"/>
    <n v="1698.4588426609189"/>
    <n v="836.20886802214955"/>
    <s v="Normal"/>
    <s v="Normal"/>
    <x v="2"/>
    <s v="80-120"/>
  </r>
  <r>
    <s v="Total"/>
    <x v="4"/>
    <s v="ABC-15"/>
    <s v="XYZ-54"/>
    <x v="303"/>
    <s v="Description_408"/>
    <d v="2022-02-01T00:00:00"/>
    <n v="27009"/>
    <s v="Demand"/>
    <n v="8624"/>
    <n v="11009"/>
    <n v="11009"/>
    <n v="11500"/>
    <n v="2385"/>
    <n v="2385"/>
    <n v="2876"/>
    <n v="0.72344619666048238"/>
    <n v="0.72344619666048238"/>
    <n v="0.66651205936920221"/>
    <s v="70-80%"/>
    <s v="70-80%"/>
    <s v="60-70%"/>
    <n v="4.3820769999999989"/>
    <n v="37791.032047999994"/>
    <n v="48242.285692999991"/>
    <n v="48242.285692999991"/>
    <n v="50393.885499999989"/>
    <n v="10451.253644999997"/>
    <n v="10451.253644999997"/>
    <n v="12602.853451999996"/>
    <s v="Overforecast"/>
    <s v="Overforecast"/>
    <x v="0"/>
    <s v="50-80"/>
  </r>
  <r>
    <s v="Total"/>
    <x v="3"/>
    <s v="ABC-15"/>
    <s v="XYZ-54"/>
    <x v="304"/>
    <s v="Description_409"/>
    <d v="2022-02-01T00:00:00"/>
    <n v="3269"/>
    <s v="Demand"/>
    <n v="607"/>
    <n v="126"/>
    <n v="126"/>
    <n v="300"/>
    <n v="481"/>
    <n v="481"/>
    <n v="307"/>
    <n v="0.20757825370675453"/>
    <n v="0.20757825370675453"/>
    <n v="0.49423393739703458"/>
    <s v="10-20%"/>
    <s v="10-20%"/>
    <s v="40-50%"/>
    <n v="1.4207710249442262"/>
    <n v="862.40801214114538"/>
    <n v="179.0171491429725"/>
    <n v="179.0171491429725"/>
    <n v="426.23130748326787"/>
    <n v="683.39086299817291"/>
    <n v="683.39086299817291"/>
    <n v="436.17670465787751"/>
    <s v="Underforecast"/>
    <s v="Underforecast"/>
    <x v="3"/>
    <s v="&gt;200&quot;"/>
  </r>
  <r>
    <s v="Total"/>
    <x v="3"/>
    <s v="ABC-15"/>
    <s v="XYZ-54"/>
    <x v="305"/>
    <s v="Description_410"/>
    <d v="2022-02-01T00:00:00"/>
    <n v="14930"/>
    <s v="Demand"/>
    <n v="13699"/>
    <n v="11941"/>
    <n v="11941"/>
    <n v="13000"/>
    <n v="1758"/>
    <n v="1758"/>
    <n v="699"/>
    <n v="0.87166946492444708"/>
    <n v="0.87166946492444708"/>
    <n v="0.94897437769180237"/>
    <s v="80-90%"/>
    <s v="80-90%"/>
    <s v="90-100%"/>
    <n v="2.9392456757174021"/>
    <n v="40264.726511652691"/>
    <n v="35097.532613741496"/>
    <n v="35097.532613741496"/>
    <n v="38210.193784326228"/>
    <n v="5167.1938979111947"/>
    <n v="5167.1938979111947"/>
    <n v="2054.5327273264629"/>
    <s v="Underforecast"/>
    <s v="Underforecast"/>
    <x v="2"/>
    <s v="80-120"/>
  </r>
  <r>
    <s v="Total"/>
    <x v="0"/>
    <s v="ABC-15"/>
    <s v="XYZ-54"/>
    <x v="306"/>
    <s v="Description_415"/>
    <d v="2022-02-01T00:00:00"/>
    <n v="15533"/>
    <s v="Demand"/>
    <n v="736"/>
    <n v="1947"/>
    <n v="1947"/>
    <n v="1300"/>
    <n v="1211"/>
    <n v="1211"/>
    <n v="564"/>
    <n v="0"/>
    <n v="0"/>
    <n v="0.23369565217391308"/>
    <s v="0-10%"/>
    <s v="0-10%"/>
    <s v="20-30%"/>
    <n v="1.8137221917124313"/>
    <n v="1334.8995331003493"/>
    <n v="3531.3171072641039"/>
    <n v="3531.3171072641039"/>
    <n v="2357.8388492261606"/>
    <n v="2196.4175741637546"/>
    <n v="2196.4175741637546"/>
    <n v="1022.9393161258113"/>
    <s v="Overforecast"/>
    <s v="Overforecast"/>
    <x v="0"/>
    <s v="50-80"/>
  </r>
  <r>
    <s v="Total"/>
    <x v="0"/>
    <s v="ABC-15"/>
    <s v="XYZ-54"/>
    <x v="307"/>
    <s v="Description_416"/>
    <d v="2022-02-01T00:00:00"/>
    <n v="20953"/>
    <s v="Demand"/>
    <n v="1455"/>
    <n v="4287"/>
    <n v="4287"/>
    <n v="5000"/>
    <n v="2832"/>
    <n v="2832"/>
    <n v="3545"/>
    <n v="0"/>
    <n v="0"/>
    <n v="0"/>
    <s v="0-10%"/>
    <s v="0-10%"/>
    <s v="0-10%"/>
    <n v="3.792260825043885"/>
    <n v="5517.7395004388527"/>
    <n v="16257.422156963135"/>
    <n v="16257.422156963135"/>
    <n v="18961.304125219423"/>
    <n v="10739.682656524283"/>
    <n v="10739.682656524283"/>
    <n v="13443.564624780571"/>
    <s v="Overforecast"/>
    <s v="Overforecast"/>
    <x v="0"/>
    <s v="25-50"/>
  </r>
  <r>
    <s v="Total"/>
    <x v="0"/>
    <s v="ABC-15"/>
    <s v="XYZ-54"/>
    <x v="308"/>
    <s v="Description_417"/>
    <d v="2022-02-01T00:00:00"/>
    <n v="15779"/>
    <s v="Demand"/>
    <n v="1468"/>
    <n v="1240"/>
    <n v="1240"/>
    <n v="1200"/>
    <n v="228"/>
    <n v="228"/>
    <n v="268"/>
    <n v="0.84468664850136244"/>
    <n v="0.84468664850136244"/>
    <n v="0.81743869209809261"/>
    <s v="80-90%"/>
    <s v="80-90%"/>
    <s v="80-90%"/>
    <n v="2.6025703963588094"/>
    <n v="3820.573341854732"/>
    <n v="3227.1872914849237"/>
    <n v="3227.1872914849237"/>
    <n v="3123.0844756305714"/>
    <n v="593.38605036980834"/>
    <n v="593.38605036980834"/>
    <n v="697.48886622416057"/>
    <s v="Underforecast"/>
    <s v="Underforecast"/>
    <x v="3"/>
    <s v="120-150"/>
  </r>
  <r>
    <s v="Total"/>
    <x v="0"/>
    <s v="ABC-15"/>
    <s v="XYZ-54"/>
    <x v="309"/>
    <s v="Description_418"/>
    <d v="2022-02-01T00:00:00"/>
    <n v="22923"/>
    <s v="Demand"/>
    <n v="1228"/>
    <n v="2584"/>
    <n v="2584"/>
    <n v="2500"/>
    <n v="1356"/>
    <n v="1356"/>
    <n v="1272"/>
    <n v="0"/>
    <n v="0"/>
    <n v="0"/>
    <s v="0-10%"/>
    <s v="0-10%"/>
    <s v="0-10%"/>
    <n v="6.2158585614198971"/>
    <n v="7633.0743134236336"/>
    <n v="16061.778522709013"/>
    <n v="16061.778522709013"/>
    <n v="15539.646403549743"/>
    <n v="8428.7042092853808"/>
    <n v="8428.7042092853808"/>
    <n v="7906.5720901261093"/>
    <s v="Overforecast"/>
    <s v="Overforecast"/>
    <x v="0"/>
    <s v="25-50"/>
  </r>
  <r>
    <s v="Total"/>
    <x v="1"/>
    <s v="ABC-9"/>
    <s v="XYZ-55"/>
    <x v="310"/>
    <s v="Description_419"/>
    <d v="2022-02-01T00:00:00"/>
    <n v="0"/>
    <s v="Supply"/>
    <n v="0"/>
    <n v="0"/>
    <n v="0"/>
    <n v="0"/>
    <n v="0"/>
    <n v="0"/>
    <n v="0"/>
    <n v="1"/>
    <n v="1"/>
    <n v="1"/>
    <s v="Others"/>
    <s v="Others"/>
    <s v="Others"/>
    <n v="1.6825723506110766"/>
    <n v="0"/>
    <n v="0"/>
    <n v="0"/>
    <n v="0"/>
    <n v="0"/>
    <n v="0"/>
    <n v="0"/>
    <s v="Others"/>
    <s v="Others"/>
    <x v="4"/>
    <s v="0"/>
  </r>
  <r>
    <s v="Total"/>
    <x v="1"/>
    <s v="ABC-9"/>
    <s v="XYZ-55"/>
    <x v="311"/>
    <s v="Description_420"/>
    <d v="2022-02-01T00:00:00"/>
    <n v="0"/>
    <s v="Supply"/>
    <n v="0"/>
    <n v="0"/>
    <n v="0"/>
    <n v="0"/>
    <n v="0"/>
    <n v="0"/>
    <n v="0"/>
    <n v="1"/>
    <n v="1"/>
    <n v="1"/>
    <s v="Others"/>
    <s v="Others"/>
    <s v="Others"/>
    <n v="2.1688372600021801"/>
    <n v="0"/>
    <n v="0"/>
    <n v="0"/>
    <n v="0"/>
    <n v="0"/>
    <n v="0"/>
    <n v="0"/>
    <s v="Others"/>
    <s v="Others"/>
    <x v="4"/>
    <s v="0"/>
  </r>
  <r>
    <s v="Total"/>
    <x v="1"/>
    <s v="ABC-9"/>
    <s v="XYZ-55"/>
    <x v="312"/>
    <s v="Description_421"/>
    <d v="2022-02-01T00:00:00"/>
    <n v="0"/>
    <s v="Supply"/>
    <n v="0"/>
    <n v="0"/>
    <n v="0"/>
    <n v="0"/>
    <n v="0"/>
    <n v="0"/>
    <n v="0"/>
    <n v="1"/>
    <n v="1"/>
    <n v="1"/>
    <s v="Others"/>
    <s v="Others"/>
    <s v="Others"/>
    <n v="2.758118599099761"/>
    <n v="0"/>
    <n v="0"/>
    <n v="0"/>
    <n v="0"/>
    <n v="0"/>
    <n v="0"/>
    <n v="0"/>
    <s v="Others"/>
    <s v="Others"/>
    <x v="4"/>
    <s v="0"/>
  </r>
  <r>
    <s v="Total"/>
    <x v="1"/>
    <s v="ABC-9"/>
    <s v="XYZ-55"/>
    <x v="313"/>
    <s v="Description_422"/>
    <d v="2022-02-01T00:00:00"/>
    <n v="0"/>
    <s v="Supply"/>
    <n v="0"/>
    <n v="0"/>
    <n v="0"/>
    <n v="0"/>
    <n v="0"/>
    <n v="0"/>
    <n v="0"/>
    <n v="1"/>
    <n v="1"/>
    <n v="1"/>
    <s v="Others"/>
    <s v="Others"/>
    <s v="Others"/>
    <n v="4.3686878535777041"/>
    <n v="0"/>
    <n v="0"/>
    <n v="0"/>
    <n v="0"/>
    <n v="0"/>
    <n v="0"/>
    <n v="0"/>
    <s v="Others"/>
    <s v="Others"/>
    <x v="4"/>
    <s v="0"/>
  </r>
  <r>
    <s v="Total"/>
    <x v="1"/>
    <s v="ABC-9"/>
    <s v="XYZ-55"/>
    <x v="314"/>
    <s v="Description_423"/>
    <d v="2022-02-01T00:00:00"/>
    <n v="0"/>
    <s v="Supply"/>
    <n v="0"/>
    <n v="0"/>
    <n v="0"/>
    <n v="0"/>
    <n v="0"/>
    <n v="0"/>
    <n v="0"/>
    <n v="1"/>
    <n v="1"/>
    <n v="1"/>
    <s v="Others"/>
    <s v="Others"/>
    <s v="Others"/>
    <n v="1.0303443048051066"/>
    <n v="0"/>
    <n v="0"/>
    <n v="0"/>
    <n v="0"/>
    <n v="0"/>
    <n v="0"/>
    <n v="0"/>
    <s v="Others"/>
    <s v="Others"/>
    <x v="4"/>
    <s v="0"/>
  </r>
  <r>
    <s v="Total"/>
    <x v="1"/>
    <s v="ABC-9"/>
    <s v="XYZ-55"/>
    <x v="315"/>
    <s v="Description_424"/>
    <d v="2022-02-01T00:00:00"/>
    <n v="0"/>
    <s v="Supply"/>
    <n v="0"/>
    <n v="0"/>
    <n v="0"/>
    <n v="0"/>
    <n v="0"/>
    <n v="0"/>
    <n v="0"/>
    <n v="1"/>
    <n v="1"/>
    <n v="1"/>
    <s v="Others"/>
    <s v="Others"/>
    <s v="Others"/>
    <n v="8.2248536687077536"/>
    <n v="0"/>
    <n v="0"/>
    <n v="0"/>
    <n v="0"/>
    <n v="0"/>
    <n v="0"/>
    <n v="0"/>
    <s v="Others"/>
    <s v="Others"/>
    <x v="4"/>
    <s v="0"/>
  </r>
  <r>
    <s v="Total"/>
    <x v="1"/>
    <s v="ABC-9"/>
    <s v="XYZ-55"/>
    <x v="316"/>
    <s v="Description_425"/>
    <d v="2022-02-01T00:00:00"/>
    <n v="0"/>
    <s v="Supply"/>
    <n v="0"/>
    <n v="0"/>
    <n v="0"/>
    <n v="0"/>
    <n v="0"/>
    <n v="0"/>
    <n v="0"/>
    <n v="1"/>
    <n v="1"/>
    <n v="1"/>
    <s v="Others"/>
    <s v="Others"/>
    <s v="Others"/>
    <n v="1.2419534039963713"/>
    <n v="0"/>
    <n v="0"/>
    <n v="0"/>
    <n v="0"/>
    <n v="0"/>
    <n v="0"/>
    <n v="0"/>
    <s v="Others"/>
    <s v="Others"/>
    <x v="4"/>
    <s v="0"/>
  </r>
  <r>
    <s v="Total"/>
    <x v="1"/>
    <s v="ABC-9"/>
    <s v="XYZ-55"/>
    <x v="317"/>
    <s v="Description_426"/>
    <d v="2022-02-01T00:00:00"/>
    <n v="0"/>
    <s v="Supply"/>
    <n v="0"/>
    <n v="0"/>
    <n v="0"/>
    <n v="0"/>
    <n v="0"/>
    <n v="0"/>
    <n v="0"/>
    <n v="1"/>
    <n v="1"/>
    <n v="1"/>
    <s v="Others"/>
    <s v="Others"/>
    <s v="Others"/>
    <n v="2.058388510705961"/>
    <n v="0"/>
    <n v="0"/>
    <n v="0"/>
    <n v="0"/>
    <n v="0"/>
    <n v="0"/>
    <n v="0"/>
    <s v="Others"/>
    <s v="Others"/>
    <x v="4"/>
    <s v="0"/>
  </r>
  <r>
    <s v="Total"/>
    <x v="1"/>
    <s v="ABC-9"/>
    <s v="XYZ-55"/>
    <x v="318"/>
    <s v="Description_427"/>
    <d v="2022-02-01T00:00:00"/>
    <n v="0"/>
    <s v="Supply"/>
    <n v="0"/>
    <n v="0"/>
    <n v="0"/>
    <n v="0"/>
    <n v="0"/>
    <n v="0"/>
    <n v="0"/>
    <n v="1"/>
    <n v="1"/>
    <n v="1"/>
    <s v="Others"/>
    <s v="Others"/>
    <s v="Others"/>
    <n v="3.3224428650431954"/>
    <n v="0"/>
    <n v="0"/>
    <n v="0"/>
    <n v="0"/>
    <n v="0"/>
    <n v="0"/>
    <n v="0"/>
    <s v="Others"/>
    <s v="Others"/>
    <x v="4"/>
    <s v="0"/>
  </r>
  <r>
    <s v="Total"/>
    <x v="1"/>
    <s v="ABC-9"/>
    <s v="XYZ-55"/>
    <x v="319"/>
    <s v="Description_428"/>
    <d v="2022-02-01T00:00:00"/>
    <n v="0"/>
    <s v="Supply"/>
    <n v="0"/>
    <n v="0"/>
    <n v="0"/>
    <n v="0"/>
    <n v="0"/>
    <n v="0"/>
    <n v="0"/>
    <n v="1"/>
    <n v="1"/>
    <n v="1"/>
    <s v="Others"/>
    <s v="Others"/>
    <s v="Others"/>
    <n v="1.2548479584622134"/>
    <n v="0"/>
    <n v="0"/>
    <n v="0"/>
    <n v="0"/>
    <n v="0"/>
    <n v="0"/>
    <n v="0"/>
    <s v="Others"/>
    <s v="Others"/>
    <x v="4"/>
    <s v="0"/>
  </r>
  <r>
    <s v="Total"/>
    <x v="1"/>
    <s v="ABC-9"/>
    <s v="XYZ-55"/>
    <x v="320"/>
    <s v="Description_429"/>
    <d v="2022-02-01T00:00:00"/>
    <n v="0"/>
    <s v="Supply"/>
    <n v="0"/>
    <n v="0"/>
    <n v="0"/>
    <n v="0"/>
    <n v="0"/>
    <n v="0"/>
    <n v="0"/>
    <n v="1"/>
    <n v="1"/>
    <n v="1"/>
    <s v="Others"/>
    <s v="Others"/>
    <s v="Others"/>
    <n v="2.4735063607735137"/>
    <n v="0"/>
    <n v="0"/>
    <n v="0"/>
    <n v="0"/>
    <n v="0"/>
    <n v="0"/>
    <n v="0"/>
    <s v="Others"/>
    <s v="Others"/>
    <x v="4"/>
    <s v="0"/>
  </r>
  <r>
    <s v="Total"/>
    <x v="1"/>
    <s v="ABC-9"/>
    <s v="XYZ-55"/>
    <x v="321"/>
    <s v="Description_430"/>
    <d v="2022-02-01T00:00:00"/>
    <n v="0"/>
    <s v="Supply"/>
    <n v="0"/>
    <n v="0"/>
    <n v="0"/>
    <n v="0"/>
    <n v="0"/>
    <n v="0"/>
    <n v="0"/>
    <n v="1"/>
    <n v="1"/>
    <n v="1"/>
    <s v="Others"/>
    <s v="Others"/>
    <s v="Others"/>
    <n v="0.80293452618462569"/>
    <n v="0"/>
    <n v="0"/>
    <n v="0"/>
    <n v="0"/>
    <n v="0"/>
    <n v="0"/>
    <n v="0"/>
    <s v="Others"/>
    <s v="Others"/>
    <x v="4"/>
    <s v="0"/>
  </r>
  <r>
    <s v="Total"/>
    <x v="1"/>
    <s v="ABC-9"/>
    <s v="XYZ-55"/>
    <x v="322"/>
    <s v="Description_431"/>
    <d v="2022-02-01T00:00:00"/>
    <n v="0"/>
    <s v="Supply"/>
    <n v="0"/>
    <n v="0"/>
    <n v="0"/>
    <n v="0"/>
    <n v="0"/>
    <n v="0"/>
    <n v="0"/>
    <n v="1"/>
    <n v="1"/>
    <n v="1"/>
    <s v="Others"/>
    <s v="Others"/>
    <s v="Others"/>
    <n v="4.612680345254847"/>
    <n v="0"/>
    <n v="0"/>
    <n v="0"/>
    <n v="0"/>
    <n v="0"/>
    <n v="0"/>
    <n v="0"/>
    <s v="Others"/>
    <s v="Others"/>
    <x v="4"/>
    <s v="0"/>
  </r>
  <r>
    <s v="Total"/>
    <x v="1"/>
    <s v="ABC-9"/>
    <s v="XYZ-55"/>
    <x v="323"/>
    <s v="Description_432"/>
    <d v="2022-02-01T00:00:00"/>
    <n v="0"/>
    <s v="Supply"/>
    <n v="0"/>
    <n v="0"/>
    <n v="0"/>
    <n v="0"/>
    <n v="0"/>
    <n v="0"/>
    <n v="0"/>
    <n v="1"/>
    <n v="1"/>
    <n v="1"/>
    <s v="Others"/>
    <s v="Others"/>
    <s v="Others"/>
    <n v="1.5484165819130222"/>
    <n v="0"/>
    <n v="0"/>
    <n v="0"/>
    <n v="0"/>
    <n v="0"/>
    <n v="0"/>
    <n v="0"/>
    <s v="Others"/>
    <s v="Others"/>
    <x v="4"/>
    <s v="0"/>
  </r>
  <r>
    <s v="Total"/>
    <x v="1"/>
    <s v="ABC-9"/>
    <s v="XYZ-55"/>
    <x v="324"/>
    <s v="Description_433"/>
    <d v="2022-02-01T00:00:00"/>
    <n v="0"/>
    <s v="Supply"/>
    <n v="0"/>
    <n v="0"/>
    <n v="0"/>
    <n v="0"/>
    <n v="0"/>
    <n v="0"/>
    <n v="0"/>
    <n v="1"/>
    <n v="1"/>
    <n v="1"/>
    <s v="Others"/>
    <s v="Others"/>
    <s v="Others"/>
    <n v="3.3298431832568802"/>
    <n v="0"/>
    <n v="0"/>
    <n v="0"/>
    <n v="0"/>
    <n v="0"/>
    <n v="0"/>
    <n v="0"/>
    <s v="Others"/>
    <s v="Others"/>
    <x v="4"/>
    <s v="0"/>
  </r>
  <r>
    <s v="Total"/>
    <x v="1"/>
    <s v="ABC-9"/>
    <s v="XYZ-55"/>
    <x v="325"/>
    <s v="Description_434"/>
    <d v="2022-02-01T00:00:00"/>
    <n v="0"/>
    <s v="Supply"/>
    <n v="0"/>
    <n v="0"/>
    <n v="0"/>
    <n v="0"/>
    <n v="0"/>
    <n v="0"/>
    <n v="0"/>
    <n v="1"/>
    <n v="1"/>
    <n v="1"/>
    <s v="Others"/>
    <s v="Others"/>
    <s v="Others"/>
    <n v="0.90373886077101306"/>
    <n v="0"/>
    <n v="0"/>
    <n v="0"/>
    <n v="0"/>
    <n v="0"/>
    <n v="0"/>
    <n v="0"/>
    <s v="Others"/>
    <s v="Others"/>
    <x v="4"/>
    <s v="0"/>
  </r>
  <r>
    <s v="Total"/>
    <x v="1"/>
    <s v="ABC-9"/>
    <s v="XYZ-55"/>
    <x v="326"/>
    <s v="Description_435"/>
    <d v="2022-02-01T00:00:00"/>
    <n v="0"/>
    <s v="Supply"/>
    <n v="0"/>
    <n v="0"/>
    <n v="0"/>
    <n v="0"/>
    <n v="0"/>
    <n v="0"/>
    <n v="0"/>
    <n v="1"/>
    <n v="1"/>
    <n v="1"/>
    <s v="Others"/>
    <s v="Others"/>
    <s v="Others"/>
    <n v="6.2231675962066353"/>
    <n v="0"/>
    <n v="0"/>
    <n v="0"/>
    <n v="0"/>
    <n v="0"/>
    <n v="0"/>
    <n v="0"/>
    <s v="Others"/>
    <s v="Others"/>
    <x v="4"/>
    <s v="0"/>
  </r>
  <r>
    <s v="Total"/>
    <x v="1"/>
    <s v="ABC-12"/>
    <s v="XYZ-56"/>
    <x v="327"/>
    <s v="Description_436"/>
    <d v="2022-02-01T00:00:00"/>
    <n v="537"/>
    <s v="Demand"/>
    <n v="7"/>
    <n v="48"/>
    <n v="48"/>
    <n v="20"/>
    <n v="41"/>
    <n v="41"/>
    <n v="13"/>
    <n v="0"/>
    <n v="0"/>
    <n v="0"/>
    <s v="0-10%"/>
    <s v="0-10%"/>
    <s v="0-10%"/>
    <n v="10.769500000000001"/>
    <n v="75.386500000000012"/>
    <n v="516.93600000000004"/>
    <n v="516.93600000000004"/>
    <n v="215.39000000000001"/>
    <n v="441.54950000000002"/>
    <n v="441.54950000000002"/>
    <n v="140.0035"/>
    <s v="Overforecast"/>
    <s v="Overforecast"/>
    <x v="0"/>
    <s v="25-50"/>
  </r>
  <r>
    <s v="Total"/>
    <x v="1"/>
    <s v="ABC-12"/>
    <s v="XYZ-56"/>
    <x v="328"/>
    <s v="Description_437"/>
    <d v="2022-02-01T00:00:00"/>
    <n v="4949"/>
    <s v="Demand"/>
    <n v="308"/>
    <n v="2049"/>
    <n v="2049"/>
    <n v="3000"/>
    <n v="1741"/>
    <n v="1741"/>
    <n v="2692"/>
    <n v="0"/>
    <n v="0"/>
    <n v="0"/>
    <s v="0-10%"/>
    <s v="0-10%"/>
    <s v="0-10%"/>
    <n v="32.356099999999998"/>
    <n v="9965.6787999999997"/>
    <n v="66297.6489"/>
    <n v="66297.6489"/>
    <n v="97068.299999999988"/>
    <n v="56331.970099999999"/>
    <n v="56331.970099999999"/>
    <n v="87102.621199999994"/>
    <s v="Overforecast"/>
    <s v="Overforecast"/>
    <x v="0"/>
    <s v="0-25"/>
  </r>
  <r>
    <s v="Total"/>
    <x v="1"/>
    <s v="ABC-12"/>
    <s v="XYZ-56"/>
    <x v="329"/>
    <s v="Description_438"/>
    <d v="2022-02-01T00:00:00"/>
    <n v="0"/>
    <s v="Supply"/>
    <n v="0"/>
    <n v="4"/>
    <n v="4"/>
    <n v="0"/>
    <n v="4"/>
    <n v="4"/>
    <n v="0"/>
    <n v="1"/>
    <n v="1"/>
    <n v="1"/>
    <s v="90-100%"/>
    <s v="90-100%"/>
    <s v="Others"/>
    <n v="3.5291575969392186"/>
    <n v="0"/>
    <n v="14.116630387756874"/>
    <n v="14.116630387756874"/>
    <n v="0"/>
    <n v="14.116630387756874"/>
    <n v="14.116630387756874"/>
    <n v="0"/>
    <s v="Forecasted But Not Sold"/>
    <s v="Forecasted But Not Sold"/>
    <x v="4"/>
    <s v="0"/>
  </r>
  <r>
    <s v="Total"/>
    <x v="1"/>
    <s v="ABC-12"/>
    <s v="XYZ-57"/>
    <x v="330"/>
    <s v="Description_440"/>
    <d v="2022-02-01T00:00:00"/>
    <n v="2613"/>
    <s v="Demand"/>
    <n v="73"/>
    <n v="209"/>
    <n v="209"/>
    <n v="400"/>
    <n v="136"/>
    <n v="136"/>
    <n v="327"/>
    <n v="0"/>
    <n v="0"/>
    <n v="0"/>
    <s v="0-10%"/>
    <s v="0-10%"/>
    <s v="0-10%"/>
    <n v="6.8747474589500079"/>
    <n v="501.85656450335057"/>
    <n v="1436.8222189205517"/>
    <n v="1436.8222189205517"/>
    <n v="2749.898983580003"/>
    <n v="934.96565441720111"/>
    <n v="934.96565441720111"/>
    <n v="2248.0424190766525"/>
    <s v="Overforecast"/>
    <s v="Overforecast"/>
    <x v="0"/>
    <s v="0-25"/>
  </r>
  <r>
    <s v="Total"/>
    <x v="1"/>
    <s v="ABC-12"/>
    <s v="XYZ-57"/>
    <x v="331"/>
    <s v="Description_441"/>
    <d v="2022-02-01T00:00:00"/>
    <n v="538"/>
    <s v="Demand"/>
    <n v="1"/>
    <n v="6"/>
    <n v="6"/>
    <n v="15"/>
    <n v="5"/>
    <n v="5"/>
    <n v="14"/>
    <n v="0"/>
    <n v="0"/>
    <n v="0"/>
    <s v="0-10%"/>
    <s v="0-10%"/>
    <s v="0-10%"/>
    <n v="10.9584125"/>
    <n v="10.9584125"/>
    <n v="65.750474999999994"/>
    <n v="65.750474999999994"/>
    <n v="164.37618749999999"/>
    <n v="54.792062499999993"/>
    <n v="54.792062499999993"/>
    <n v="153.41777499999998"/>
    <s v="Overforecast"/>
    <s v="Overforecast"/>
    <x v="0"/>
    <s v="0-25"/>
  </r>
  <r>
    <s v="Total"/>
    <x v="1"/>
    <s v="ABC-12"/>
    <s v="XYZ-57"/>
    <x v="332"/>
    <s v="Description_442"/>
    <d v="2022-02-01T00:00:00"/>
    <n v="5220"/>
    <s v="Demand"/>
    <n v="1497"/>
    <n v="1800"/>
    <n v="1800"/>
    <n v="1500"/>
    <n v="303"/>
    <n v="303"/>
    <n v="3"/>
    <n v="0.79759519038076154"/>
    <n v="0.79759519038076154"/>
    <n v="0.99799599198396793"/>
    <s v="70-80%"/>
    <s v="70-80%"/>
    <s v="90-100%"/>
    <n v="6.8339518166393622"/>
    <n v="10230.425869509125"/>
    <n v="12301.113269950853"/>
    <n v="12301.113269950853"/>
    <n v="10250.927724959043"/>
    <n v="2070.6874004417277"/>
    <n v="2070.6874004417277"/>
    <n v="20.501855449918367"/>
    <s v="Overforecast"/>
    <s v="Overforecast"/>
    <x v="2"/>
    <s v="80-120"/>
  </r>
  <r>
    <s v="Total"/>
    <x v="1"/>
    <s v="ABC-12"/>
    <s v="XYZ-57"/>
    <x v="333"/>
    <s v="Description_443"/>
    <d v="2022-02-01T00:00:00"/>
    <n v="3005"/>
    <s v="Demand"/>
    <n v="13"/>
    <n v="18"/>
    <n v="18"/>
    <n v="20"/>
    <n v="5"/>
    <n v="5"/>
    <n v="7"/>
    <n v="0.61538461538461542"/>
    <n v="0.61538461538461542"/>
    <n v="0.46153846153846156"/>
    <s v="60-70%"/>
    <s v="60-70%"/>
    <s v="40-50%"/>
    <n v="4.4724163999999984"/>
    <n v="58.141413199999981"/>
    <n v="80.503495199999975"/>
    <n v="80.503495199999975"/>
    <n v="89.448327999999975"/>
    <n v="22.362081999999994"/>
    <n v="22.362081999999994"/>
    <n v="31.306914799999994"/>
    <s v="Overforecast"/>
    <s v="Overforecast"/>
    <x v="0"/>
    <s v="50-80"/>
  </r>
  <r>
    <s v="Total"/>
    <x v="4"/>
    <s v="ABC-12"/>
    <s v="XYZ-57"/>
    <x v="334"/>
    <s v="Description_444"/>
    <d v="2022-02-01T00:00:00"/>
    <n v="15529"/>
    <s v="Demand"/>
    <n v="2140"/>
    <n v="2120"/>
    <n v="2120"/>
    <n v="2700"/>
    <n v="20"/>
    <n v="20"/>
    <n v="560"/>
    <n v="0.99065420560747663"/>
    <n v="0.99065420560747663"/>
    <n v="0.73831775700934577"/>
    <s v="90-100%"/>
    <s v="90-100%"/>
    <s v="70-80%"/>
    <n v="2.83"/>
    <n v="6056.2"/>
    <n v="5999.6"/>
    <n v="5999.6"/>
    <n v="7641"/>
    <n v="56.599999999999454"/>
    <n v="56.599999999999454"/>
    <n v="1584.8000000000002"/>
    <s v="Normal"/>
    <s v="Normal"/>
    <x v="0"/>
    <s v="50-80"/>
  </r>
  <r>
    <s v="Total"/>
    <x v="1"/>
    <s v="ABC-12"/>
    <s v="XYZ-57"/>
    <x v="335"/>
    <s v="Description_445"/>
    <d v="2022-02-01T00:00:00"/>
    <n v="2525"/>
    <s v="Demand"/>
    <n v="22"/>
    <n v="51"/>
    <n v="51"/>
    <n v="20"/>
    <n v="29"/>
    <n v="29"/>
    <n v="2"/>
    <n v="0"/>
    <n v="0"/>
    <n v="0.90909090909090906"/>
    <s v="0-10%"/>
    <s v="0-10%"/>
    <s v="80-90%"/>
    <n v="21.470912388956524"/>
    <n v="472.36007255704351"/>
    <n v="1095.0165318367826"/>
    <n v="1095.0165318367826"/>
    <n v="429.41824777913047"/>
    <n v="622.65645927973912"/>
    <n v="622.65645927973912"/>
    <n v="42.941824777913041"/>
    <s v="Overforecast"/>
    <s v="Overforecast"/>
    <x v="2"/>
    <s v="80-120"/>
  </r>
  <r>
    <s v="Total"/>
    <x v="1"/>
    <s v="ABC-12"/>
    <s v="XYZ-57"/>
    <x v="336"/>
    <s v="Description_446"/>
    <d v="2022-02-01T00:00:00"/>
    <n v="7630"/>
    <s v="Demand"/>
    <n v="978"/>
    <n v="2000"/>
    <n v="2000"/>
    <n v="2100"/>
    <n v="1022"/>
    <n v="1022"/>
    <n v="1122"/>
    <n v="0"/>
    <n v="0"/>
    <n v="0"/>
    <s v="0-10%"/>
    <s v="0-10%"/>
    <s v="0-10%"/>
    <n v="7.7369347541380877"/>
    <n v="7566.7221895470502"/>
    <n v="15473.869508276175"/>
    <n v="15473.869508276175"/>
    <n v="16247.562983689984"/>
    <n v="7907.1473187291249"/>
    <n v="7907.1473187291249"/>
    <n v="8680.8407941429341"/>
    <s v="Overforecast"/>
    <s v="Overforecast"/>
    <x v="0"/>
    <s v="25-50"/>
  </r>
  <r>
    <s v="Total"/>
    <x v="1"/>
    <s v="ABC-12"/>
    <s v="XYZ-57"/>
    <x v="337"/>
    <s v="Description_447"/>
    <d v="2022-02-01T00:00:00"/>
    <n v="775"/>
    <s v="Demand"/>
    <n v="11"/>
    <n v="37"/>
    <n v="37"/>
    <n v="30"/>
    <n v="26"/>
    <n v="26"/>
    <n v="19"/>
    <n v="0"/>
    <n v="0"/>
    <n v="0"/>
    <s v="0-10%"/>
    <s v="0-10%"/>
    <s v="0-10%"/>
    <n v="4.9900213000000013"/>
    <n v="54.890234300000017"/>
    <n v="184.63078810000005"/>
    <n v="184.63078810000005"/>
    <n v="149.70063900000005"/>
    <n v="129.74055380000004"/>
    <n v="129.74055380000004"/>
    <n v="94.810404700000035"/>
    <s v="Overforecast"/>
    <s v="Overforecast"/>
    <x v="0"/>
    <s v="25-50"/>
  </r>
  <r>
    <s v="Total"/>
    <x v="4"/>
    <s v="ABC-12"/>
    <s v="XYZ-57"/>
    <x v="338"/>
    <s v="Description_448"/>
    <d v="2022-02-01T00:00:00"/>
    <n v="16637"/>
    <s v="Demand"/>
    <n v="4640"/>
    <n v="4500"/>
    <n v="4500"/>
    <n v="6000"/>
    <n v="140"/>
    <n v="140"/>
    <n v="1360"/>
    <n v="0.96982758620689657"/>
    <n v="0.96982758620689657"/>
    <n v="0.7068965517241379"/>
    <s v="90-100%"/>
    <s v="90-100%"/>
    <s v="60-70%"/>
    <n v="2.86"/>
    <n v="13270.4"/>
    <n v="12870"/>
    <n v="12870"/>
    <n v="17160"/>
    <n v="400.39999999999964"/>
    <n v="400.39999999999964"/>
    <n v="3889.6000000000004"/>
    <s v="Normal"/>
    <s v="Normal"/>
    <x v="0"/>
    <s v="50-80"/>
  </r>
  <r>
    <s v="Total"/>
    <x v="1"/>
    <s v="ABC-12"/>
    <s v="XYZ-57"/>
    <x v="339"/>
    <s v="Description_449"/>
    <d v="2022-02-01T00:00:00"/>
    <n v="775"/>
    <s v="Demand"/>
    <n v="18"/>
    <n v="45"/>
    <n v="45"/>
    <n v="20"/>
    <n v="27"/>
    <n v="27"/>
    <n v="2"/>
    <n v="0"/>
    <n v="0"/>
    <n v="0.88888888888888884"/>
    <s v="0-10%"/>
    <s v="0-10%"/>
    <s v="80-90%"/>
    <n v="17.185552402222221"/>
    <n v="309.33994323999997"/>
    <n v="773.34985810000001"/>
    <n v="773.34985810000001"/>
    <n v="343.7110480444444"/>
    <n v="464.00991486000004"/>
    <n v="464.00991486000004"/>
    <n v="34.371104804444428"/>
    <s v="Overforecast"/>
    <s v="Overforecast"/>
    <x v="0"/>
    <s v="80-120"/>
  </r>
  <r>
    <s v="Total"/>
    <x v="1"/>
    <s v="ABC-12"/>
    <s v="XYZ-57"/>
    <x v="340"/>
    <s v="Description_450"/>
    <d v="2022-02-01T00:00:00"/>
    <n v="1093"/>
    <s v="Demand"/>
    <n v="54"/>
    <n v="250"/>
    <n v="250"/>
    <n v="250"/>
    <n v="196"/>
    <n v="196"/>
    <n v="196"/>
    <n v="0"/>
    <n v="0"/>
    <n v="0"/>
    <s v="0-10%"/>
    <s v="0-10%"/>
    <s v="0-10%"/>
    <n v="9.9319533787907055"/>
    <n v="536.32548245469809"/>
    <n v="2482.9883446976764"/>
    <n v="2482.9883446976764"/>
    <n v="2482.9883446976764"/>
    <n v="1946.6628622429785"/>
    <n v="1946.6628622429785"/>
    <n v="1946.6628622429785"/>
    <s v="Overforecast"/>
    <s v="Overforecast"/>
    <x v="0"/>
    <s v="0-25"/>
  </r>
  <r>
    <s v="Total"/>
    <x v="1"/>
    <s v="ABC-12"/>
    <s v="XYZ-57"/>
    <x v="341"/>
    <s v="Description_451"/>
    <d v="2022-02-01T00:00:00"/>
    <n v="488"/>
    <s v="Demand"/>
    <n v="0"/>
    <n v="6"/>
    <n v="6"/>
    <n v="6"/>
    <n v="6"/>
    <n v="6"/>
    <n v="6"/>
    <n v="1"/>
    <n v="1"/>
    <n v="1"/>
    <s v="90-100%"/>
    <s v="90-100%"/>
    <s v="90-100%"/>
    <n v="7.5267499999999989"/>
    <n v="0"/>
    <n v="45.160499999999992"/>
    <n v="45.160499999999992"/>
    <n v="45.160499999999992"/>
    <n v="45.160499999999992"/>
    <n v="45.160499999999992"/>
    <n v="45.160499999999992"/>
    <s v="Forecasted But Not Sold"/>
    <s v="Forecasted But Not Sold"/>
    <x v="5"/>
    <s v="0"/>
  </r>
  <r>
    <s v="Total"/>
    <x v="3"/>
    <s v="ABC-12"/>
    <s v="XYZ-56"/>
    <x v="342"/>
    <s v="Description_452"/>
    <d v="2022-02-01T00:00:00"/>
    <n v="288"/>
    <s v="Demand"/>
    <n v="208"/>
    <n v="744"/>
    <n v="744"/>
    <n v="600"/>
    <n v="536"/>
    <n v="536"/>
    <n v="392"/>
    <n v="0"/>
    <n v="0"/>
    <n v="0"/>
    <s v="0-10%"/>
    <s v="0-10%"/>
    <s v="0-10%"/>
    <n v="7.4221439517400647"/>
    <n v="1543.8059419619335"/>
    <n v="5522.0751000946084"/>
    <n v="5522.0751000946084"/>
    <n v="4453.2863710440388"/>
    <n v="3978.2691581326749"/>
    <n v="3978.2691581326749"/>
    <n v="2909.4804290821053"/>
    <s v="Overforecast"/>
    <s v="Overforecast"/>
    <x v="0"/>
    <s v="25-50"/>
  </r>
  <r>
    <s v="Total"/>
    <x v="3"/>
    <s v="ABC-12"/>
    <s v="XYZ-56"/>
    <x v="343"/>
    <s v="Description_453"/>
    <d v="2022-02-01T00:00:00"/>
    <n v="195"/>
    <s v="Demand"/>
    <n v="174"/>
    <n v="272"/>
    <n v="272"/>
    <n v="200"/>
    <n v="98"/>
    <n v="98"/>
    <n v="26"/>
    <n v="0.43678160919540232"/>
    <n v="0.43678160919540232"/>
    <n v="0.85057471264367812"/>
    <s v="40-50%"/>
    <s v="40-50%"/>
    <s v="80-90%"/>
    <n v="22.462155263455692"/>
    <n v="3908.4150158412904"/>
    <n v="6109.7062316599486"/>
    <n v="6109.7062316599486"/>
    <n v="4492.4310526911386"/>
    <n v="2201.2912158186582"/>
    <n v="2201.2912158186582"/>
    <n v="584.01603684984821"/>
    <s v="Overforecast"/>
    <s v="Overforecast"/>
    <x v="0"/>
    <s v="80-120"/>
  </r>
  <r>
    <s v="Total"/>
    <x v="0"/>
    <s v="ABC-12"/>
    <s v="XYZ-57"/>
    <x v="344"/>
    <s v="Description_454"/>
    <d v="2022-02-01T00:00:00"/>
    <n v="15925"/>
    <s v="Demand"/>
    <n v="2470"/>
    <n v="1480"/>
    <n v="1480"/>
    <n v="1000"/>
    <n v="990"/>
    <n v="990"/>
    <n v="1470"/>
    <n v="0.59919028340080971"/>
    <n v="0.59919028340080971"/>
    <n v="0.40485829959514175"/>
    <s v="50-60%"/>
    <s v="50-60%"/>
    <s v="30-40%"/>
    <n v="2.5056063434829055"/>
    <n v="6188.8476684027764"/>
    <n v="3708.2973883547002"/>
    <n v="3708.2973883547002"/>
    <n v="2505.6063434829052"/>
    <n v="2480.5502800480763"/>
    <n v="2480.5502800480763"/>
    <n v="3683.2413249198712"/>
    <s v="Underforecast"/>
    <s v="Underforecast"/>
    <x v="3"/>
    <s v="&gt;200&quot;"/>
  </r>
  <r>
    <s v="Total"/>
    <x v="3"/>
    <s v="ABC-12"/>
    <s v="XYZ-57"/>
    <x v="345"/>
    <s v="Description_455"/>
    <d v="2022-02-01T00:00:00"/>
    <n v="1388"/>
    <s v="Demand"/>
    <n v="499"/>
    <n v="364"/>
    <n v="364"/>
    <n v="380"/>
    <n v="135"/>
    <n v="135"/>
    <n v="119"/>
    <n v="0.72945891783567141"/>
    <n v="0.72945891783567141"/>
    <n v="0.76152304609218435"/>
    <s v="70-80%"/>
    <s v="70-80%"/>
    <s v="70-80%"/>
    <n v="8.0913247979368652"/>
    <n v="4037.5710741704956"/>
    <n v="2945.2422264490187"/>
    <n v="2945.2422264490187"/>
    <n v="3074.7034232160086"/>
    <n v="1092.3288477214769"/>
    <n v="1092.3288477214769"/>
    <n v="962.86765095448709"/>
    <s v="Underforecast"/>
    <s v="Underforecast"/>
    <x v="3"/>
    <s v="120-150"/>
  </r>
  <r>
    <s v="Total"/>
    <x v="0"/>
    <s v="ABC-12"/>
    <s v="XYZ-57"/>
    <x v="346"/>
    <s v="Description_456"/>
    <d v="2022-02-01T00:00:00"/>
    <n v="10972"/>
    <s v="Demand"/>
    <n v="2856"/>
    <n v="2802"/>
    <n v="2802"/>
    <n v="1500"/>
    <n v="54"/>
    <n v="54"/>
    <n v="1356"/>
    <n v="0.98109243697478987"/>
    <n v="0.98109243697478987"/>
    <n v="0.52521008403361347"/>
    <s v="90-100%"/>
    <s v="90-100%"/>
    <s v="50-60%"/>
    <n v="3.2666200140802575"/>
    <n v="9329.4667602132158"/>
    <n v="9153.0692794528823"/>
    <n v="9153.0692794528823"/>
    <n v="4899.9300211203863"/>
    <n v="176.39748076033356"/>
    <n v="176.39748076033356"/>
    <n v="4429.5367390928295"/>
    <s v="Normal"/>
    <s v="Normal"/>
    <x v="3"/>
    <s v="150-200"/>
  </r>
  <r>
    <s v="Total"/>
    <x v="3"/>
    <s v="ABC-12"/>
    <s v="XYZ-57"/>
    <x v="347"/>
    <s v="Description_458"/>
    <d v="2022-02-01T00:00:00"/>
    <n v="1129"/>
    <s v="Demand"/>
    <n v="162"/>
    <n v="137"/>
    <n v="137"/>
    <n v="150"/>
    <n v="25"/>
    <n v="25"/>
    <n v="12"/>
    <n v="0.84567901234567899"/>
    <n v="0.84567901234567899"/>
    <n v="0.92592592592592593"/>
    <s v="80-90%"/>
    <s v="80-90%"/>
    <s v="90-100%"/>
    <n v="23.049205669774832"/>
    <n v="3733.9713185035225"/>
    <n v="3157.741176759152"/>
    <n v="3157.741176759152"/>
    <n v="3457.3808504662247"/>
    <n v="576.23014174437048"/>
    <n v="576.23014174437048"/>
    <n v="276.5904680372978"/>
    <s v="Underforecast"/>
    <s v="Underforecast"/>
    <x v="2"/>
    <s v="80-120"/>
  </r>
  <r>
    <s v="Total"/>
    <x v="3"/>
    <s v="ABC-12"/>
    <s v="XYZ-57"/>
    <x v="348"/>
    <s v="Description_459"/>
    <d v="2022-02-01T00:00:00"/>
    <n v="918"/>
    <s v="Demand"/>
    <n v="223"/>
    <n v="194"/>
    <n v="194"/>
    <n v="225"/>
    <n v="29"/>
    <n v="29"/>
    <n v="2"/>
    <n v="0.86995515695067271"/>
    <n v="0.86995515695067271"/>
    <n v="0.99103139013452912"/>
    <s v="80-90%"/>
    <s v="80-90%"/>
    <s v="90-100%"/>
    <n v="8.0902067207298973"/>
    <n v="1804.116098722767"/>
    <n v="1569.5001038216001"/>
    <n v="1569.5001038216001"/>
    <n v="1820.2965121642269"/>
    <n v="234.61599490116691"/>
    <n v="234.61599490116691"/>
    <n v="16.180413441459905"/>
    <s v="Underforecast"/>
    <s v="Underforecast"/>
    <x v="2"/>
    <s v="80-120"/>
  </r>
  <r>
    <s v="Total"/>
    <x v="0"/>
    <s v="ABC-12"/>
    <s v="XYZ-57"/>
    <x v="349"/>
    <s v="Description_460"/>
    <d v="2022-02-01T00:00:00"/>
    <n v="8391"/>
    <s v="Demand"/>
    <n v="997"/>
    <n v="1119"/>
    <n v="1119"/>
    <n v="500"/>
    <n v="122"/>
    <n v="122"/>
    <n v="497"/>
    <n v="0.87763289869608829"/>
    <n v="0.87763289869608829"/>
    <n v="0.50150451354062187"/>
    <s v="80-90%"/>
    <s v="80-90%"/>
    <s v="40-50%"/>
    <n v="3.6968784860557773"/>
    <n v="3685.78785059761"/>
    <n v="4136.8070258964144"/>
    <n v="4136.8070258964144"/>
    <n v="1848.4392430278886"/>
    <n v="451.01917529880438"/>
    <n v="451.01917529880438"/>
    <n v="1837.3486075697215"/>
    <s v="Overforecast"/>
    <s v="Overforecast"/>
    <x v="3"/>
    <s v="150-200"/>
  </r>
  <r>
    <s v="Total"/>
    <x v="3"/>
    <s v="ABC-12"/>
    <s v="XYZ-57"/>
    <x v="350"/>
    <s v="Description_462"/>
    <d v="2022-02-01T00:00:00"/>
    <n v="954"/>
    <s v="Demand"/>
    <n v="92"/>
    <n v="123"/>
    <n v="123"/>
    <n v="96"/>
    <n v="31"/>
    <n v="31"/>
    <n v="4"/>
    <n v="0.66304347826086962"/>
    <n v="0.66304347826086962"/>
    <n v="0.95652173913043481"/>
    <s v="60-70%"/>
    <s v="60-70%"/>
    <s v="90-100%"/>
    <n v="23.046961464840081"/>
    <n v="2120.3204547652876"/>
    <n v="2834.7762601753298"/>
    <n v="2834.7762601753298"/>
    <n v="2212.5083006246477"/>
    <n v="714.4558054100421"/>
    <n v="714.4558054100421"/>
    <n v="92.187845859360095"/>
    <s v="Overforecast"/>
    <s v="Overforecast"/>
    <x v="2"/>
    <s v="80-120"/>
  </r>
  <r>
    <s v="Total"/>
    <x v="2"/>
    <s v="ABC-12"/>
    <s v="XYZ-58"/>
    <x v="351"/>
    <s v="Description_465"/>
    <d v="2022-02-01T00:00:00"/>
    <n v="30974"/>
    <s v="Demand"/>
    <n v="3056"/>
    <n v="4221"/>
    <n v="3800"/>
    <n v="3480"/>
    <n v="1165"/>
    <n v="744"/>
    <n v="424"/>
    <n v="0.61878272251308908"/>
    <n v="0.75654450261780104"/>
    <n v="0.86125654450261779"/>
    <s v="60-70%"/>
    <s v="70-80%"/>
    <s v="80-90%"/>
    <n v="6.6137626707404742"/>
    <n v="20211.658721782889"/>
    <n v="27916.692233195543"/>
    <n v="25132.298148813803"/>
    <n v="23015.894094176849"/>
    <n v="7705.0335114126538"/>
    <n v="4920.6394270309138"/>
    <n v="2804.2353723939596"/>
    <s v="Overforecast"/>
    <s v="Overforecast"/>
    <x v="0"/>
    <s v="80-120"/>
  </r>
  <r>
    <s v="Total"/>
    <x v="2"/>
    <s v="ABC-12"/>
    <s v="XYZ-58"/>
    <x v="352"/>
    <s v="Description_466"/>
    <d v="2022-02-01T00:00:00"/>
    <n v="29404"/>
    <s v="Demand"/>
    <n v="2890"/>
    <n v="1869"/>
    <n v="1869"/>
    <n v="1800"/>
    <n v="1021"/>
    <n v="1021"/>
    <n v="1090"/>
    <n v="0.64671280276816612"/>
    <n v="0.64671280276816612"/>
    <n v="0.62283737024221453"/>
    <s v="60-70%"/>
    <s v="60-70%"/>
    <s v="60-70%"/>
    <n v="4.5569526511018985"/>
    <n v="13169.593161684486"/>
    <n v="8516.9445049094484"/>
    <n v="8516.9445049094484"/>
    <n v="8202.5147719834167"/>
    <n v="4652.648656775038"/>
    <n v="4652.648656775038"/>
    <n v="4967.0783897010697"/>
    <s v="Underforecast"/>
    <s v="Underforecast"/>
    <x v="3"/>
    <s v="150-200"/>
  </r>
  <r>
    <s v="Total"/>
    <x v="3"/>
    <s v="ABC-12"/>
    <s v="XYZ-58"/>
    <x v="353"/>
    <s v="Description_467"/>
    <d v="2022-02-01T00:00:00"/>
    <n v="3381"/>
    <s v="Demand"/>
    <n v="225"/>
    <n v="156"/>
    <n v="156"/>
    <n v="200"/>
    <n v="69"/>
    <n v="69"/>
    <n v="25"/>
    <n v="0.69333333333333336"/>
    <n v="0.69333333333333336"/>
    <n v="0.88888888888888884"/>
    <s v="60-70%"/>
    <s v="60-70%"/>
    <s v="80-90%"/>
    <n v="2.7794323306575817"/>
    <n v="625.37227439795583"/>
    <n v="433.59144358258271"/>
    <n v="433.59144358258271"/>
    <n v="555.88646613151639"/>
    <n v="191.78083081537312"/>
    <n v="191.78083081537312"/>
    <n v="69.485808266439449"/>
    <s v="Underforecast"/>
    <s v="Underforecast"/>
    <x v="3"/>
    <s v="80-120"/>
  </r>
  <r>
    <s v="Total"/>
    <x v="3"/>
    <s v="ABC-12"/>
    <s v="XYZ-58"/>
    <x v="354"/>
    <s v="Description_468"/>
    <d v="2022-02-01T00:00:00"/>
    <n v="1069"/>
    <s v="Demand"/>
    <n v="91"/>
    <n v="87"/>
    <n v="87"/>
    <n v="90"/>
    <n v="4"/>
    <n v="4"/>
    <n v="1"/>
    <n v="0.95604395604395609"/>
    <n v="0.95604395604395609"/>
    <n v="0.98901098901098905"/>
    <s v="90-100%"/>
    <s v="90-100%"/>
    <s v="90-100%"/>
    <n v="8.2523596509176933"/>
    <n v="750.96472823351007"/>
    <n v="717.95528962983929"/>
    <n v="717.95528962983929"/>
    <n v="742.71236858259238"/>
    <n v="33.009438603670787"/>
    <n v="33.009438603670787"/>
    <n v="8.2523596509176969"/>
    <s v="Normal"/>
    <s v="Normal"/>
    <x v="2"/>
    <s v="80-120"/>
  </r>
  <r>
    <s v="Total"/>
    <x v="3"/>
    <s v="ABC-12"/>
    <s v="XYZ-58"/>
    <x v="355"/>
    <s v="Description_469"/>
    <d v="2022-02-01T00:00:00"/>
    <n v="4263"/>
    <s v="Demand"/>
    <n v="87"/>
    <n v="100"/>
    <n v="100"/>
    <n v="173"/>
    <n v="13"/>
    <n v="13"/>
    <n v="86"/>
    <n v="0.85057471264367812"/>
    <n v="0.85057471264367812"/>
    <n v="1.1494252873563204E-2"/>
    <s v="80-90%"/>
    <s v="80-90%"/>
    <s v="0-10%"/>
    <n v="2.0862311181405762"/>
    <n v="181.50210727823011"/>
    <n v="208.62311181405761"/>
    <n v="208.62311181405761"/>
    <n v="360.91798343831965"/>
    <n v="27.121004535827495"/>
    <n v="27.121004535827495"/>
    <n v="179.41587616008954"/>
    <s v="Overforecast"/>
    <s v="Overforecast"/>
    <x v="0"/>
    <s v="50-80"/>
  </r>
  <r>
    <s v="Total"/>
    <x v="3"/>
    <s v="ABC-12"/>
    <s v="XYZ-58"/>
    <x v="356"/>
    <s v="Description_470"/>
    <d v="2022-02-01T00:00:00"/>
    <n v="1330"/>
    <s v="Demand"/>
    <n v="60"/>
    <n v="96"/>
    <n v="96"/>
    <n v="96"/>
    <n v="36"/>
    <n v="36"/>
    <n v="36"/>
    <n v="0.4"/>
    <n v="0.4"/>
    <n v="0.4"/>
    <s v="30-40%"/>
    <s v="30-40%"/>
    <s v="30-40%"/>
    <n v="5.9959710400933846"/>
    <n v="359.75826240560309"/>
    <n v="575.61321984896495"/>
    <n v="575.61321984896495"/>
    <n v="575.61321984896495"/>
    <n v="215.85495744336185"/>
    <n v="215.85495744336185"/>
    <n v="215.85495744336185"/>
    <s v="Overforecast"/>
    <s v="Overforecast"/>
    <x v="0"/>
    <s v="50-80"/>
  </r>
  <r>
    <s v="Total"/>
    <x v="3"/>
    <s v="ABC-12"/>
    <s v="XYZ-58"/>
    <x v="357"/>
    <s v="Description_471"/>
    <d v="2022-02-01T00:00:00"/>
    <n v="6143"/>
    <s v="Demand"/>
    <n v="228"/>
    <n v="168"/>
    <n v="168"/>
    <n v="150"/>
    <n v="60"/>
    <n v="60"/>
    <n v="78"/>
    <n v="0.73684210526315796"/>
    <n v="0.73684210526315796"/>
    <n v="0.65789473684210531"/>
    <s v="70-80%"/>
    <s v="70-80%"/>
    <s v="60-70%"/>
    <n v="2.7509207223143703"/>
    <n v="627.20992468767645"/>
    <n v="462.15468134881422"/>
    <n v="462.15468134881422"/>
    <n v="412.63810834715554"/>
    <n v="165.05524333886223"/>
    <n v="165.05524333886223"/>
    <n v="214.57181634052091"/>
    <s v="Underforecast"/>
    <s v="Underforecast"/>
    <x v="3"/>
    <s v="150-200"/>
  </r>
  <r>
    <s v="Total"/>
    <x v="3"/>
    <s v="ABC-12"/>
    <s v="XYZ-58"/>
    <x v="358"/>
    <s v="Description_472"/>
    <d v="2022-02-01T00:00:00"/>
    <n v="1588"/>
    <s v="Demand"/>
    <n v="77"/>
    <n v="89"/>
    <n v="89"/>
    <n v="103"/>
    <n v="12"/>
    <n v="12"/>
    <n v="26"/>
    <n v="0.8441558441558441"/>
    <n v="0.8441558441558441"/>
    <n v="0.66233766233766234"/>
    <s v="80-90%"/>
    <s v="80-90%"/>
    <s v="60-70%"/>
    <n v="8.3454041988779739"/>
    <n v="642.59612331360404"/>
    <n v="742.74097370013965"/>
    <n v="742.74097370013965"/>
    <n v="859.57663248443134"/>
    <n v="100.14485038653561"/>
    <n v="100.14485038653561"/>
    <n v="216.9805091708273"/>
    <s v="Overforecast"/>
    <s v="Overforecast"/>
    <x v="0"/>
    <s v="50-80"/>
  </r>
  <r>
    <s v="Total"/>
    <x v="0"/>
    <s v="ABC-16"/>
    <s v="XYZ-60"/>
    <x v="359"/>
    <s v="Description_476"/>
    <d v="2022-02-01T00:00:00"/>
    <n v="28764"/>
    <s v="Demand"/>
    <n v="1490"/>
    <n v="1130"/>
    <n v="1130"/>
    <n v="2000"/>
    <n v="360"/>
    <n v="360"/>
    <n v="510"/>
    <n v="0.75838926174496646"/>
    <n v="0.75838926174496646"/>
    <n v="0.65771812080536907"/>
    <s v="70-80%"/>
    <s v="70-80%"/>
    <s v="60-70%"/>
    <n v="5.0441549071939837"/>
    <n v="7515.7908117190354"/>
    <n v="5699.8950451292012"/>
    <n v="5699.8950451292012"/>
    <n v="10088.309814387967"/>
    <n v="1815.8957665898342"/>
    <n v="1815.8957665898342"/>
    <n v="2572.5190026689315"/>
    <s v="Underforecast"/>
    <s v="Underforecast"/>
    <x v="0"/>
    <s v="50-80"/>
  </r>
  <r>
    <s v="Total"/>
    <x v="3"/>
    <s v="ABC-16"/>
    <s v="XYZ-60"/>
    <x v="360"/>
    <s v="Description_477"/>
    <d v="2022-02-01T00:00:00"/>
    <n v="7880"/>
    <s v="Demand"/>
    <n v="338"/>
    <n v="227"/>
    <n v="227"/>
    <n v="600"/>
    <n v="111"/>
    <n v="111"/>
    <n v="262"/>
    <n v="0.67159763313609466"/>
    <n v="0.67159763313609466"/>
    <n v="0.2248520710059172"/>
    <s v="60-70%"/>
    <s v="60-70%"/>
    <s v="20-30%"/>
    <n v="6.2454094157308608"/>
    <n v="2110.948382517031"/>
    <n v="1417.7079373709055"/>
    <n v="1417.7079373709055"/>
    <n v="3747.2456494385165"/>
    <n v="693.24044514612547"/>
    <n v="693.24044514612547"/>
    <n v="1636.2972669214855"/>
    <s v="Underforecast"/>
    <s v="Underforecast"/>
    <x v="0"/>
    <s v="50-80"/>
  </r>
  <r>
    <s v="Total"/>
    <x v="1"/>
    <s v="ABC-8"/>
    <s v="XYZ-61"/>
    <x v="361"/>
    <s v="Description_478"/>
    <d v="2022-02-01T00:00:00"/>
    <n v="996"/>
    <s v="Demand"/>
    <n v="25"/>
    <n v="23"/>
    <n v="23"/>
    <n v="45"/>
    <n v="2"/>
    <n v="2"/>
    <n v="20"/>
    <n v="0.92"/>
    <n v="0.92"/>
    <n v="0.19999999999999996"/>
    <s v="90-100%"/>
    <s v="90-100%"/>
    <s v="10-20%"/>
    <n v="24"/>
    <n v="600"/>
    <n v="552"/>
    <n v="552"/>
    <n v="1080"/>
    <n v="48"/>
    <n v="48"/>
    <n v="480"/>
    <s v="Normal"/>
    <s v="Normal"/>
    <x v="0"/>
    <s v="50-80"/>
  </r>
  <r>
    <s v="Total"/>
    <x v="1"/>
    <s v="ABC-8"/>
    <s v="XYZ-61"/>
    <x v="362"/>
    <s v="Description_479"/>
    <d v="2022-02-01T00:00:00"/>
    <n v="3324"/>
    <s v="Demand"/>
    <n v="109"/>
    <n v="146"/>
    <n v="146"/>
    <n v="185"/>
    <n v="37"/>
    <n v="37"/>
    <n v="76"/>
    <n v="0.66055045871559637"/>
    <n v="0.66055045871559637"/>
    <n v="0.30275229357798161"/>
    <s v="60-70%"/>
    <s v="60-70%"/>
    <s v="20-30%"/>
    <n v="6.41"/>
    <n v="698.69"/>
    <n v="935.86"/>
    <n v="935.86"/>
    <n v="1185.8500000000001"/>
    <n v="237.16999999999996"/>
    <n v="237.16999999999996"/>
    <n v="487.16000000000008"/>
    <s v="Overforecast"/>
    <s v="Overforecast"/>
    <x v="0"/>
    <s v="50-80"/>
  </r>
  <r>
    <s v="Total"/>
    <x v="1"/>
    <s v="ABC-8"/>
    <s v="XYZ-61"/>
    <x v="363"/>
    <s v="Description_480"/>
    <d v="2022-02-01T00:00:00"/>
    <n v="1686"/>
    <s v="Demand"/>
    <n v="136"/>
    <n v="171"/>
    <n v="171"/>
    <n v="280"/>
    <n v="35"/>
    <n v="35"/>
    <n v="144"/>
    <n v="0.74264705882352944"/>
    <n v="0.74264705882352944"/>
    <n v="0"/>
    <s v="70-80%"/>
    <s v="70-80%"/>
    <s v="0-10%"/>
    <n v="7.67"/>
    <n v="1043.1199999999999"/>
    <n v="1311.57"/>
    <n v="1311.57"/>
    <n v="2147.6"/>
    <n v="268.45000000000005"/>
    <n v="268.45000000000005"/>
    <n v="1104.48"/>
    <s v="Overforecast"/>
    <s v="Overforecast"/>
    <x v="0"/>
    <s v="25-50"/>
  </r>
  <r>
    <s v="Total"/>
    <x v="1"/>
    <s v="ABC-8"/>
    <s v="XYZ-61"/>
    <x v="364"/>
    <s v="Description_481"/>
    <d v="2022-02-01T00:00:00"/>
    <n v="521"/>
    <s v="Demand"/>
    <n v="38"/>
    <n v="29"/>
    <n v="29"/>
    <n v="75"/>
    <n v="9"/>
    <n v="9"/>
    <n v="37"/>
    <n v="0.76315789473684215"/>
    <n v="0.76315789473684215"/>
    <n v="2.6315789473684181E-2"/>
    <s v="70-80%"/>
    <s v="70-80%"/>
    <s v="0-10%"/>
    <n v="14.63"/>
    <n v="555.94000000000005"/>
    <n v="424.27000000000004"/>
    <n v="424.27000000000004"/>
    <n v="1097.25"/>
    <n v="131.67000000000002"/>
    <n v="131.67000000000002"/>
    <n v="541.30999999999995"/>
    <s v="Underforecast"/>
    <s v="Underforecast"/>
    <x v="0"/>
    <s v="50-80"/>
  </r>
  <r>
    <s v="Total"/>
    <x v="1"/>
    <s v="ABC-8"/>
    <s v="XYZ-61"/>
    <x v="365"/>
    <s v="Description_482"/>
    <d v="2022-02-01T00:00:00"/>
    <n v="4523"/>
    <s v="Demand"/>
    <n v="829"/>
    <n v="199"/>
    <n v="199"/>
    <n v="540"/>
    <n v="630"/>
    <n v="630"/>
    <n v="289"/>
    <n v="0.2400482509047045"/>
    <n v="0.2400482509047045"/>
    <n v="0.6513872135102533"/>
    <s v="20-30%"/>
    <s v="20-30%"/>
    <s v="60-70%"/>
    <n v="5.47"/>
    <n v="4534.63"/>
    <n v="1088.53"/>
    <n v="1088.53"/>
    <n v="2953.7999999999997"/>
    <n v="3446.1000000000004"/>
    <n v="3446.1000000000004"/>
    <n v="1580.8300000000004"/>
    <s v="Underforecast"/>
    <s v="Underforecast"/>
    <x v="3"/>
    <s v="150-200"/>
  </r>
  <r>
    <s v="Total"/>
    <x v="1"/>
    <s v="ABC-8"/>
    <s v="XYZ-61"/>
    <x v="366"/>
    <s v="Description_483"/>
    <d v="2022-02-01T00:00:00"/>
    <n v="9381"/>
    <s v="Demand"/>
    <n v="4388"/>
    <n v="2826"/>
    <n v="2826"/>
    <n v="3000"/>
    <n v="1562"/>
    <n v="1562"/>
    <n v="1388"/>
    <n v="0.64402917046490427"/>
    <n v="0.64402917046490427"/>
    <n v="0.68368277119416598"/>
    <s v="60-70%"/>
    <s v="60-70%"/>
    <s v="60-70%"/>
    <n v="0.92"/>
    <n v="4036.96"/>
    <n v="2599.92"/>
    <n v="2599.92"/>
    <n v="2760"/>
    <n v="1437.04"/>
    <n v="1437.04"/>
    <n v="1276.96"/>
    <s v="Underforecast"/>
    <s v="Underforecast"/>
    <x v="3"/>
    <s v="120-150"/>
  </r>
  <r>
    <s v="Total"/>
    <x v="1"/>
    <s v="ABC-8"/>
    <s v="XYZ-61"/>
    <x v="367"/>
    <s v="Description_484"/>
    <d v="2022-02-01T00:00:00"/>
    <n v="3979"/>
    <s v="Demand"/>
    <n v="1094"/>
    <n v="408"/>
    <n v="408"/>
    <n v="720"/>
    <n v="686"/>
    <n v="686"/>
    <n v="374"/>
    <n v="0.37294332723948809"/>
    <n v="0.37294332723948809"/>
    <n v="0.65813528336380256"/>
    <s v="30-40%"/>
    <s v="30-40%"/>
    <s v="60-70%"/>
    <n v="2.95"/>
    <n v="3227.3"/>
    <n v="1203.6000000000001"/>
    <n v="1203.6000000000001"/>
    <n v="2124"/>
    <n v="2023.7"/>
    <n v="2023.7"/>
    <n v="1103.3000000000002"/>
    <s v="Underforecast"/>
    <s v="Underforecast"/>
    <x v="3"/>
    <s v="150-200"/>
  </r>
  <r>
    <s v="Total"/>
    <x v="1"/>
    <s v="ABC-8"/>
    <s v="XYZ-61"/>
    <x v="368"/>
    <s v="Description_485"/>
    <d v="2022-02-01T00:00:00"/>
    <n v="202"/>
    <s v="Demand"/>
    <n v="48"/>
    <n v="27"/>
    <n v="27"/>
    <n v="62"/>
    <n v="21"/>
    <n v="21"/>
    <n v="14"/>
    <n v="0.5625"/>
    <n v="0.5625"/>
    <n v="0.70833333333333326"/>
    <s v="50-60%"/>
    <s v="50-60%"/>
    <s v="60-70%"/>
    <n v="41.2"/>
    <n v="1977.6000000000001"/>
    <n v="1112.4000000000001"/>
    <n v="1112.4000000000001"/>
    <n v="2554.4"/>
    <n v="865.2"/>
    <n v="865.2"/>
    <n v="576.79999999999995"/>
    <s v="Underforecast"/>
    <s v="Underforecast"/>
    <x v="0"/>
    <s v="50-80"/>
  </r>
  <r>
    <s v="Total"/>
    <x v="1"/>
    <s v="ABC-8"/>
    <s v="XYZ-61"/>
    <x v="369"/>
    <s v="Description_486"/>
    <d v="2022-02-01T00:00:00"/>
    <n v="2302"/>
    <s v="Demand"/>
    <n v="312"/>
    <n v="250"/>
    <n v="250"/>
    <n v="260"/>
    <n v="62"/>
    <n v="62"/>
    <n v="52"/>
    <n v="0.80128205128205132"/>
    <n v="0.80128205128205132"/>
    <n v="0.83333333333333337"/>
    <s v="70-80%"/>
    <s v="70-80%"/>
    <s v="80-90%"/>
    <n v="10.41"/>
    <n v="3247.92"/>
    <n v="2602.5"/>
    <n v="2602.5"/>
    <n v="2706.6"/>
    <n v="645.42000000000007"/>
    <n v="645.42000000000007"/>
    <n v="541.32000000000016"/>
    <s v="Underforecast"/>
    <s v="Underforecast"/>
    <x v="3"/>
    <s v="120-150"/>
  </r>
  <r>
    <s v="Total"/>
    <x v="1"/>
    <s v="ABC-8"/>
    <s v="XYZ-61"/>
    <x v="370"/>
    <s v="Description_487"/>
    <d v="2022-02-01T00:00:00"/>
    <n v="174"/>
    <s v="Demand"/>
    <n v="76"/>
    <n v="39"/>
    <n v="39"/>
    <n v="80"/>
    <n v="37"/>
    <n v="37"/>
    <n v="4"/>
    <n v="0.51315789473684204"/>
    <n v="0.51315789473684204"/>
    <n v="0.94736842105263164"/>
    <s v="50-60%"/>
    <s v="50-60%"/>
    <s v="90-100%"/>
    <n v="24.22"/>
    <n v="1840.7199999999998"/>
    <n v="944.57999999999993"/>
    <n v="944.57999999999993"/>
    <n v="1937.6"/>
    <n v="896.13999999999987"/>
    <n v="896.13999999999987"/>
    <n v="96.880000000000109"/>
    <s v="Underforecast"/>
    <s v="Underforecast"/>
    <x v="2"/>
    <s v="80-120"/>
  </r>
  <r>
    <s v="Total"/>
    <x v="1"/>
    <s v="ABC-8"/>
    <s v="XYZ-61"/>
    <x v="371"/>
    <s v="Description_488"/>
    <d v="2022-02-01T00:00:00"/>
    <n v="57"/>
    <s v="Demand"/>
    <n v="64"/>
    <n v="18"/>
    <n v="18"/>
    <n v="50"/>
    <n v="46"/>
    <n v="46"/>
    <n v="14"/>
    <n v="0.28125"/>
    <n v="0.28125"/>
    <n v="0.78125"/>
    <s v="20-30%"/>
    <s v="20-30%"/>
    <s v="70-80%"/>
    <n v="16.32"/>
    <n v="1044.48"/>
    <n v="293.76"/>
    <n v="293.76"/>
    <n v="816"/>
    <n v="750.72"/>
    <n v="750.72"/>
    <n v="228.48000000000002"/>
    <s v="Underforecast"/>
    <s v="Underforecast"/>
    <x v="3"/>
    <s v="120-150"/>
  </r>
  <r>
    <s v="Total"/>
    <x v="1"/>
    <s v="ABC-8"/>
    <s v="XYZ-61"/>
    <x v="372"/>
    <s v="Description_489"/>
    <d v="2022-02-01T00:00:00"/>
    <n v="3305"/>
    <s v="Demand"/>
    <n v="353"/>
    <n v="300"/>
    <n v="300"/>
    <n v="390"/>
    <n v="53"/>
    <n v="53"/>
    <n v="37"/>
    <n v="0.84985835694050993"/>
    <n v="0.84985835694050993"/>
    <n v="0.89518413597733715"/>
    <s v="80-90%"/>
    <s v="80-90%"/>
    <s v="80-90%"/>
    <n v="4.8899999999999997"/>
    <n v="1726.1699999999998"/>
    <n v="1467"/>
    <n v="1467"/>
    <n v="1907.1"/>
    <n v="259.16999999999985"/>
    <n v="259.16999999999985"/>
    <n v="180.93000000000006"/>
    <s v="Underforecast"/>
    <s v="Underforecast"/>
    <x v="0"/>
    <s v="80-120"/>
  </r>
  <r>
    <s v="Total"/>
    <x v="1"/>
    <s v="ABC-8"/>
    <s v="XYZ-61"/>
    <x v="373"/>
    <s v="Description_490"/>
    <d v="2022-02-01T00:00:00"/>
    <n v="1404"/>
    <s v="Demand"/>
    <n v="308"/>
    <n v="155"/>
    <n v="155"/>
    <n v="260"/>
    <n v="153"/>
    <n v="153"/>
    <n v="48"/>
    <n v="0.50324675324675328"/>
    <n v="0.50324675324675328"/>
    <n v="0.8441558441558441"/>
    <s v="40-50%"/>
    <s v="40-50%"/>
    <s v="80-90%"/>
    <n v="3.55"/>
    <n v="1093.3999999999999"/>
    <n v="550.25"/>
    <n v="550.25"/>
    <n v="923"/>
    <n v="543.14999999999986"/>
    <n v="543.14999999999986"/>
    <n v="170.39999999999986"/>
    <s v="Underforecast"/>
    <s v="Underforecast"/>
    <x v="3"/>
    <s v="80-120"/>
  </r>
  <r>
    <s v="Total"/>
    <x v="1"/>
    <s v="ABC-8"/>
    <s v="XYZ-61"/>
    <x v="374"/>
    <s v="Description_491"/>
    <d v="2022-02-01T00:00:00"/>
    <n v="455"/>
    <s v="Demand"/>
    <n v="46"/>
    <n v="30"/>
    <n v="30"/>
    <n v="50"/>
    <n v="16"/>
    <n v="16"/>
    <n v="4"/>
    <n v="0.65217391304347827"/>
    <n v="0.65217391304347827"/>
    <n v="0.91304347826086962"/>
    <s v="60-70%"/>
    <s v="60-70%"/>
    <s v="90-100%"/>
    <n v="35.366799999999998"/>
    <n v="1626.8727999999999"/>
    <n v="1061.0039999999999"/>
    <n v="1061.0039999999999"/>
    <n v="1768.34"/>
    <n v="565.86879999999996"/>
    <n v="565.86879999999996"/>
    <n v="141.46720000000005"/>
    <s v="Underforecast"/>
    <s v="Underforecast"/>
    <x v="2"/>
    <s v="80-120"/>
  </r>
  <r>
    <s v="Total"/>
    <x v="1"/>
    <s v="ABC-8"/>
    <s v="XYZ-61"/>
    <x v="375"/>
    <s v="Description_492"/>
    <d v="2022-02-01T00:00:00"/>
    <n v="2798"/>
    <s v="Demand"/>
    <n v="473"/>
    <n v="176"/>
    <n v="176"/>
    <n v="300"/>
    <n v="297"/>
    <n v="297"/>
    <n v="173"/>
    <n v="0.37209302325581395"/>
    <n v="0.37209302325581395"/>
    <n v="0.63424947145877386"/>
    <s v="30-40%"/>
    <s v="30-40%"/>
    <s v="60-70%"/>
    <n v="11.83"/>
    <n v="5595.59"/>
    <n v="2082.08"/>
    <n v="2082.08"/>
    <n v="3549"/>
    <n v="3513.51"/>
    <n v="3513.51"/>
    <n v="2046.5900000000001"/>
    <s v="Underforecast"/>
    <s v="Underforecast"/>
    <x v="3"/>
    <s v="150-200"/>
  </r>
  <r>
    <s v="Total"/>
    <x v="0"/>
    <s v="ABC-8"/>
    <s v="XYZ-61"/>
    <x v="376"/>
    <s v="Description_496"/>
    <d v="2022-02-01T00:00:00"/>
    <n v="0"/>
    <s v="Supply"/>
    <n v="0"/>
    <n v="94"/>
    <n v="94"/>
    <n v="100"/>
    <n v="94"/>
    <n v="94"/>
    <n v="100"/>
    <n v="1"/>
    <n v="1"/>
    <n v="1"/>
    <s v="90-100%"/>
    <s v="90-100%"/>
    <s v="90-100%"/>
    <n v="11.203469360269361"/>
    <n v="0"/>
    <n v="1053.1261198653199"/>
    <n v="1053.1261198653199"/>
    <n v="1120.3469360269362"/>
    <n v="1053.1261198653199"/>
    <n v="1053.1261198653199"/>
    <n v="1120.3469360269362"/>
    <s v="Forecasted But Not Sold"/>
    <s v="Forecasted But Not Sold"/>
    <x v="5"/>
    <s v="0"/>
  </r>
  <r>
    <s v="Total"/>
    <x v="0"/>
    <s v="ABC-8"/>
    <s v="XYZ-61"/>
    <x v="377"/>
    <s v="Description_497"/>
    <d v="2022-02-01T00:00:00"/>
    <n v="6659"/>
    <s v="Demand"/>
    <n v="24"/>
    <n v="200"/>
    <n v="200"/>
    <n v="200"/>
    <n v="176"/>
    <n v="176"/>
    <n v="176"/>
    <n v="0"/>
    <n v="0"/>
    <n v="0"/>
    <s v="0-10%"/>
    <s v="0-10%"/>
    <s v="0-10%"/>
    <n v="17.594408089097303"/>
    <n v="422.26579413833531"/>
    <n v="3518.8816178194606"/>
    <n v="3518.8816178194606"/>
    <n v="3518.8816178194606"/>
    <n v="3096.6158236811252"/>
    <n v="3096.6158236811252"/>
    <n v="3096.6158236811252"/>
    <s v="Overforecast"/>
    <s v="Overforecast"/>
    <x v="0"/>
    <s v="0-25"/>
  </r>
  <r>
    <s v="Total"/>
    <x v="0"/>
    <s v="ABC-8"/>
    <s v="XYZ-61"/>
    <x v="378"/>
    <s v="Description_498"/>
    <d v="2022-02-01T00:00:00"/>
    <n v="10342"/>
    <s v="Demand"/>
    <n v="29"/>
    <n v="209"/>
    <n v="209"/>
    <n v="300"/>
    <n v="180"/>
    <n v="180"/>
    <n v="271"/>
    <n v="0"/>
    <n v="0"/>
    <n v="0"/>
    <s v="0-10%"/>
    <s v="0-10%"/>
    <s v="0-10%"/>
    <n v="4.7530190853122258"/>
    <n v="137.83755347405454"/>
    <n v="993.38098883025521"/>
    <n v="993.38098883025521"/>
    <n v="1425.9057255936677"/>
    <n v="855.54343535620069"/>
    <n v="855.54343535620069"/>
    <n v="1288.0681721196131"/>
    <s v="Overforecast"/>
    <s v="Overforecast"/>
    <x v="0"/>
    <s v="0-25"/>
  </r>
  <r>
    <s v="Total"/>
    <x v="3"/>
    <s v="ABC-4"/>
    <s v="XYZ-62"/>
    <x v="379"/>
    <s v="Description_499"/>
    <d v="2022-02-01T00:00:00"/>
    <n v="1070"/>
    <s v="Demand"/>
    <n v="555"/>
    <n v="3703"/>
    <n v="3703"/>
    <n v="1100"/>
    <n v="3148"/>
    <n v="3148"/>
    <n v="545"/>
    <n v="0"/>
    <n v="0"/>
    <n v="1.8018018018018056E-2"/>
    <s v="0-10%"/>
    <s v="0-10%"/>
    <s v="0-10%"/>
    <n v="1.1626580626460039"/>
    <n v="645.27522476853221"/>
    <n v="4305.3228059781522"/>
    <n v="4305.3228059781522"/>
    <n v="1278.9238689106044"/>
    <n v="3660.0475812096201"/>
    <n v="3660.0475812096201"/>
    <n v="633.64864414207216"/>
    <s v="Overforecast"/>
    <s v="Overforecast"/>
    <x v="0"/>
    <s v="50-80"/>
  </r>
  <r>
    <s v="Total"/>
    <x v="0"/>
    <s v="ABC-5"/>
    <s v="XYZ-63"/>
    <x v="380"/>
    <s v="Description_500"/>
    <d v="2022-02-01T00:00:00"/>
    <n v="24928"/>
    <s v="Demand"/>
    <n v="1614"/>
    <n v="1837"/>
    <n v="1837"/>
    <n v="3000"/>
    <n v="223"/>
    <n v="223"/>
    <n v="1386"/>
    <n v="0.86183395291201981"/>
    <n v="0.86183395291201981"/>
    <n v="0.14126394052044611"/>
    <s v="80-90%"/>
    <s v="80-90%"/>
    <s v="10-20%"/>
    <n v="3.7824921125889266"/>
    <n v="6104.9422697185273"/>
    <n v="6948.4380108258583"/>
    <n v="6948.4380108258583"/>
    <n v="11347.47633776678"/>
    <n v="843.49574110733101"/>
    <n v="843.49574110733101"/>
    <n v="5242.5340680482532"/>
    <s v="Overforecast"/>
    <s v="Overforecast"/>
    <x v="0"/>
    <s v="50-80"/>
  </r>
  <r>
    <s v="Total"/>
    <x v="3"/>
    <s v="ABC-5"/>
    <s v="XYZ-63"/>
    <x v="381"/>
    <s v="Description_501"/>
    <d v="2022-02-01T00:00:00"/>
    <n v="7637"/>
    <s v="Demand"/>
    <n v="6967"/>
    <n v="4896"/>
    <n v="4896"/>
    <n v="5100"/>
    <n v="2071"/>
    <n v="2071"/>
    <n v="1867"/>
    <n v="0.7027414956222191"/>
    <n v="0.7027414956222191"/>
    <n v="0.73202239127314483"/>
    <s v="60-70%"/>
    <s v="60-70%"/>
    <s v="70-80%"/>
    <n v="2.5153965018176399"/>
    <n v="17524.767428163497"/>
    <n v="12315.381272899165"/>
    <n v="12315.381272899165"/>
    <n v="12828.522159269964"/>
    <n v="5209.386155264332"/>
    <n v="5209.386155264332"/>
    <n v="4696.2452688935336"/>
    <s v="Underforecast"/>
    <s v="Underforecast"/>
    <x v="3"/>
    <s v="120-150"/>
  </r>
  <r>
    <s v="Total"/>
    <x v="0"/>
    <s v="ABC-19"/>
    <s v="XYZ-64"/>
    <x v="382"/>
    <s v="Description_502"/>
    <d v="2022-02-01T00:00:00"/>
    <n v="591"/>
    <s v="Demand"/>
    <n v="16"/>
    <n v="123"/>
    <n v="123"/>
    <n v="100"/>
    <n v="107"/>
    <n v="107"/>
    <n v="84"/>
    <n v="0"/>
    <n v="0"/>
    <n v="0"/>
    <s v="0-10%"/>
    <s v="0-10%"/>
    <s v="0-10%"/>
    <n v="42.84"/>
    <n v="685.44"/>
    <n v="5269.3200000000006"/>
    <n v="5269.3200000000006"/>
    <n v="4284"/>
    <n v="4583.880000000001"/>
    <n v="4583.880000000001"/>
    <n v="3598.56"/>
    <s v="Overforecast"/>
    <s v="Overforecast"/>
    <x v="0"/>
    <s v="0-25"/>
  </r>
  <r>
    <s v="Total"/>
    <x v="1"/>
    <s v="ABC-19"/>
    <s v="XYZ-64"/>
    <x v="383"/>
    <s v="Description_506"/>
    <d v="2022-02-01T00:00:00"/>
    <n v="101"/>
    <s v="Demand"/>
    <n v="0"/>
    <n v="1"/>
    <n v="1"/>
    <n v="1"/>
    <n v="1"/>
    <n v="1"/>
    <n v="1"/>
    <n v="1"/>
    <n v="1"/>
    <n v="1"/>
    <s v="90-100%"/>
    <s v="90-100%"/>
    <s v="90-100%"/>
    <n v="282.97478991596637"/>
    <n v="0"/>
    <n v="282.97478991596637"/>
    <n v="282.97478991596637"/>
    <n v="282.97478991596637"/>
    <n v="282.97478991596637"/>
    <n v="282.97478991596637"/>
    <n v="282.97478991596637"/>
    <s v="Forecasted But Not Sold"/>
    <s v="Forecasted But Not Sold"/>
    <x v="5"/>
    <s v="0"/>
  </r>
  <r>
    <s v="Total"/>
    <x v="1"/>
    <s v="ABC-17"/>
    <s v="XYZ-65"/>
    <x v="384"/>
    <s v="Description_508"/>
    <d v="2022-02-01T00:00:00"/>
    <n v="867"/>
    <s v="Demand"/>
    <n v="1"/>
    <n v="2"/>
    <n v="2"/>
    <n v="5"/>
    <n v="1"/>
    <n v="1"/>
    <n v="4"/>
    <n v="0"/>
    <n v="0"/>
    <n v="0"/>
    <s v="0-10%"/>
    <s v="0-10%"/>
    <s v="0-10%"/>
    <n v="4.2482999999999995"/>
    <n v="4.2482999999999995"/>
    <n v="8.496599999999999"/>
    <n v="8.496599999999999"/>
    <n v="21.241499999999998"/>
    <n v="4.2482999999999995"/>
    <n v="4.2482999999999995"/>
    <n v="16.993199999999998"/>
    <s v="Overforecast"/>
    <s v="Overforecast"/>
    <x v="0"/>
    <s v="0-25"/>
  </r>
  <r>
    <s v="Total"/>
    <x v="1"/>
    <s v="ABC-17"/>
    <s v="XYZ-65"/>
    <x v="385"/>
    <s v="Description_509"/>
    <d v="2022-02-01T00:00:00"/>
    <n v="2451"/>
    <s v="Demand"/>
    <n v="5"/>
    <n v="1"/>
    <n v="1"/>
    <n v="5"/>
    <n v="4"/>
    <n v="4"/>
    <n v="0"/>
    <n v="0.19999999999999996"/>
    <n v="0.19999999999999996"/>
    <n v="1"/>
    <s v="10-20%"/>
    <s v="10-20%"/>
    <s v="90-100%"/>
    <n v="9.0678000000000001"/>
    <n v="45.338999999999999"/>
    <n v="9.0678000000000001"/>
    <n v="9.0678000000000001"/>
    <n v="45.338999999999999"/>
    <n v="36.2712"/>
    <n v="36.2712"/>
    <n v="0"/>
    <s v="Underforecast"/>
    <s v="Underforecast"/>
    <x v="2"/>
    <s v="80-120"/>
  </r>
  <r>
    <s v="Total"/>
    <x v="1"/>
    <s v="ABC-17"/>
    <s v="XYZ-65"/>
    <x v="386"/>
    <s v="Description_510"/>
    <d v="2022-02-01T00:00:00"/>
    <n v="0"/>
    <s v="Supply"/>
    <n v="0"/>
    <n v="44"/>
    <n v="44"/>
    <n v="40"/>
    <n v="44"/>
    <n v="44"/>
    <n v="40"/>
    <n v="1"/>
    <n v="1"/>
    <n v="1"/>
    <s v="90-100%"/>
    <s v="90-100%"/>
    <s v="90-100%"/>
    <n v="14.1372"/>
    <n v="0"/>
    <n v="622.03679999999997"/>
    <n v="622.03679999999997"/>
    <n v="565.48800000000006"/>
    <n v="622.03679999999997"/>
    <n v="622.03679999999997"/>
    <n v="565.48800000000006"/>
    <s v="Forecasted But Not Sold"/>
    <s v="Forecasted But Not Sold"/>
    <x v="5"/>
    <s v="0"/>
  </r>
  <r>
    <s v="Total"/>
    <x v="1"/>
    <s v="ABC-17"/>
    <s v="XYZ-65"/>
    <x v="387"/>
    <s v="Description_511"/>
    <d v="2022-02-01T00:00:00"/>
    <n v="304"/>
    <s v="Demand"/>
    <n v="65"/>
    <n v="67"/>
    <n v="67"/>
    <n v="70"/>
    <n v="2"/>
    <n v="2"/>
    <n v="5"/>
    <n v="0.96923076923076923"/>
    <n v="0.96923076923076923"/>
    <n v="0.92307692307692313"/>
    <s v="90-100%"/>
    <s v="90-100%"/>
    <s v="90-100%"/>
    <n v="29.095499999999998"/>
    <n v="1891.2074999999998"/>
    <n v="1949.3984999999998"/>
    <n v="1949.3984999999998"/>
    <n v="2036.6849999999999"/>
    <n v="58.191000000000031"/>
    <n v="58.191000000000031"/>
    <n v="145.47750000000019"/>
    <s v="Normal"/>
    <s v="Normal"/>
    <x v="2"/>
    <s v="80-120"/>
  </r>
  <r>
    <s v="Total"/>
    <x v="1"/>
    <s v="ABC-17"/>
    <s v="XYZ-65"/>
    <x v="388"/>
    <s v="Description_512"/>
    <d v="2022-02-01T00:00:00"/>
    <n v="367"/>
    <s v="Demand"/>
    <n v="1"/>
    <n v="5"/>
    <n v="5"/>
    <n v="5"/>
    <n v="4"/>
    <n v="4"/>
    <n v="4"/>
    <n v="0"/>
    <n v="0"/>
    <n v="0"/>
    <s v="0-10%"/>
    <s v="0-10%"/>
    <s v="0-10%"/>
    <n v="18.7425"/>
    <n v="18.7425"/>
    <n v="93.712500000000006"/>
    <n v="93.712500000000006"/>
    <n v="93.712500000000006"/>
    <n v="74.97"/>
    <n v="74.97"/>
    <n v="74.97"/>
    <s v="Overforecast"/>
    <s v="Overforecast"/>
    <x v="0"/>
    <s v="0-25"/>
  </r>
  <r>
    <s v="Total"/>
    <x v="1"/>
    <s v="ABC-17"/>
    <s v="XYZ-65"/>
    <x v="389"/>
    <s v="Description_513"/>
    <d v="2022-02-01T00:00:00"/>
    <n v="310"/>
    <s v="Demand"/>
    <n v="9"/>
    <n v="13"/>
    <n v="13"/>
    <n v="20"/>
    <n v="4"/>
    <n v="4"/>
    <n v="11"/>
    <n v="0.55555555555555558"/>
    <n v="0.55555555555555558"/>
    <n v="0"/>
    <s v="50-60%"/>
    <s v="50-60%"/>
    <s v="0-10%"/>
    <n v="37.484999999999999"/>
    <n v="337.36500000000001"/>
    <n v="487.30500000000001"/>
    <n v="487.30500000000001"/>
    <n v="749.7"/>
    <n v="149.94"/>
    <n v="149.94"/>
    <n v="412.33500000000004"/>
    <s v="Overforecast"/>
    <s v="Overforecast"/>
    <x v="0"/>
    <s v="25-50"/>
  </r>
  <r>
    <s v="Total"/>
    <x v="0"/>
    <s v="ABC-17"/>
    <s v="XYZ-65"/>
    <x v="390"/>
    <s v="Description_514"/>
    <d v="2022-02-01T00:00:00"/>
    <n v="4372"/>
    <s v="Demand"/>
    <n v="210"/>
    <n v="292"/>
    <n v="292"/>
    <n v="300"/>
    <n v="82"/>
    <n v="82"/>
    <n v="90"/>
    <n v="0.60952380952380958"/>
    <n v="0.60952380952380958"/>
    <n v="0.5714285714285714"/>
    <s v="50-60%"/>
    <s v="50-60%"/>
    <s v="50-60%"/>
    <n v="1.368333926852743"/>
    <n v="287.35012463907606"/>
    <n v="399.55350664100098"/>
    <n v="399.55350664100098"/>
    <n v="410.50017805582291"/>
    <n v="112.20338200192492"/>
    <n v="112.20338200192492"/>
    <n v="123.15005341674686"/>
    <s v="Overforecast"/>
    <s v="Overforecast"/>
    <x v="0"/>
    <s v="50-80"/>
  </r>
  <r>
    <s v="Total"/>
    <x v="0"/>
    <s v="ABC-17"/>
    <s v="XYZ-65"/>
    <x v="391"/>
    <s v="Description_515"/>
    <d v="2022-02-01T00:00:00"/>
    <n v="110"/>
    <s v="Demand"/>
    <n v="470"/>
    <n v="356"/>
    <n v="356"/>
    <n v="400"/>
    <n v="114"/>
    <n v="114"/>
    <n v="70"/>
    <n v="0.75744680851063828"/>
    <n v="0.75744680851063828"/>
    <n v="0.85106382978723405"/>
    <s v="70-80%"/>
    <s v="70-80%"/>
    <s v="80-90%"/>
    <n v="3.2819186393805313"/>
    <n v="1542.5017605088497"/>
    <n v="1168.3630356194692"/>
    <n v="1168.3630356194692"/>
    <n v="1312.7674557522125"/>
    <n v="374.13872488938046"/>
    <n v="374.13872488938046"/>
    <n v="229.73430475663713"/>
    <s v="Underforecast"/>
    <s v="Underforecast"/>
    <x v="3"/>
    <s v="80-120"/>
  </r>
  <r>
    <s v="Total"/>
    <x v="0"/>
    <s v="ABC-17"/>
    <s v="XYZ-65"/>
    <x v="392"/>
    <s v="Description_516"/>
    <d v="2022-02-01T00:00:00"/>
    <n v="0"/>
    <s v="Demand"/>
    <n v="1915"/>
    <n v="538"/>
    <n v="538"/>
    <n v="1000"/>
    <n v="1377"/>
    <n v="1377"/>
    <n v="915"/>
    <n v="0.28093994778067888"/>
    <n v="0.28093994778067888"/>
    <n v="0.5221932114882506"/>
    <s v="20-30%"/>
    <s v="20-30%"/>
    <s v="50-60%"/>
    <n v="1.8435107840934621"/>
    <n v="3530.3231515389798"/>
    <n v="991.80880184228261"/>
    <n v="991.80880184228261"/>
    <n v="1843.5107840934622"/>
    <n v="2538.5143496966971"/>
    <n v="2538.5143496966971"/>
    <n v="1686.8123674455176"/>
    <s v="Underforecast"/>
    <s v="Underforecast"/>
    <x v="3"/>
    <s v="150-200"/>
  </r>
  <r>
    <s v="Total"/>
    <x v="2"/>
    <s v="ABC-16"/>
    <s v="XYZ-66"/>
    <x v="393"/>
    <s v="Description_517"/>
    <d v="2022-02-01T00:00:00"/>
    <n v="10127"/>
    <s v="Demand"/>
    <n v="867"/>
    <n v="1700"/>
    <n v="1700"/>
    <n v="1700"/>
    <n v="833"/>
    <n v="833"/>
    <n v="833"/>
    <n v="3.9215686274509776E-2"/>
    <n v="3.9215686274509776E-2"/>
    <n v="3.9215686274509776E-2"/>
    <s v="0-10%"/>
    <s v="0-10%"/>
    <s v="0-10%"/>
    <n v="94.828178154205602"/>
    <n v="82216.030459696252"/>
    <n v="161207.90286214952"/>
    <n v="161207.90286214952"/>
    <n v="161207.90286214952"/>
    <n v="78991.872402453271"/>
    <n v="78991.872402453271"/>
    <n v="78991.872402453271"/>
    <s v="Overforecast"/>
    <s v="Overforecast"/>
    <x v="0"/>
    <s v="50-80"/>
  </r>
  <r>
    <s v="Total"/>
    <x v="2"/>
    <s v="ABC-16"/>
    <s v="XYZ-66"/>
    <x v="394"/>
    <s v="Description_518"/>
    <d v="2022-02-01T00:00:00"/>
    <n v="2376"/>
    <s v="Demand"/>
    <n v="0"/>
    <n v="20"/>
    <n v="20"/>
    <n v="20"/>
    <n v="20"/>
    <n v="20"/>
    <n v="20"/>
    <n v="1"/>
    <n v="1"/>
    <n v="1"/>
    <s v="90-100%"/>
    <s v="90-100%"/>
    <s v="90-100%"/>
    <n v="0"/>
    <n v="0"/>
    <n v="0"/>
    <n v="0"/>
    <n v="0"/>
    <n v="0"/>
    <n v="0"/>
    <n v="0"/>
    <s v="Forecasted But Not Sold"/>
    <s v="Forecasted But Not Sold"/>
    <x v="5"/>
    <s v="0"/>
  </r>
  <r>
    <s v="Total"/>
    <x v="0"/>
    <s v="ABC-19"/>
    <s v="XYZ-67"/>
    <x v="395"/>
    <s v="Description_527"/>
    <d v="2022-02-01T00:00:00"/>
    <n v="3081"/>
    <s v="Demand"/>
    <n v="511"/>
    <n v="2765"/>
    <n v="2765"/>
    <n v="2000"/>
    <n v="2254"/>
    <n v="2254"/>
    <n v="1489"/>
    <n v="0"/>
    <n v="0"/>
    <n v="0"/>
    <s v="0-10%"/>
    <s v="0-10%"/>
    <s v="0-10%"/>
    <n v="15.321943725799512"/>
    <n v="7829.5132438835508"/>
    <n v="42365.174401835648"/>
    <n v="42365.174401835648"/>
    <n v="30643.887451599025"/>
    <n v="34535.661157952098"/>
    <n v="34535.661157952098"/>
    <n v="22814.374207715475"/>
    <s v="Overforecast"/>
    <s v="Overforecast"/>
    <x v="0"/>
    <s v="25-50"/>
  </r>
  <r>
    <s v="Total"/>
    <x v="1"/>
    <s v="ABC-19"/>
    <s v="XYZ-67"/>
    <x v="396"/>
    <s v="Description_534"/>
    <d v="2022-02-01T00:00:00"/>
    <n v="0"/>
    <s v="Supply"/>
    <n v="0"/>
    <n v="0"/>
    <n v="0"/>
    <n v="0"/>
    <n v="0"/>
    <n v="0"/>
    <n v="0"/>
    <n v="1"/>
    <n v="1"/>
    <n v="1"/>
    <s v="Others"/>
    <s v="Others"/>
    <s v="Others"/>
    <n v="17.054642857142859"/>
    <n v="0"/>
    <n v="0"/>
    <n v="0"/>
    <n v="0"/>
    <n v="0"/>
    <n v="0"/>
    <n v="0"/>
    <s v="Others"/>
    <s v="Others"/>
    <x v="4"/>
    <s v="0"/>
  </r>
  <r>
    <s v="Total"/>
    <x v="3"/>
    <s v="ABC-19"/>
    <s v="XYZ-67"/>
    <x v="397"/>
    <s v="Description_536"/>
    <d v="2022-02-01T00:00:00"/>
    <n v="523"/>
    <s v="Demand"/>
    <n v="0"/>
    <n v="27"/>
    <n v="27"/>
    <n v="75"/>
    <n v="27"/>
    <n v="27"/>
    <n v="75"/>
    <n v="1"/>
    <n v="1"/>
    <n v="1"/>
    <s v="90-100%"/>
    <s v="90-100%"/>
    <s v="90-100%"/>
    <n v="35.173000000000002"/>
    <n v="0"/>
    <n v="949.67100000000005"/>
    <n v="949.67100000000005"/>
    <n v="2637.9750000000004"/>
    <n v="949.67100000000005"/>
    <n v="949.67100000000005"/>
    <n v="2637.9750000000004"/>
    <s v="Forecasted But Not Sold"/>
    <s v="Forecasted But Not Sold"/>
    <x v="5"/>
    <s v="0"/>
  </r>
  <r>
    <s v="Total"/>
    <x v="0"/>
    <s v="ABC-19"/>
    <s v="XYZ-67"/>
    <x v="398"/>
    <s v="Description_537"/>
    <d v="2022-02-01T00:00:00"/>
    <n v="2556"/>
    <s v="Demand"/>
    <n v="155"/>
    <n v="171"/>
    <n v="171"/>
    <n v="250"/>
    <n v="16"/>
    <n v="16"/>
    <n v="95"/>
    <n v="0.89677419354838706"/>
    <n v="0.89677419354838706"/>
    <n v="0.38709677419354838"/>
    <s v="80-90%"/>
    <s v="80-90%"/>
    <s v="30-40%"/>
    <n v="24.100649054905492"/>
    <n v="3735.6006035103514"/>
    <n v="4121.2109883888388"/>
    <n v="4121.2109883888388"/>
    <n v="6025.1622637263727"/>
    <n v="385.61038487848737"/>
    <n v="385.61038487848737"/>
    <n v="2289.5616602160212"/>
    <s v="Overforecast"/>
    <s v="Overforecast"/>
    <x v="0"/>
    <s v="50-80"/>
  </r>
  <r>
    <s v="Total"/>
    <x v="0"/>
    <s v="ABC-19"/>
    <s v="XYZ-67"/>
    <x v="399"/>
    <s v="Description_539"/>
    <d v="2022-02-01T00:00:00"/>
    <n v="505"/>
    <s v="Demand"/>
    <n v="78"/>
    <n v="97"/>
    <n v="97"/>
    <n v="150"/>
    <n v="19"/>
    <n v="19"/>
    <n v="72"/>
    <n v="0.75641025641025639"/>
    <n v="0.75641025641025639"/>
    <n v="7.6923076923076872E-2"/>
    <s v="70-80%"/>
    <s v="70-80%"/>
    <s v="0-10%"/>
    <n v="27.494212087912086"/>
    <n v="2144.5485428571428"/>
    <n v="2666.9385725274724"/>
    <n v="2666.9385725274724"/>
    <n v="4124.1318131868129"/>
    <n v="522.39002967032957"/>
    <n v="522.39002967032957"/>
    <n v="1979.5832703296701"/>
    <s v="Overforecast"/>
    <s v="Overforecast"/>
    <x v="0"/>
    <s v="50-80"/>
  </r>
  <r>
    <s v="Total"/>
    <x v="3"/>
    <s v="ABC-19"/>
    <s v="XYZ-67"/>
    <x v="400"/>
    <s v="Description_541"/>
    <d v="2022-02-01T00:00:00"/>
    <n v="973"/>
    <s v="Demand"/>
    <n v="20"/>
    <n v="57"/>
    <n v="57"/>
    <n v="90"/>
    <n v="37"/>
    <n v="37"/>
    <n v="70"/>
    <n v="0"/>
    <n v="0"/>
    <n v="0"/>
    <s v="0-10%"/>
    <s v="0-10%"/>
    <s v="0-10%"/>
    <n v="37.670111111111112"/>
    <n v="753.40222222222224"/>
    <n v="2147.1963333333333"/>
    <n v="2147.1963333333333"/>
    <n v="3390.31"/>
    <n v="1393.7941111111111"/>
    <n v="1393.7941111111111"/>
    <n v="2636.9077777777775"/>
    <s v="Overforecast"/>
    <s v="Overforecast"/>
    <x v="0"/>
    <s v="0-25"/>
  </r>
  <r>
    <s v="Total"/>
    <x v="3"/>
    <s v="ABC-19"/>
    <s v="XYZ-67"/>
    <x v="401"/>
    <s v="Description_543"/>
    <d v="2022-02-01T00:00:00"/>
    <n v="177"/>
    <s v="Demand"/>
    <n v="30"/>
    <n v="114"/>
    <n v="114"/>
    <n v="130"/>
    <n v="84"/>
    <n v="84"/>
    <n v="100"/>
    <n v="0"/>
    <n v="0"/>
    <n v="0"/>
    <s v="0-10%"/>
    <s v="0-10%"/>
    <s v="0-10%"/>
    <n v="40.202400000000004"/>
    <n v="1206.0720000000001"/>
    <n v="4583.0736000000006"/>
    <n v="4583.0736000000006"/>
    <n v="5226.3120000000008"/>
    <n v="3377.0016000000005"/>
    <n v="3377.0016000000005"/>
    <n v="4020.2400000000007"/>
    <s v="Overforecast"/>
    <s v="Overforecast"/>
    <x v="0"/>
    <s v="0-25"/>
  </r>
  <r>
    <s v="Total"/>
    <x v="0"/>
    <s v="ABC-19"/>
    <s v="XYZ-67"/>
    <x v="402"/>
    <s v="Description_544"/>
    <d v="2022-02-01T00:00:00"/>
    <n v="922"/>
    <s v="Demand"/>
    <n v="256"/>
    <n v="150"/>
    <n v="150"/>
    <n v="250"/>
    <n v="106"/>
    <n v="106"/>
    <n v="6"/>
    <n v="0.5859375"/>
    <n v="0.5859375"/>
    <n v="0.9765625"/>
    <s v="50-60%"/>
    <s v="50-60%"/>
    <s v="90-100%"/>
    <n v="31.339775374531836"/>
    <n v="8022.9824958801501"/>
    <n v="4700.9663061797755"/>
    <n v="4700.9663061797755"/>
    <n v="7834.9438436329592"/>
    <n v="3322.0161897003745"/>
    <n v="3322.0161897003745"/>
    <n v="188.03865224719084"/>
    <s v="Underforecast"/>
    <s v="Underforecast"/>
    <x v="2"/>
    <s v="80-120"/>
  </r>
  <r>
    <s v="Total"/>
    <x v="3"/>
    <s v="ABC-19"/>
    <s v="XYZ-67"/>
    <x v="403"/>
    <s v="Description_546"/>
    <d v="2022-02-01T00:00:00"/>
    <n v="297"/>
    <s v="Demand"/>
    <n v="30"/>
    <n v="57"/>
    <n v="57"/>
    <n v="105"/>
    <n v="27"/>
    <n v="27"/>
    <n v="75"/>
    <n v="9.9999999999999978E-2"/>
    <n v="9.9999999999999978E-2"/>
    <n v="0"/>
    <s v="0-10%"/>
    <s v="0-10%"/>
    <s v="0-10%"/>
    <n v="42.654888888888891"/>
    <n v="1279.6466666666668"/>
    <n v="2431.3286666666668"/>
    <n v="2431.3286666666668"/>
    <n v="4478.7633333333333"/>
    <n v="1151.682"/>
    <n v="1151.682"/>
    <n v="3199.1166666666668"/>
    <s v="Overforecast"/>
    <s v="Overforecast"/>
    <x v="0"/>
    <s v="25-50"/>
  </r>
  <r>
    <s v="Total"/>
    <x v="0"/>
    <s v="ABC-19"/>
    <s v="XYZ-67"/>
    <x v="404"/>
    <s v="Description_547"/>
    <d v="2022-02-01T00:00:00"/>
    <n v="880"/>
    <s v="Demand"/>
    <n v="371"/>
    <n v="150"/>
    <n v="150"/>
    <n v="150"/>
    <n v="221"/>
    <n v="221"/>
    <n v="221"/>
    <n v="0.40431266846361191"/>
    <n v="0.40431266846361191"/>
    <n v="0.40431266846361191"/>
    <s v="30-40%"/>
    <s v="30-40%"/>
    <s v="30-40%"/>
    <n v="33.920883807169346"/>
    <n v="12584.647892459827"/>
    <n v="5088.1325710754018"/>
    <n v="5088.1325710754018"/>
    <n v="5088.1325710754018"/>
    <n v="7496.5153213844251"/>
    <n v="7496.5153213844251"/>
    <n v="7496.5153213844251"/>
    <s v="Underforecast"/>
    <s v="Underforecast"/>
    <x v="3"/>
    <s v="&gt;200&quot;"/>
  </r>
  <r>
    <s v="Total"/>
    <x v="3"/>
    <s v="ABC-19"/>
    <s v="XYZ-67"/>
    <x v="405"/>
    <s v="Description_550"/>
    <d v="2022-02-01T00:00:00"/>
    <n v="415"/>
    <s v="Demand"/>
    <n v="20"/>
    <n v="36"/>
    <n v="36"/>
    <n v="45"/>
    <n v="16"/>
    <n v="16"/>
    <n v="25"/>
    <n v="0.19999999999999996"/>
    <n v="0.19999999999999996"/>
    <n v="0"/>
    <s v="10-20%"/>
    <s v="10-20%"/>
    <s v="0-10%"/>
    <n v="45.21028571428571"/>
    <n v="904.20571428571418"/>
    <n v="1627.5702857142855"/>
    <n v="1627.5702857142855"/>
    <n v="2034.462857142857"/>
    <n v="723.36457142857137"/>
    <n v="723.36457142857137"/>
    <n v="1130.2571428571428"/>
    <s v="Overforecast"/>
    <s v="Overforecast"/>
    <x v="0"/>
    <s v="25-50"/>
  </r>
  <r>
    <s v="Total"/>
    <x v="0"/>
    <s v="ABC-19"/>
    <s v="XYZ-67"/>
    <x v="406"/>
    <s v="Description_551"/>
    <d v="2022-02-01T00:00:00"/>
    <n v="65"/>
    <s v="Supply"/>
    <n v="65"/>
    <n v="100"/>
    <n v="100"/>
    <n v="200"/>
    <n v="35"/>
    <n v="35"/>
    <n v="135"/>
    <n v="0.46153846153846156"/>
    <n v="0.46153846153846156"/>
    <n v="0"/>
    <s v="40-50%"/>
    <s v="40-50%"/>
    <s v="0-10%"/>
    <n v="36.841816226415098"/>
    <n v="2394.7180547169814"/>
    <n v="3684.1816226415099"/>
    <n v="3684.1816226415099"/>
    <n v="7368.3632452830198"/>
    <n v="1289.4635679245284"/>
    <n v="1289.4635679245284"/>
    <n v="4973.6451905660379"/>
    <s v="Overforecast"/>
    <s v="Overforecast"/>
    <x v="0"/>
    <s v="25-50"/>
  </r>
  <r>
    <s v="Total"/>
    <x v="3"/>
    <s v="ABC-19"/>
    <s v="XYZ-67"/>
    <x v="407"/>
    <s v="Description_553"/>
    <d v="2022-02-01T00:00:00"/>
    <n v="326"/>
    <s v="Demand"/>
    <n v="0"/>
    <n v="10"/>
    <n v="10"/>
    <n v="15"/>
    <n v="10"/>
    <n v="10"/>
    <n v="15"/>
    <n v="1"/>
    <n v="1"/>
    <n v="1"/>
    <s v="90-100%"/>
    <s v="90-100%"/>
    <s v="90-100%"/>
    <n v="46.41"/>
    <n v="0"/>
    <n v="464.09999999999997"/>
    <n v="464.09999999999997"/>
    <n v="696.15"/>
    <n v="464.09999999999997"/>
    <n v="464.09999999999997"/>
    <n v="696.15"/>
    <s v="Forecasted But Not Sold"/>
    <s v="Forecasted But Not Sold"/>
    <x v="5"/>
    <s v="0"/>
  </r>
  <r>
    <s v="Total"/>
    <x v="0"/>
    <s v="ABC-13"/>
    <s v="XYZ-68"/>
    <x v="408"/>
    <s v="Description_555"/>
    <d v="2022-02-01T00:00:00"/>
    <n v="22432"/>
    <s v="Demand"/>
    <n v="653"/>
    <n v="1288"/>
    <n v="1288"/>
    <n v="1500"/>
    <n v="635"/>
    <n v="635"/>
    <n v="847"/>
    <n v="2.7565084226646275E-2"/>
    <n v="2.7565084226646275E-2"/>
    <n v="0"/>
    <s v="0-10%"/>
    <s v="0-10%"/>
    <s v="0-10%"/>
    <n v="1.0365786828422876"/>
    <n v="676.88587989601376"/>
    <n v="1335.1133435008664"/>
    <n v="1335.1133435008664"/>
    <n v="1554.8680242634314"/>
    <n v="658.22746360485269"/>
    <n v="658.22746360485269"/>
    <n v="877.98214436741762"/>
    <s v="Overforecast"/>
    <s v="Overforecast"/>
    <x v="0"/>
    <s v="25-50"/>
  </r>
  <r>
    <s v="Total"/>
    <x v="0"/>
    <s v="ABC-13"/>
    <s v="XYZ-68"/>
    <x v="409"/>
    <s v="Description_556"/>
    <d v="2022-02-01T00:00:00"/>
    <n v="46174"/>
    <s v="Demand"/>
    <n v="1551"/>
    <n v="2442"/>
    <n v="2442"/>
    <n v="2500"/>
    <n v="891"/>
    <n v="891"/>
    <n v="949"/>
    <n v="0.42553191489361697"/>
    <n v="0.42553191489361697"/>
    <n v="0.3881366860090264"/>
    <s v="40-50%"/>
    <s v="40-50%"/>
    <s v="30-40%"/>
    <n v="1.156763241698421"/>
    <n v="1794.1397878742509"/>
    <n v="2824.815836227544"/>
    <n v="2824.815836227544"/>
    <n v="2891.9081042460525"/>
    <n v="1030.676048353293"/>
    <n v="1030.676048353293"/>
    <n v="1097.7683163718016"/>
    <s v="Overforecast"/>
    <s v="Overforecast"/>
    <x v="0"/>
    <s v="50-80"/>
  </r>
  <r>
    <s v="Total"/>
    <x v="0"/>
    <s v="ABC-14"/>
    <s v="XYZ-69"/>
    <x v="410"/>
    <s v="Description_558"/>
    <d v="2022-02-01T00:00:00"/>
    <n v="8898"/>
    <s v="Demand"/>
    <n v="154"/>
    <n v="889"/>
    <n v="889"/>
    <n v="1000"/>
    <n v="735"/>
    <n v="735"/>
    <n v="846"/>
    <n v="0"/>
    <n v="0"/>
    <n v="0"/>
    <s v="0-10%"/>
    <s v="0-10%"/>
    <s v="0-10%"/>
    <n v="3.3694257745550424"/>
    <n v="518.89156928147656"/>
    <n v="2995.4195135794325"/>
    <n v="2995.4195135794325"/>
    <n v="3369.4257745550426"/>
    <n v="2476.5279442979559"/>
    <n v="2476.5279442979559"/>
    <n v="2850.5342052735659"/>
    <s v="Overforecast"/>
    <s v="Overforecast"/>
    <x v="0"/>
    <s v="0-25"/>
  </r>
  <r>
    <s v="Total"/>
    <x v="3"/>
    <s v="ABC-14"/>
    <s v="XYZ-69"/>
    <x v="411"/>
    <s v="Description_559"/>
    <d v="2022-02-01T00:00:00"/>
    <n v="2218"/>
    <s v="Demand"/>
    <n v="2070"/>
    <n v="1541"/>
    <n v="1541"/>
    <n v="1500"/>
    <n v="529"/>
    <n v="529"/>
    <n v="570"/>
    <n v="0.74444444444444446"/>
    <n v="0.74444444444444446"/>
    <n v="0.72463768115942029"/>
    <s v="70-80%"/>
    <s v="70-80%"/>
    <s v="70-80%"/>
    <n v="1.52564935450512"/>
    <n v="3158.0941638255981"/>
    <n v="2351.0256552923897"/>
    <n v="2351.0256552923897"/>
    <n v="2288.4740317576798"/>
    <n v="807.06850853320839"/>
    <n v="807.06850853320839"/>
    <n v="869.62013206791835"/>
    <s v="Underforecast"/>
    <s v="Underforecast"/>
    <x v="3"/>
    <s v="120-150"/>
  </r>
  <r>
    <s v="Total"/>
    <x v="3"/>
    <s v="ABC-14"/>
    <s v="XYZ-69"/>
    <x v="412"/>
    <s v="Description_560"/>
    <d v="2022-02-01T00:00:00"/>
    <n v="0"/>
    <s v="Supply"/>
    <n v="0"/>
    <n v="436"/>
    <n v="436"/>
    <n v="0"/>
    <n v="436"/>
    <n v="436"/>
    <n v="0"/>
    <n v="1"/>
    <n v="1"/>
    <n v="1"/>
    <s v="90-100%"/>
    <s v="90-100%"/>
    <s v="Others"/>
    <n v="4.5761533515179513"/>
    <n v="0"/>
    <n v="1995.2028612618267"/>
    <n v="1995.2028612618267"/>
    <n v="0"/>
    <n v="1995.2028612618267"/>
    <n v="1995.2028612618267"/>
    <n v="0"/>
    <s v="Forecasted But Not Sold"/>
    <s v="Forecasted But Not Sold"/>
    <x v="4"/>
    <s v="0"/>
  </r>
  <r>
    <s v="Total"/>
    <x v="1"/>
    <s v="ABC-19"/>
    <s v="XYZ-70"/>
    <x v="413"/>
    <s v="Description_561"/>
    <d v="2022-02-01T00:00:00"/>
    <n v="1656"/>
    <s v="Demand"/>
    <n v="110"/>
    <n v="106"/>
    <n v="106"/>
    <n v="160"/>
    <n v="4"/>
    <n v="4"/>
    <n v="50"/>
    <n v="0.96363636363636362"/>
    <n v="0.96363636363636362"/>
    <n v="0.54545454545454541"/>
    <s v="90-100%"/>
    <s v="90-100%"/>
    <s v="50-60%"/>
    <n v="33.285841415135337"/>
    <n v="3661.4425556648871"/>
    <n v="3528.2991900043457"/>
    <n v="3528.2991900043457"/>
    <n v="5325.734626421654"/>
    <n v="133.14336566054135"/>
    <n v="133.14336566054135"/>
    <n v="1664.2920707567669"/>
    <s v="Normal"/>
    <s v="Normal"/>
    <x v="0"/>
    <s v="50-80"/>
  </r>
  <r>
    <s v="Total"/>
    <x v="1"/>
    <s v="ABC-19"/>
    <s v="XYZ-70"/>
    <x v="414"/>
    <s v="Description_562"/>
    <d v="2022-02-01T00:00:00"/>
    <n v="92"/>
    <s v="Supply"/>
    <n v="92"/>
    <n v="148"/>
    <n v="148"/>
    <n v="155"/>
    <n v="56"/>
    <n v="56"/>
    <n v="63"/>
    <n v="0.39130434782608692"/>
    <n v="0.39130434782608692"/>
    <n v="0.31521739130434778"/>
    <s v="30-40%"/>
    <s v="30-40%"/>
    <s v="30-40%"/>
    <n v="40.636726134722807"/>
    <n v="3738.5788043944981"/>
    <n v="6014.2354679389755"/>
    <n v="6014.2354679389755"/>
    <n v="6298.692550882035"/>
    <n v="2275.6566635444774"/>
    <n v="2275.6566635444774"/>
    <n v="2560.1137464875369"/>
    <s v="Overforecast"/>
    <s v="Overforecast"/>
    <x v="0"/>
    <s v="50-80"/>
  </r>
  <r>
    <s v="Total"/>
    <x v="1"/>
    <s v="ABC-19"/>
    <s v="XYZ-70"/>
    <x v="415"/>
    <s v="Description_563"/>
    <d v="2022-02-01T00:00:00"/>
    <n v="677"/>
    <s v="Demand"/>
    <n v="287"/>
    <n v="211"/>
    <n v="211"/>
    <n v="380"/>
    <n v="76"/>
    <n v="76"/>
    <n v="93"/>
    <n v="0.73519163763066198"/>
    <n v="0.73519163763066198"/>
    <n v="0.6759581881533101"/>
    <s v="70-80%"/>
    <s v="70-80%"/>
    <s v="60-70%"/>
    <n v="133.23386583958111"/>
    <n v="38238.119495959778"/>
    <n v="28112.345692151615"/>
    <n v="28112.345692151615"/>
    <n v="50628.869019040823"/>
    <n v="10125.773803808162"/>
    <n v="10125.773803808162"/>
    <n v="12390.749523081045"/>
    <s v="Underforecast"/>
    <s v="Underforecast"/>
    <x v="0"/>
    <s v="50-80"/>
  </r>
  <r>
    <s v="Total"/>
    <x v="2"/>
    <s v="ABC-19"/>
    <s v="XYZ-70"/>
    <x v="416"/>
    <s v="Description_564"/>
    <d v="2022-02-01T00:00:00"/>
    <n v="1421"/>
    <s v="Demand"/>
    <n v="12"/>
    <n v="23"/>
    <n v="23"/>
    <n v="15"/>
    <n v="11"/>
    <n v="11"/>
    <n v="3"/>
    <n v="8.333333333333337E-2"/>
    <n v="8.333333333333337E-2"/>
    <n v="0.75"/>
    <s v="0-10%"/>
    <s v="0-10%"/>
    <s v="70-80%"/>
    <n v="177.47024509803921"/>
    <n v="2129.6429411764707"/>
    <n v="4081.815637254902"/>
    <n v="4081.815637254902"/>
    <n v="2662.053676470588"/>
    <n v="1952.1726960784313"/>
    <n v="1952.1726960784313"/>
    <n v="532.41073529411733"/>
    <s v="Overforecast"/>
    <s v="Overforecast"/>
    <x v="0"/>
    <s v="80-120"/>
  </r>
  <r>
    <s v="Total"/>
    <x v="2"/>
    <s v="ABC-19"/>
    <s v="XYZ-70"/>
    <x v="417"/>
    <s v="Description_565"/>
    <d v="2022-02-01T00:00:00"/>
    <n v="1018"/>
    <s v="Demand"/>
    <n v="36"/>
    <n v="78"/>
    <n v="78"/>
    <n v="80"/>
    <n v="42"/>
    <n v="42"/>
    <n v="44"/>
    <n v="0"/>
    <n v="0"/>
    <n v="0"/>
    <s v="0-10%"/>
    <s v="0-10%"/>
    <s v="0-10%"/>
    <n v="341.12853968253967"/>
    <n v="12280.627428571428"/>
    <n v="26608.026095238092"/>
    <n v="26608.026095238092"/>
    <n v="27290.283174603173"/>
    <n v="14327.398666666664"/>
    <n v="14327.398666666664"/>
    <n v="15009.655746031745"/>
    <s v="Overforecast"/>
    <s v="Overforecast"/>
    <x v="0"/>
    <s v="25-50"/>
  </r>
  <r>
    <s v="Total"/>
    <x v="1"/>
    <s v="ABC-5"/>
    <s v="XYZ-71"/>
    <x v="418"/>
    <s v="Description_566"/>
    <d v="2022-02-01T00:00:00"/>
    <n v="15175"/>
    <s v="Demand"/>
    <n v="1919"/>
    <n v="3200"/>
    <n v="3200"/>
    <n v="2400"/>
    <n v="1281"/>
    <n v="1281"/>
    <n v="481"/>
    <n v="0.3324648254299114"/>
    <n v="0.3324648254299114"/>
    <n v="0.74934861907243355"/>
    <s v="30-40%"/>
    <s v="30-40%"/>
    <s v="70-80%"/>
    <n v="26.146314891325858"/>
    <n v="50174.778276454323"/>
    <n v="83668.207652242738"/>
    <n v="83668.207652242738"/>
    <n v="62751.155739182061"/>
    <n v="33493.429375788415"/>
    <n v="33493.429375788415"/>
    <n v="12576.377462727738"/>
    <s v="Overforecast"/>
    <s v="Overforecast"/>
    <x v="0"/>
    <s v="50-80"/>
  </r>
  <r>
    <s v="Total"/>
    <x v="3"/>
    <s v="ABC-5"/>
    <s v="XYZ-71"/>
    <x v="419"/>
    <s v="Description_567"/>
    <d v="2022-02-01T00:00:00"/>
    <n v="0"/>
    <s v="Supply"/>
    <n v="0"/>
    <n v="0"/>
    <n v="0"/>
    <n v="0"/>
    <n v="0"/>
    <n v="0"/>
    <n v="0"/>
    <n v="1"/>
    <n v="1"/>
    <n v="1"/>
    <s v="Others"/>
    <s v="Others"/>
    <s v="Others"/>
    <n v="0"/>
    <n v="0"/>
    <n v="0"/>
    <n v="0"/>
    <n v="0"/>
    <n v="0"/>
    <n v="0"/>
    <n v="0"/>
    <s v="Others"/>
    <s v="Others"/>
    <x v="4"/>
    <s v="0"/>
  </r>
  <r>
    <s v="Total"/>
    <x v="0"/>
    <s v="ABC-5"/>
    <s v="XYZ-71"/>
    <x v="420"/>
    <s v="Description_568"/>
    <d v="2022-02-01T00:00:00"/>
    <n v="83458"/>
    <s v="Demand"/>
    <n v="9846"/>
    <n v="14921"/>
    <n v="14921"/>
    <n v="13000"/>
    <n v="5075"/>
    <n v="5075"/>
    <n v="3154"/>
    <n v="0.48456225878529346"/>
    <n v="0.48456225878529346"/>
    <n v="0.67966686979484048"/>
    <s v="40-50%"/>
    <s v="40-50%"/>
    <s v="60-70%"/>
    <n v="2.636732490822753"/>
    <n v="25961.268104640825"/>
    <n v="39342.6854955663"/>
    <n v="39342.6854955663"/>
    <n v="34277.522380695787"/>
    <n v="13381.417390925475"/>
    <n v="13381.417390925475"/>
    <n v="8316.2542760549622"/>
    <s v="Overforecast"/>
    <s v="Overforecast"/>
    <x v="0"/>
    <s v="50-80"/>
  </r>
  <r>
    <s v="Total"/>
    <x v="1"/>
    <s v="ABC-12"/>
    <s v="XYZ-74"/>
    <x v="421"/>
    <s v="Description_570"/>
    <d v="2022-02-01T00:00:00"/>
    <n v="6240"/>
    <s v="Demand"/>
    <n v="3462"/>
    <n v="6939"/>
    <n v="6939"/>
    <n v="5850"/>
    <n v="3477"/>
    <n v="3477"/>
    <n v="2388"/>
    <n v="0"/>
    <n v="0"/>
    <n v="0.31022530329289433"/>
    <s v="0-10%"/>
    <s v="0-10%"/>
    <s v="30-40%"/>
    <n v="4.1547578008789996"/>
    <n v="14383.771506643097"/>
    <n v="28829.864380299379"/>
    <n v="28829.864380299379"/>
    <n v="24305.333135142148"/>
    <n v="14446.092873656282"/>
    <n v="14446.092873656282"/>
    <n v="9921.5616284990501"/>
    <s v="Overforecast"/>
    <s v="Overforecast"/>
    <x v="0"/>
    <s v="50-80"/>
  </r>
  <r>
    <s v="Total"/>
    <x v="1"/>
    <s v="ABC-12"/>
    <s v="XYZ-74"/>
    <x v="422"/>
    <s v="Description_571"/>
    <d v="2022-02-01T00:00:00"/>
    <n v="968"/>
    <s v="Demand"/>
    <n v="54"/>
    <n v="56"/>
    <n v="56"/>
    <n v="75"/>
    <n v="2"/>
    <n v="2"/>
    <n v="21"/>
    <n v="0.96296296296296302"/>
    <n v="0.96296296296296302"/>
    <n v="0.61111111111111116"/>
    <s v="90-100%"/>
    <s v="90-100%"/>
    <s v="60-70%"/>
    <n v="1.8711560000000007"/>
    <n v="101.04242400000004"/>
    <n v="104.78473600000004"/>
    <n v="104.78473600000004"/>
    <n v="140.33670000000006"/>
    <n v="3.7423119999999983"/>
    <n v="3.7423119999999983"/>
    <n v="39.294276000000025"/>
    <s v="Normal"/>
    <s v="Normal"/>
    <x v="0"/>
    <s v="50-80"/>
  </r>
  <r>
    <s v="Total"/>
    <x v="1"/>
    <s v="ABC-12"/>
    <s v="XYZ-74"/>
    <x v="423"/>
    <s v="Description_572"/>
    <d v="2022-02-01T00:00:00"/>
    <n v="1010"/>
    <s v="Demand"/>
    <n v="73"/>
    <n v="80"/>
    <n v="80"/>
    <n v="85"/>
    <n v="7"/>
    <n v="7"/>
    <n v="12"/>
    <n v="0.90410958904109595"/>
    <n v="0.90410958904109595"/>
    <n v="0.83561643835616439"/>
    <s v="80-90%"/>
    <s v="80-90%"/>
    <s v="80-90%"/>
    <n v="3.3919757184000003"/>
    <n v="247.61422744320004"/>
    <n v="271.35805747200004"/>
    <n v="271.35805747200004"/>
    <n v="288.31793606400004"/>
    <n v="23.743830028800005"/>
    <n v="23.743830028800005"/>
    <n v="40.703708620800001"/>
    <s v="Normal"/>
    <s v="Normal"/>
    <x v="0"/>
    <s v="80-120"/>
  </r>
  <r>
    <s v="Total"/>
    <x v="1"/>
    <s v="ABC-12"/>
    <s v="XYZ-74"/>
    <x v="424"/>
    <s v="Description_573"/>
    <d v="2022-02-01T00:00:00"/>
    <n v="14833"/>
    <s v="Demand"/>
    <n v="2532"/>
    <n v="3888"/>
    <n v="3888"/>
    <n v="4850"/>
    <n v="1356"/>
    <n v="1356"/>
    <n v="2318"/>
    <n v="0.46445497630331756"/>
    <n v="0.46445497630331756"/>
    <n v="8.4518167456556048E-2"/>
    <s v="40-50%"/>
    <s v="40-50%"/>
    <s v="0-10%"/>
    <n v="6.3964037793903215"/>
    <n v="16195.694369416295"/>
    <n v="24869.217894269568"/>
    <n v="24869.217894269568"/>
    <n v="31022.558330043059"/>
    <n v="8673.5235248532736"/>
    <n v="8673.5235248532736"/>
    <n v="14826.863960626764"/>
    <s v="Overforecast"/>
    <s v="Overforecast"/>
    <x v="0"/>
    <s v="50-80"/>
  </r>
  <r>
    <s v="Total"/>
    <x v="1"/>
    <s v="ABC-12"/>
    <s v="XYZ-74"/>
    <x v="425"/>
    <s v="Description_574"/>
    <d v="2022-02-01T00:00:00"/>
    <n v="1094"/>
    <s v="Demand"/>
    <n v="47"/>
    <n v="20"/>
    <n v="20"/>
    <n v="45"/>
    <n v="27"/>
    <n v="27"/>
    <n v="2"/>
    <n v="0.42553191489361697"/>
    <n v="0.42553191489361697"/>
    <n v="0.95744680851063835"/>
    <s v="40-50%"/>
    <s v="40-50%"/>
    <s v="90-100%"/>
    <n v="2.808252012727273"/>
    <n v="131.98784459818182"/>
    <n v="56.16504025454546"/>
    <n v="56.16504025454546"/>
    <n v="126.37134057272729"/>
    <n v="75.822804343636363"/>
    <n v="75.822804343636363"/>
    <n v="5.6165040254545318"/>
    <s v="Underforecast"/>
    <s v="Underforecast"/>
    <x v="2"/>
    <s v="80-120"/>
  </r>
  <r>
    <s v="Total"/>
    <x v="1"/>
    <s v="ABC-12"/>
    <s v="XYZ-74"/>
    <x v="426"/>
    <s v="Description_575"/>
    <d v="2022-02-01T00:00:00"/>
    <n v="910"/>
    <s v="Demand"/>
    <n v="58"/>
    <n v="50"/>
    <n v="50"/>
    <n v="60"/>
    <n v="8"/>
    <n v="8"/>
    <n v="2"/>
    <n v="0.86206896551724133"/>
    <n v="0.86206896551724133"/>
    <n v="0.96551724137931039"/>
    <s v="80-90%"/>
    <s v="80-90%"/>
    <s v="90-100%"/>
    <n v="4.2662759735849063"/>
    <n v="247.44400646792457"/>
    <n v="213.31379867924531"/>
    <n v="213.31379867924531"/>
    <n v="255.97655841509439"/>
    <n v="34.130207788679257"/>
    <n v="34.130207788679257"/>
    <n v="8.5325519471698215"/>
    <s v="Underforecast"/>
    <s v="Underforecast"/>
    <x v="2"/>
    <s v="80-120"/>
  </r>
  <r>
    <s v="Total"/>
    <x v="1"/>
    <s v="ABC-12"/>
    <s v="XYZ-74"/>
    <x v="427"/>
    <s v="Description_576"/>
    <d v="2022-02-01T00:00:00"/>
    <n v="14206"/>
    <s v="Demand"/>
    <n v="2133"/>
    <n v="4156"/>
    <n v="4156"/>
    <n v="3900"/>
    <n v="2023"/>
    <n v="2023"/>
    <n v="1767"/>
    <n v="5.1570557899671798E-2"/>
    <n v="5.1570557899671798E-2"/>
    <n v="0.17158931082981721"/>
    <s v="0-10%"/>
    <s v="0-10%"/>
    <s v="10-20%"/>
    <n v="6.6583937653005147"/>
    <n v="14202.353901385997"/>
    <n v="27672.284488588939"/>
    <n v="27672.284488588939"/>
    <n v="25967.735684672007"/>
    <n v="13469.930587202942"/>
    <n v="13469.930587202942"/>
    <n v="11765.38178328601"/>
    <s v="Overforecast"/>
    <s v="Overforecast"/>
    <x v="0"/>
    <s v="50-80"/>
  </r>
  <r>
    <s v="Total"/>
    <x v="1"/>
    <s v="ABC-12"/>
    <s v="XYZ-74"/>
    <x v="428"/>
    <s v="Description_577"/>
    <d v="2022-02-01T00:00:00"/>
    <n v="1114"/>
    <s v="Demand"/>
    <n v="25"/>
    <n v="20"/>
    <n v="20"/>
    <n v="40"/>
    <n v="5"/>
    <n v="5"/>
    <n v="15"/>
    <n v="0.8"/>
    <n v="0.8"/>
    <n v="0.4"/>
    <s v="70-80%"/>
    <s v="70-80%"/>
    <s v="30-40%"/>
    <n v="1.9196124421052645"/>
    <n v="47.990311052631611"/>
    <n v="38.392248842105289"/>
    <n v="38.392248842105289"/>
    <n v="76.784497684210578"/>
    <n v="9.5980622105263222"/>
    <n v="9.5980622105263222"/>
    <n v="28.794186631578967"/>
    <s v="Underforecast"/>
    <s v="Underforecast"/>
    <x v="0"/>
    <s v="50-80"/>
  </r>
  <r>
    <s v="Total"/>
    <x v="1"/>
    <s v="ABC-12"/>
    <s v="XYZ-74"/>
    <x v="429"/>
    <s v="Description_578"/>
    <d v="2022-02-01T00:00:00"/>
    <n v="0"/>
    <s v="Supply"/>
    <n v="0"/>
    <n v="50"/>
    <n v="50"/>
    <n v="50"/>
    <n v="50"/>
    <n v="50"/>
    <n v="50"/>
    <n v="1"/>
    <n v="1"/>
    <n v="1"/>
    <s v="90-100%"/>
    <s v="90-100%"/>
    <s v="90-100%"/>
    <n v="3.9613614283333343"/>
    <n v="0"/>
    <n v="198.06807141666673"/>
    <n v="198.06807141666673"/>
    <n v="198.06807141666673"/>
    <n v="198.06807141666673"/>
    <n v="198.06807141666673"/>
    <n v="198.06807141666673"/>
    <s v="Forecasted But Not Sold"/>
    <s v="Forecasted But Not Sold"/>
    <x v="5"/>
    <s v="0"/>
  </r>
  <r>
    <s v="Total"/>
    <x v="0"/>
    <s v="ABC-12"/>
    <s v="XYZ-73"/>
    <x v="430"/>
    <s v="Description_579"/>
    <d v="2022-02-01T00:00:00"/>
    <n v="454"/>
    <s v="Demand"/>
    <n v="208"/>
    <n v="395"/>
    <n v="395"/>
    <n v="300"/>
    <n v="187"/>
    <n v="187"/>
    <n v="92"/>
    <n v="0.10096153846153844"/>
    <n v="0.10096153846153844"/>
    <n v="0.55769230769230771"/>
    <s v="0-10%"/>
    <s v="0-10%"/>
    <s v="50-60%"/>
    <n v="3.9222081100141049"/>
    <n v="815.81928688293385"/>
    <n v="1549.2722034555713"/>
    <n v="1549.2722034555713"/>
    <n v="1176.6624330042314"/>
    <n v="733.45291657263749"/>
    <n v="733.45291657263749"/>
    <n v="360.84314612129754"/>
    <s v="Overforecast"/>
    <s v="Overforecast"/>
    <x v="0"/>
    <s v="50-80"/>
  </r>
  <r>
    <s v="Total"/>
    <x v="3"/>
    <s v="ABC-12"/>
    <s v="XYZ-73"/>
    <x v="431"/>
    <s v="Description_580"/>
    <d v="2022-02-01T00:00:00"/>
    <n v="0"/>
    <s v="Supply"/>
    <n v="0"/>
    <n v="940"/>
    <n v="940"/>
    <n v="0"/>
    <n v="940"/>
    <n v="940"/>
    <n v="0"/>
    <n v="1"/>
    <n v="1"/>
    <n v="1"/>
    <s v="90-100%"/>
    <s v="90-100%"/>
    <s v="Others"/>
    <n v="2.12"/>
    <n v="0"/>
    <n v="1992.8000000000002"/>
    <n v="1992.8000000000002"/>
    <n v="0"/>
    <n v="1992.8000000000002"/>
    <n v="1992.8000000000002"/>
    <n v="0"/>
    <s v="Forecasted But Not Sold"/>
    <s v="Forecasted But Not Sold"/>
    <x v="4"/>
    <s v="0"/>
  </r>
  <r>
    <s v="Total"/>
    <x v="3"/>
    <s v="ABC-12"/>
    <s v="XYZ-73"/>
    <x v="432"/>
    <s v="Description_581"/>
    <d v="2022-02-01T00:00:00"/>
    <n v="1918"/>
    <s v="Demand"/>
    <n v="419"/>
    <n v="471"/>
    <n v="471"/>
    <n v="650"/>
    <n v="52"/>
    <n v="52"/>
    <n v="231"/>
    <n v="0.87589498806682575"/>
    <n v="0.87589498806682575"/>
    <n v="0.44868735083532219"/>
    <s v="80-90%"/>
    <s v="80-90%"/>
    <s v="40-50%"/>
    <n v="5.8695052962652365"/>
    <n v="2459.3227191351343"/>
    <n v="2764.5369945409266"/>
    <n v="2764.5369945409266"/>
    <n v="3815.1784425724036"/>
    <n v="305.21427540579225"/>
    <n v="305.21427540579225"/>
    <n v="1355.8557234372693"/>
    <s v="Overforecast"/>
    <s v="Overforecast"/>
    <x v="0"/>
    <s v="50-80"/>
  </r>
  <r>
    <s v="Total"/>
    <x v="0"/>
    <s v="ABC-12"/>
    <s v="XYZ-73"/>
    <x v="433"/>
    <s v="Description_582"/>
    <d v="2022-02-01T00:00:00"/>
    <n v="0"/>
    <s v="Supply"/>
    <n v="0"/>
    <n v="128"/>
    <n v="128"/>
    <n v="600"/>
    <n v="128"/>
    <n v="128"/>
    <n v="600"/>
    <n v="1"/>
    <n v="1"/>
    <n v="1"/>
    <s v="90-100%"/>
    <s v="90-100%"/>
    <s v="90-100%"/>
    <n v="5.4435469740634002"/>
    <n v="0"/>
    <n v="696.77401268011522"/>
    <n v="696.77401268011522"/>
    <n v="3266.1281844380401"/>
    <n v="696.77401268011522"/>
    <n v="696.77401268011522"/>
    <n v="3266.1281844380401"/>
    <s v="Forecasted But Not Sold"/>
    <s v="Forecasted But Not Sold"/>
    <x v="5"/>
    <s v="0"/>
  </r>
  <r>
    <s v="Total"/>
    <x v="3"/>
    <s v="ABC-12"/>
    <s v="XYZ-73"/>
    <x v="434"/>
    <s v="Description_583"/>
    <d v="2022-02-01T00:00:00"/>
    <n v="6876"/>
    <s v="Demand"/>
    <n v="740"/>
    <n v="463"/>
    <n v="463"/>
    <n v="725"/>
    <n v="277"/>
    <n v="277"/>
    <n v="15"/>
    <n v="0.62567567567567561"/>
    <n v="0.62567567567567561"/>
    <n v="0.97972972972972971"/>
    <s v="60-70%"/>
    <s v="60-70%"/>
    <s v="90-100%"/>
    <n v="2.0101589303841885"/>
    <n v="1487.5176084842994"/>
    <n v="930.70358476787931"/>
    <n v="930.70358476787931"/>
    <n v="1457.3652245285366"/>
    <n v="556.81402371642014"/>
    <n v="556.81402371642014"/>
    <n v="30.152383955762843"/>
    <s v="Underforecast"/>
    <s v="Underforecast"/>
    <x v="2"/>
    <s v="80-120"/>
  </r>
  <r>
    <s v="Total"/>
    <x v="3"/>
    <s v="ABC-12"/>
    <s v="XYZ-73"/>
    <x v="435"/>
    <s v="Description_584"/>
    <d v="2022-02-01T00:00:00"/>
    <n v="4719"/>
    <s v="Demand"/>
    <n v="424"/>
    <n v="825"/>
    <n v="825"/>
    <n v="825"/>
    <n v="401"/>
    <n v="401"/>
    <n v="401"/>
    <n v="5.4245283018867885E-2"/>
    <n v="5.4245283018867885E-2"/>
    <n v="5.4245283018867885E-2"/>
    <s v="0-10%"/>
    <s v="0-10%"/>
    <s v="0-10%"/>
    <n v="5.8715931620245705"/>
    <n v="2489.5555006984177"/>
    <n v="4844.0643586702708"/>
    <n v="4844.0643586702708"/>
    <n v="4844.0643586702708"/>
    <n v="2354.5088579718531"/>
    <n v="2354.5088579718531"/>
    <n v="2354.5088579718531"/>
    <s v="Overforecast"/>
    <s v="Overforecast"/>
    <x v="0"/>
    <s v="50-80"/>
  </r>
  <r>
    <s v="Total"/>
    <x v="4"/>
    <s v="ABC-12"/>
    <s v="XYZ-73"/>
    <x v="436"/>
    <s v="Description_585"/>
    <d v="2022-02-01T00:00:00"/>
    <n v="3623"/>
    <s v="Demand"/>
    <n v="2592"/>
    <n v="1870"/>
    <n v="1870"/>
    <n v="2400"/>
    <n v="722"/>
    <n v="722"/>
    <n v="192"/>
    <n v="0.72145061728395055"/>
    <n v="0.72145061728395055"/>
    <n v="0.92592592592592593"/>
    <s v="70-80%"/>
    <s v="70-80%"/>
    <s v="90-100%"/>
    <n v="6.2944383998081905"/>
    <n v="16315.18433230283"/>
    <n v="11770.599807641316"/>
    <n v="11770.599807641316"/>
    <n v="15106.652159539657"/>
    <n v="4544.5845246615136"/>
    <n v="4544.5845246615136"/>
    <n v="1208.5321727631726"/>
    <s v="Underforecast"/>
    <s v="Underforecast"/>
    <x v="2"/>
    <s v="80-120"/>
  </r>
  <r>
    <s v="Total"/>
    <x v="3"/>
    <s v="ABC-12"/>
    <s v="XYZ-73"/>
    <x v="437"/>
    <s v="Description_586"/>
    <d v="2022-02-01T00:00:00"/>
    <n v="602"/>
    <s v="Demand"/>
    <n v="545"/>
    <n v="729"/>
    <n v="729"/>
    <n v="150"/>
    <n v="184"/>
    <n v="184"/>
    <n v="395"/>
    <n v="0.66238532110091741"/>
    <n v="0.66238532110091741"/>
    <n v="0.27522935779816515"/>
    <s v="60-70%"/>
    <s v="60-70%"/>
    <s v="20-30%"/>
    <n v="1.9694083235021116"/>
    <n v="1073.3275363086509"/>
    <n v="1435.6986678330393"/>
    <n v="1435.6986678330393"/>
    <n v="295.41124852531675"/>
    <n v="362.37113152438837"/>
    <n v="362.37113152438837"/>
    <n v="777.91628778333416"/>
    <s v="Overforecast"/>
    <s v="Overforecast"/>
    <x v="3"/>
    <s v="&gt;200&quot;"/>
  </r>
  <r>
    <s v="Total"/>
    <x v="4"/>
    <s v="ABC-12"/>
    <s v="XYZ-73"/>
    <x v="438"/>
    <s v="Description_587"/>
    <d v="2022-02-01T00:00:00"/>
    <n v="5662"/>
    <s v="Demand"/>
    <n v="1044"/>
    <n v="1596"/>
    <n v="1596"/>
    <n v="1700"/>
    <n v="552"/>
    <n v="552"/>
    <n v="656"/>
    <n v="0.47126436781609193"/>
    <n v="0.47126436781609193"/>
    <n v="0.37164750957854409"/>
    <s v="40-50%"/>
    <s v="40-50%"/>
    <s v="30-40%"/>
    <n v="1.1872502876691011"/>
    <n v="1239.4893003265415"/>
    <n v="1894.8514591198855"/>
    <n v="1894.8514591198855"/>
    <n v="2018.3254890374719"/>
    <n v="655.36215879334395"/>
    <n v="655.36215879334395"/>
    <n v="778.8361887109304"/>
    <s v="Overforecast"/>
    <s v="Overforecast"/>
    <x v="0"/>
    <s v="50-80"/>
  </r>
  <r>
    <s v="Total"/>
    <x v="3"/>
    <s v="ABC-12"/>
    <s v="XYZ-73"/>
    <x v="439"/>
    <s v="Description_588"/>
    <d v="2022-02-01T00:00:00"/>
    <n v="1567"/>
    <s v="Demand"/>
    <n v="316"/>
    <n v="157"/>
    <n v="157"/>
    <n v="226"/>
    <n v="159"/>
    <n v="159"/>
    <n v="90"/>
    <n v="0.49683544303797467"/>
    <n v="0.49683544303797467"/>
    <n v="0.71518987341772156"/>
    <s v="40-50%"/>
    <s v="40-50%"/>
    <s v="70-80%"/>
    <n v="5.8604018421617523"/>
    <n v="1851.8869821231137"/>
    <n v="920.08308921939511"/>
    <n v="920.08308921939511"/>
    <n v="1324.4508163285561"/>
    <n v="931.80389290371863"/>
    <n v="931.80389290371863"/>
    <n v="527.43616579455761"/>
    <s v="Underforecast"/>
    <s v="Underforecast"/>
    <x v="3"/>
    <s v="120-150"/>
  </r>
  <r>
    <s v="Total"/>
    <x v="3"/>
    <s v="ABC-19"/>
    <s v="XYZ-75"/>
    <x v="440"/>
    <s v="Description_593"/>
    <d v="2022-02-01T00:00:00"/>
    <n v="1259"/>
    <s v="Demand"/>
    <n v="1"/>
    <n v="100"/>
    <n v="100"/>
    <n v="0"/>
    <n v="99"/>
    <n v="99"/>
    <n v="1"/>
    <n v="0"/>
    <n v="0"/>
    <n v="0"/>
    <s v="0-10%"/>
    <s v="0-10%"/>
    <s v="0-10%"/>
    <n v="33.201000000000001"/>
    <n v="33.201000000000001"/>
    <n v="3320.1"/>
    <n v="3320.1"/>
    <n v="0"/>
    <n v="3286.8989999999999"/>
    <n v="3286.8989999999999"/>
    <n v="33.201000000000001"/>
    <s v="Overforecast"/>
    <s v="Overforecast"/>
    <x v="1"/>
    <s v="Sales Agst No FC"/>
  </r>
  <r>
    <s v="Total"/>
    <x v="3"/>
    <s v="ABC-19"/>
    <s v="XYZ-75"/>
    <x v="441"/>
    <s v="Description_594"/>
    <d v="2022-02-01T00:00:00"/>
    <n v="1629"/>
    <s v="Demand"/>
    <n v="1"/>
    <n v="80"/>
    <n v="80"/>
    <n v="0"/>
    <n v="79"/>
    <n v="79"/>
    <n v="1"/>
    <n v="0"/>
    <n v="0"/>
    <n v="0"/>
    <s v="0-10%"/>
    <s v="0-10%"/>
    <s v="0-10%"/>
    <n v="34.390999999999998"/>
    <n v="34.390999999999998"/>
    <n v="2751.2799999999997"/>
    <n v="2751.2799999999997"/>
    <n v="0"/>
    <n v="2716.8889999999997"/>
    <n v="2716.8889999999997"/>
    <n v="34.390999999999998"/>
    <s v="Overforecast"/>
    <s v="Overforecast"/>
    <x v="1"/>
    <s v="Sales Agst No FC"/>
  </r>
  <r>
    <s v="Total"/>
    <x v="3"/>
    <s v="ABC-19"/>
    <s v="XYZ-75"/>
    <x v="442"/>
    <s v="Description_595"/>
    <d v="2022-02-01T00:00:00"/>
    <n v="1718"/>
    <s v="Demand"/>
    <n v="1"/>
    <n v="80"/>
    <n v="80"/>
    <n v="0"/>
    <n v="79"/>
    <n v="79"/>
    <n v="1"/>
    <n v="0"/>
    <n v="0"/>
    <n v="0"/>
    <s v="0-10%"/>
    <s v="0-10%"/>
    <s v="0-10%"/>
    <n v="35.580999999999996"/>
    <n v="35.580999999999996"/>
    <n v="2846.4799999999996"/>
    <n v="2846.4799999999996"/>
    <n v="0"/>
    <n v="2810.8989999999994"/>
    <n v="2810.8989999999994"/>
    <n v="35.580999999999996"/>
    <s v="Overforecast"/>
    <s v="Overforecast"/>
    <x v="1"/>
    <s v="Sales Agst No FC"/>
  </r>
  <r>
    <s v="Total"/>
    <x v="3"/>
    <s v="ABC-19"/>
    <s v="XYZ-75"/>
    <x v="443"/>
    <s v="Description_596"/>
    <d v="2022-02-01T00:00:00"/>
    <n v="1350"/>
    <s v="Demand"/>
    <n v="21"/>
    <n v="100"/>
    <n v="100"/>
    <n v="0"/>
    <n v="79"/>
    <n v="79"/>
    <n v="21"/>
    <n v="0"/>
    <n v="0"/>
    <n v="0"/>
    <s v="0-10%"/>
    <s v="0-10%"/>
    <s v="0-10%"/>
    <n v="36.771000000000001"/>
    <n v="772.19100000000003"/>
    <n v="3677.1"/>
    <n v="3677.1"/>
    <n v="0"/>
    <n v="2904.9089999999997"/>
    <n v="2904.9089999999997"/>
    <n v="772.19100000000003"/>
    <s v="Overforecast"/>
    <s v="Overforecast"/>
    <x v="1"/>
    <s v="Sales Agst No FC"/>
  </r>
  <r>
    <s v="Total"/>
    <x v="0"/>
    <s v="ABC-19"/>
    <s v="XYZ-75"/>
    <x v="444"/>
    <s v="Description_598"/>
    <d v="2022-02-01T00:00:00"/>
    <n v="0"/>
    <s v="Supply"/>
    <n v="0"/>
    <n v="0"/>
    <n v="0"/>
    <n v="0"/>
    <n v="0"/>
    <n v="0"/>
    <n v="0"/>
    <n v="1"/>
    <n v="1"/>
    <n v="1"/>
    <s v="Others"/>
    <s v="Others"/>
    <s v="Others"/>
    <n v="22.2"/>
    <n v="0"/>
    <n v="0"/>
    <n v="0"/>
    <n v="0"/>
    <n v="0"/>
    <n v="0"/>
    <n v="0"/>
    <s v="Others"/>
    <s v="Others"/>
    <x v="4"/>
    <s v="0"/>
  </r>
  <r>
    <s v="Total"/>
    <x v="0"/>
    <s v="ABC-19"/>
    <s v="XYZ-75"/>
    <x v="445"/>
    <s v="Description_600"/>
    <d v="2022-02-01T00:00:00"/>
    <n v="0"/>
    <s v="Supply"/>
    <n v="0"/>
    <n v="0"/>
    <n v="0"/>
    <n v="0"/>
    <n v="0"/>
    <n v="0"/>
    <n v="0"/>
    <n v="1"/>
    <n v="1"/>
    <n v="1"/>
    <s v="Others"/>
    <s v="Others"/>
    <s v="Others"/>
    <n v="24.071000000000002"/>
    <n v="0"/>
    <n v="0"/>
    <n v="0"/>
    <n v="0"/>
    <n v="0"/>
    <n v="0"/>
    <n v="0"/>
    <s v="Others"/>
    <s v="Others"/>
    <x v="4"/>
    <s v="0"/>
  </r>
  <r>
    <s v="Total"/>
    <x v="0"/>
    <s v="ABC-19"/>
    <s v="XYZ-75"/>
    <x v="446"/>
    <s v="Description_602"/>
    <d v="2022-02-01T00:00:00"/>
    <n v="0"/>
    <s v="Supply"/>
    <n v="0"/>
    <n v="0"/>
    <n v="0"/>
    <n v="0"/>
    <n v="0"/>
    <n v="0"/>
    <n v="0"/>
    <n v="1"/>
    <n v="1"/>
    <n v="1"/>
    <s v="Others"/>
    <s v="Others"/>
    <s v="Others"/>
    <n v="25.94"/>
    <n v="0"/>
    <n v="0"/>
    <n v="0"/>
    <n v="0"/>
    <n v="0"/>
    <n v="0"/>
    <n v="0"/>
    <s v="Others"/>
    <s v="Others"/>
    <x v="4"/>
    <s v="0"/>
  </r>
  <r>
    <s v="Total"/>
    <x v="0"/>
    <s v="ABC-19"/>
    <s v="XYZ-75"/>
    <x v="447"/>
    <s v="Description_604"/>
    <d v="2022-02-01T00:00:00"/>
    <n v="0"/>
    <s v="Supply"/>
    <n v="0"/>
    <n v="0"/>
    <n v="0"/>
    <n v="0"/>
    <n v="0"/>
    <n v="0"/>
    <n v="0"/>
    <n v="1"/>
    <n v="1"/>
    <n v="1"/>
    <s v="Others"/>
    <s v="Others"/>
    <s v="Others"/>
    <n v="27.809000000000001"/>
    <n v="0"/>
    <n v="0"/>
    <n v="0"/>
    <n v="0"/>
    <n v="0"/>
    <n v="0"/>
    <n v="0"/>
    <s v="Others"/>
    <s v="Others"/>
    <x v="4"/>
    <s v="0"/>
  </r>
  <r>
    <s v="Total"/>
    <x v="1"/>
    <s v="ABC-13"/>
    <s v="XYZ-76"/>
    <x v="448"/>
    <s v="Description_611"/>
    <d v="2022-02-01T00:00:00"/>
    <n v="935"/>
    <s v="Demand"/>
    <n v="353"/>
    <n v="385"/>
    <n v="385"/>
    <n v="500"/>
    <n v="32"/>
    <n v="32"/>
    <n v="147"/>
    <n v="0.90934844192634556"/>
    <n v="0.90934844192634556"/>
    <n v="0.58356940509915012"/>
    <s v="80-90%"/>
    <s v="80-90%"/>
    <s v="50-60%"/>
    <n v="6.6105988441160708"/>
    <n v="2333.5413919729731"/>
    <n v="2545.0805549846873"/>
    <n v="2545.0805549846873"/>
    <n v="3305.2994220580354"/>
    <n v="211.53916301171421"/>
    <n v="211.53916301171421"/>
    <n v="971.75803008506227"/>
    <s v="Normal"/>
    <s v="Normal"/>
    <x v="0"/>
    <s v="50-80"/>
  </r>
  <r>
    <s v="Total"/>
    <x v="1"/>
    <s v="ABC-13"/>
    <s v="XYZ-76"/>
    <x v="449"/>
    <s v="Description_612"/>
    <d v="2022-02-01T00:00:00"/>
    <n v="1327"/>
    <s v="Demand"/>
    <n v="481"/>
    <n v="638"/>
    <n v="638"/>
    <n v="580"/>
    <n v="157"/>
    <n v="157"/>
    <n v="99"/>
    <n v="0.67359667359667363"/>
    <n v="0.67359667359667363"/>
    <n v="0.79417879417879411"/>
    <s v="60-70%"/>
    <s v="60-70%"/>
    <s v="70-80%"/>
    <n v="10.03026931937241"/>
    <n v="4824.5595426181289"/>
    <n v="6399.3118257595979"/>
    <n v="6399.3118257595979"/>
    <n v="5817.5562052359974"/>
    <n v="1574.752283141469"/>
    <n v="1574.752283141469"/>
    <n v="992.99666261786842"/>
    <s v="Overforecast"/>
    <s v="Overforecast"/>
    <x v="0"/>
    <s v="80-120"/>
  </r>
  <r>
    <s v="Total"/>
    <x v="1"/>
    <s v="ABC-13"/>
    <s v="XYZ-76"/>
    <x v="450"/>
    <s v="Description_613"/>
    <d v="2022-02-01T00:00:00"/>
    <n v="1063"/>
    <s v="Demand"/>
    <n v="10"/>
    <n v="7"/>
    <n v="7"/>
    <n v="26"/>
    <n v="3"/>
    <n v="3"/>
    <n v="16"/>
    <n v="0.7"/>
    <n v="0.7"/>
    <n v="0"/>
    <s v="60-70%"/>
    <s v="60-70%"/>
    <s v="0-10%"/>
    <n v="27.497458195454549"/>
    <n v="274.9745819545455"/>
    <n v="192.48220736818183"/>
    <n v="192.48220736818183"/>
    <n v="714.93391308181822"/>
    <n v="82.492374586363667"/>
    <n v="82.492374586363667"/>
    <n v="439.95933112727272"/>
    <s v="Underforecast"/>
    <s v="Underforecast"/>
    <x v="0"/>
    <s v="25-50"/>
  </r>
  <r>
    <s v="Total"/>
    <x v="1"/>
    <s v="ABC-13"/>
    <s v="XYZ-76"/>
    <x v="451"/>
    <s v="Description_614"/>
    <d v="2022-02-01T00:00:00"/>
    <n v="13367"/>
    <s v="Demand"/>
    <n v="2248"/>
    <n v="2800"/>
    <n v="2800"/>
    <n v="2100"/>
    <n v="552"/>
    <n v="552"/>
    <n v="148"/>
    <n v="0.75444839857651247"/>
    <n v="0.75444839857651247"/>
    <n v="0.9341637010676157"/>
    <s v="70-80%"/>
    <s v="70-80%"/>
    <s v="90-100%"/>
    <n v="2.6521630949985497"/>
    <n v="5962.0626375567399"/>
    <n v="7426.0566659959395"/>
    <n v="7426.0566659959395"/>
    <n v="5569.5424994969544"/>
    <n v="1463.9940284391996"/>
    <n v="1463.9940284391996"/>
    <n v="392.52013805978549"/>
    <s v="Overforecast"/>
    <s v="Overforecast"/>
    <x v="2"/>
    <s v="80-120"/>
  </r>
  <r>
    <s v="Total"/>
    <x v="1"/>
    <s v="ABC-13"/>
    <s v="XYZ-76"/>
    <x v="452"/>
    <s v="Description_615"/>
    <d v="2022-02-01T00:00:00"/>
    <n v="2511"/>
    <s v="Demand"/>
    <n v="899"/>
    <n v="944"/>
    <n v="944"/>
    <n v="980"/>
    <n v="45"/>
    <n v="45"/>
    <n v="81"/>
    <n v="0.94994438264738601"/>
    <n v="0.94994438264738601"/>
    <n v="0.90989988876529482"/>
    <s v="90-100%"/>
    <s v="90-100%"/>
    <s v="80-90%"/>
    <n v="4.3863750313459047"/>
    <n v="3943.3511531799682"/>
    <n v="4140.7380295905341"/>
    <n v="4140.7380295905341"/>
    <n v="4298.6475307189867"/>
    <n v="197.38687641056595"/>
    <n v="197.38687641056595"/>
    <n v="355.29637753901852"/>
    <s v="Normal"/>
    <s v="Normal"/>
    <x v="2"/>
    <s v="80-120"/>
  </r>
  <r>
    <s v="Total"/>
    <x v="1"/>
    <s v="ABC-13"/>
    <s v="XYZ-76"/>
    <x v="453"/>
    <s v="Description_616"/>
    <d v="2022-02-01T00:00:00"/>
    <n v="91"/>
    <s v="Demand"/>
    <n v="24"/>
    <n v="56"/>
    <n v="56"/>
    <n v="45"/>
    <n v="32"/>
    <n v="32"/>
    <n v="21"/>
    <n v="0"/>
    <n v="0"/>
    <n v="0.125"/>
    <s v="0-10%"/>
    <s v="0-10%"/>
    <s v="10-20%"/>
    <n v="14.028748839079052"/>
    <n v="336.68997213789726"/>
    <n v="785.60993498842686"/>
    <n v="785.60993498842686"/>
    <n v="631.2936977585573"/>
    <n v="448.9199628505296"/>
    <n v="448.9199628505296"/>
    <n v="294.60372562066004"/>
    <s v="Overforecast"/>
    <s v="Overforecast"/>
    <x v="0"/>
    <s v="50-80"/>
  </r>
  <r>
    <s v="Total"/>
    <x v="1"/>
    <s v="ABC-13"/>
    <s v="XYZ-76"/>
    <x v="454"/>
    <s v="Description_617"/>
    <d v="2022-02-01T00:00:00"/>
    <n v="13010"/>
    <s v="Demand"/>
    <n v="2921"/>
    <n v="2517"/>
    <n v="2517"/>
    <n v="2700"/>
    <n v="404"/>
    <n v="404"/>
    <n v="221"/>
    <n v="0.86169120164327284"/>
    <n v="0.86169120164327284"/>
    <n v="0.92434097911674085"/>
    <s v="80-90%"/>
    <s v="80-90%"/>
    <s v="90-100%"/>
    <n v="3.6299063267388809"/>
    <n v="10602.956380404272"/>
    <n v="9136.4742244017634"/>
    <n v="9136.4742244017634"/>
    <n v="9800.7470821949792"/>
    <n v="1466.4821560025084"/>
    <n v="1466.4821560025084"/>
    <n v="802.20929820929268"/>
    <s v="Underforecast"/>
    <s v="Underforecast"/>
    <x v="2"/>
    <s v="80-120"/>
  </r>
  <r>
    <s v="Total"/>
    <x v="1"/>
    <s v="ABC-13"/>
    <s v="XYZ-76"/>
    <x v="455"/>
    <s v="Description_618"/>
    <d v="2022-02-01T00:00:00"/>
    <n v="3005"/>
    <s v="Demand"/>
    <n v="1271"/>
    <n v="1844"/>
    <n v="1844"/>
    <n v="1640"/>
    <n v="573"/>
    <n v="573"/>
    <n v="369"/>
    <n v="0.54917387883556257"/>
    <n v="0.54917387883556257"/>
    <n v="0.70967741935483875"/>
    <s v="50-60%"/>
    <s v="50-60%"/>
    <s v="60-70%"/>
    <n v="6.4709661166286088"/>
    <n v="8224.5979342349619"/>
    <n v="11932.461519063154"/>
    <n v="11932.461519063154"/>
    <n v="10612.384431270919"/>
    <n v="3707.863584828192"/>
    <n v="3707.863584828192"/>
    <n v="2387.7864970359569"/>
    <s v="Overforecast"/>
    <s v="Overforecast"/>
    <x v="0"/>
    <s v="50-80"/>
  </r>
  <r>
    <s v="Total"/>
    <x v="4"/>
    <s v="ABC-13"/>
    <s v="XYZ-76"/>
    <x v="456"/>
    <s v="Description_621"/>
    <d v="2022-02-01T00:00:00"/>
    <n v="8050"/>
    <s v="Demand"/>
    <n v="4070"/>
    <n v="4103"/>
    <n v="4103"/>
    <n v="4000"/>
    <n v="33"/>
    <n v="33"/>
    <n v="70"/>
    <n v="0.99189189189189186"/>
    <n v="0.99189189189189186"/>
    <n v="0.98280098280098283"/>
    <s v="90-100%"/>
    <s v="90-100%"/>
    <s v="90-100%"/>
    <n v="4.28"/>
    <n v="17419.600000000002"/>
    <n v="17560.84"/>
    <n v="17560.84"/>
    <n v="17120"/>
    <n v="141.23999999999796"/>
    <n v="141.23999999999796"/>
    <n v="299.60000000000218"/>
    <s v="Normal"/>
    <s v="Normal"/>
    <x v="2"/>
    <s v="80-120"/>
  </r>
  <r>
    <s v="Total"/>
    <x v="4"/>
    <s v="ABC-13"/>
    <s v="XYZ-76"/>
    <x v="457"/>
    <s v="Description_622"/>
    <d v="2022-02-01T00:00:00"/>
    <n v="0"/>
    <s v="Supply"/>
    <n v="6780"/>
    <n v="6929"/>
    <n v="6929"/>
    <n v="8000"/>
    <n v="149"/>
    <n v="149"/>
    <n v="1220"/>
    <n v="0.97802359882005896"/>
    <n v="0.97802359882005896"/>
    <n v="0.82005899705014751"/>
    <s v="90-100%"/>
    <s v="90-100%"/>
    <s v="80-90%"/>
    <n v="4.2407715116141969"/>
    <n v="28752.430848744254"/>
    <n v="29384.30580397477"/>
    <n v="29384.30580397477"/>
    <n v="33926.172092913577"/>
    <n v="631.87495523051621"/>
    <n v="631.87495523051621"/>
    <n v="5173.7412441693232"/>
    <s v="Normal"/>
    <s v="Normal"/>
    <x v="0"/>
    <s v="80-120"/>
  </r>
  <r>
    <s v="Total"/>
    <x v="3"/>
    <s v="ABC-20"/>
    <s v="XYZ-77"/>
    <x v="458"/>
    <s v="Description_623"/>
    <d v="2022-02-01T00:00:00"/>
    <n v="298"/>
    <s v="Supply"/>
    <n v="0"/>
    <n v="9911"/>
    <n v="9911"/>
    <n v="12500"/>
    <n v="9911"/>
    <n v="9911"/>
    <n v="12500"/>
    <n v="1"/>
    <n v="1"/>
    <n v="1"/>
    <s v="90-100%"/>
    <s v="90-100%"/>
    <s v="90-100%"/>
    <n v="0.88566210375313714"/>
    <n v="0"/>
    <n v="8777.7971102973424"/>
    <n v="8777.7971102973424"/>
    <n v="11070.776296914215"/>
    <n v="8777.7971102973424"/>
    <n v="8777.7971102973424"/>
    <n v="11070.776296914215"/>
    <s v="Forecasted But Not Sold"/>
    <s v="Forecasted But Not Sold"/>
    <x v="5"/>
    <s v="0"/>
  </r>
  <r>
    <s v="Total"/>
    <x v="3"/>
    <s v="ABC-20"/>
    <s v="XYZ-77"/>
    <x v="459"/>
    <s v="Description_624"/>
    <d v="2022-02-01T00:00:00"/>
    <n v="4987"/>
    <s v="Demand"/>
    <n v="3869"/>
    <n v="2611"/>
    <n v="2611"/>
    <n v="3500"/>
    <n v="1258"/>
    <n v="1258"/>
    <n v="369"/>
    <n v="0.67485138278624968"/>
    <n v="0.67485138278624968"/>
    <n v="0.90462651848022746"/>
    <s v="60-70%"/>
    <s v="60-70%"/>
    <s v="80-90%"/>
    <n v="1.5572946864786705"/>
    <n v="6025.1731419859761"/>
    <n v="4066.096426395809"/>
    <n v="4066.096426395809"/>
    <n v="5450.5314026753467"/>
    <n v="1959.0767155901672"/>
    <n v="1959.0767155901672"/>
    <n v="574.64173931062942"/>
    <s v="Underforecast"/>
    <s v="Underforecast"/>
    <x v="2"/>
    <s v="80-120"/>
  </r>
  <r>
    <s v="Total"/>
    <x v="3"/>
    <s v="ABC-20"/>
    <s v="XYZ-77"/>
    <x v="460"/>
    <s v="Description_625"/>
    <d v="2022-02-01T00:00:00"/>
    <n v="3"/>
    <s v="Supply"/>
    <n v="0"/>
    <n v="44135"/>
    <n v="44135"/>
    <n v="40000"/>
    <n v="44135"/>
    <n v="44135"/>
    <n v="40000"/>
    <n v="1"/>
    <n v="1"/>
    <n v="1"/>
    <s v="90-100%"/>
    <s v="90-100%"/>
    <s v="90-100%"/>
    <n v="1.6848366518155988"/>
    <n v="0"/>
    <n v="74360.265627881454"/>
    <n v="74360.265627881454"/>
    <n v="67393.466072623953"/>
    <n v="74360.265627881454"/>
    <n v="74360.265627881454"/>
    <n v="67393.466072623953"/>
    <s v="Forecasted But Not Sold"/>
    <s v="Forecasted But Not Sold"/>
    <x v="5"/>
    <s v="0"/>
  </r>
  <r>
    <s v="Total"/>
    <x v="3"/>
    <s v="ABC-20"/>
    <s v="XYZ-77"/>
    <x v="461"/>
    <s v="Description_626"/>
    <d v="2022-02-01T00:00:00"/>
    <n v="0"/>
    <s v="Supply"/>
    <n v="0"/>
    <n v="328"/>
    <n v="328"/>
    <n v="0"/>
    <n v="328"/>
    <n v="328"/>
    <n v="0"/>
    <n v="1"/>
    <n v="1"/>
    <n v="1"/>
    <s v="90-100%"/>
    <s v="90-100%"/>
    <s v="Others"/>
    <n v="1.4459480849935464"/>
    <n v="0"/>
    <n v="474.27097187788326"/>
    <n v="474.27097187788326"/>
    <n v="0"/>
    <n v="474.27097187788326"/>
    <n v="474.27097187788326"/>
    <n v="0"/>
    <s v="Forecasted But Not Sold"/>
    <s v="Forecasted But Not Sold"/>
    <x v="4"/>
    <s v="0"/>
  </r>
  <r>
    <s v="Total"/>
    <x v="0"/>
    <s v="ABC-15"/>
    <s v="XYZ-78"/>
    <x v="462"/>
    <s v="Description_632"/>
    <d v="2022-02-01T00:00:00"/>
    <n v="29773"/>
    <s v="Demand"/>
    <n v="676"/>
    <n v="2547"/>
    <n v="2547"/>
    <n v="800"/>
    <n v="1871"/>
    <n v="1871"/>
    <n v="124"/>
    <n v="0"/>
    <n v="0"/>
    <n v="0.81656804733727806"/>
    <s v="0-10%"/>
    <s v="0-10%"/>
    <s v="80-90%"/>
    <n v="1.4614598714416895"/>
    <n v="987.94687309458209"/>
    <n v="3722.3382925619831"/>
    <n v="3722.3382925619831"/>
    <n v="1169.1678971533515"/>
    <n v="2734.3914194674007"/>
    <n v="2734.3914194674007"/>
    <n v="181.22102405876944"/>
    <s v="Overforecast"/>
    <s v="Overforecast"/>
    <x v="0"/>
    <s v="80-120"/>
  </r>
  <r>
    <s v="Total"/>
    <x v="0"/>
    <s v="ABC-15"/>
    <s v="XYZ-78"/>
    <x v="463"/>
    <s v="Description_633"/>
    <d v="2022-02-01T00:00:00"/>
    <n v="11096"/>
    <s v="Demand"/>
    <n v="1513"/>
    <n v="2611"/>
    <n v="2611"/>
    <n v="3000"/>
    <n v="1098"/>
    <n v="1098"/>
    <n v="1487"/>
    <n v="0.27428949107732981"/>
    <n v="0.27428949107732981"/>
    <n v="1.7184401850627862E-2"/>
    <s v="20-30%"/>
    <s v="20-30%"/>
    <s v="0-10%"/>
    <n v="4.2028396334223812"/>
    <n v="6358.896365368063"/>
    <n v="10973.614282865838"/>
    <n v="10973.614282865838"/>
    <n v="12608.518900267143"/>
    <n v="4614.7179174977746"/>
    <n v="4614.7179174977746"/>
    <n v="6249.6225348990802"/>
    <s v="Overforecast"/>
    <s v="Overforecast"/>
    <x v="0"/>
    <s v="50-80"/>
  </r>
  <r>
    <s v="Total"/>
    <x v="0"/>
    <s v="ABC-15"/>
    <s v="XYZ-78"/>
    <x v="464"/>
    <s v="Description_634"/>
    <d v="2022-02-01T00:00:00"/>
    <n v="6087"/>
    <s v="Demand"/>
    <n v="1572"/>
    <n v="2143"/>
    <n v="2143"/>
    <n v="2000"/>
    <n v="571"/>
    <n v="571"/>
    <n v="428"/>
    <n v="0.63676844783715014"/>
    <n v="0.63676844783715014"/>
    <n v="0.72773536895674296"/>
    <s v="60-70%"/>
    <s v="60-70%"/>
    <s v="70-80%"/>
    <n v="3.4604381508463682"/>
    <n v="5439.8087731304904"/>
    <n v="7415.7189572637672"/>
    <n v="7415.7189572637672"/>
    <n v="6920.876301692736"/>
    <n v="1975.9101841332767"/>
    <n v="1975.9101841332767"/>
    <n v="1481.0675285622456"/>
    <s v="Overforecast"/>
    <s v="Overforecast"/>
    <x v="0"/>
    <s v="50-80"/>
  </r>
  <r>
    <s v="Total"/>
    <x v="0"/>
    <s v="ABC-15"/>
    <s v="XYZ-78"/>
    <x v="465"/>
    <s v="Description_635"/>
    <d v="2022-02-01T00:00:00"/>
    <n v="9194"/>
    <s v="Demand"/>
    <n v="4153"/>
    <n v="4813"/>
    <n v="4813"/>
    <n v="5000"/>
    <n v="660"/>
    <n v="660"/>
    <n v="847"/>
    <n v="0.8410787382614977"/>
    <n v="0.8410787382614977"/>
    <n v="0.79605104743558874"/>
    <s v="80-90%"/>
    <s v="80-90%"/>
    <s v="70-80%"/>
    <n v="6.7714728472423946"/>
    <n v="28121.926734597666"/>
    <n v="32591.098813777644"/>
    <n v="32591.098813777644"/>
    <n v="33857.364236211972"/>
    <n v="4469.172079179978"/>
    <n v="4469.172079179978"/>
    <n v="5735.4375016143058"/>
    <s v="Overforecast"/>
    <s v="Overforecast"/>
    <x v="0"/>
    <s v="80-120"/>
  </r>
  <r>
    <s v="Total"/>
    <x v="2"/>
    <s v="ABC-15"/>
    <s v="XYZ-78"/>
    <x v="466"/>
    <s v="Description_636"/>
    <d v="2022-02-01T00:00:00"/>
    <n v="9529"/>
    <s v="Demand"/>
    <n v="2203"/>
    <n v="2153"/>
    <n v="2153"/>
    <n v="1600"/>
    <n v="50"/>
    <n v="50"/>
    <n v="603"/>
    <n v="0.9773036768043577"/>
    <n v="0.9773036768043577"/>
    <n v="0.72628234226055377"/>
    <s v="90-100%"/>
    <s v="90-100%"/>
    <s v="70-80%"/>
    <n v="3.3600657356128099"/>
    <n v="7402.2248155550205"/>
    <n v="7234.2215287743793"/>
    <n v="7234.2215287743793"/>
    <n v="5376.1051769804953"/>
    <n v="168.00328678064125"/>
    <n v="168.00328678064125"/>
    <n v="2026.1196385745252"/>
    <s v="Normal"/>
    <s v="Normal"/>
    <x v="3"/>
    <s v="120-150"/>
  </r>
  <r>
    <s v="Total"/>
    <x v="1"/>
    <s v="ABC-19"/>
    <s v="XYZ-79"/>
    <x v="467"/>
    <s v="Description_637"/>
    <d v="2022-02-01T00:00:00"/>
    <n v="0"/>
    <s v="Supply"/>
    <n v="0"/>
    <n v="0"/>
    <n v="0"/>
    <n v="0"/>
    <n v="0"/>
    <n v="0"/>
    <n v="0"/>
    <n v="1"/>
    <n v="1"/>
    <n v="1"/>
    <s v="Others"/>
    <s v="Others"/>
    <s v="Others"/>
    <n v="0"/>
    <n v="0"/>
    <n v="0"/>
    <n v="0"/>
    <n v="0"/>
    <n v="0"/>
    <n v="0"/>
    <n v="0"/>
    <s v="Others"/>
    <s v="Others"/>
    <x v="4"/>
    <s v="0"/>
  </r>
  <r>
    <s v="Total"/>
    <x v="1"/>
    <s v="ABC-19"/>
    <s v="XYZ-79"/>
    <x v="468"/>
    <s v="Description_638"/>
    <d v="2022-02-01T00:00:00"/>
    <n v="0"/>
    <s v="Supply"/>
    <n v="0"/>
    <n v="0"/>
    <n v="0"/>
    <n v="0"/>
    <n v="0"/>
    <n v="0"/>
    <n v="0"/>
    <n v="1"/>
    <n v="1"/>
    <n v="1"/>
    <s v="Others"/>
    <s v="Others"/>
    <s v="Others"/>
    <n v="0"/>
    <n v="0"/>
    <n v="0"/>
    <n v="0"/>
    <n v="0"/>
    <n v="0"/>
    <n v="0"/>
    <n v="0"/>
    <s v="Others"/>
    <s v="Others"/>
    <x v="4"/>
    <s v="0"/>
  </r>
  <r>
    <s v="Total"/>
    <x v="1"/>
    <s v="ABC-19"/>
    <s v="XYZ-79"/>
    <x v="469"/>
    <s v="Description_639"/>
    <d v="2022-02-01T00:00:00"/>
    <n v="0"/>
    <s v="Supply"/>
    <n v="0"/>
    <n v="0"/>
    <n v="0"/>
    <n v="0"/>
    <n v="0"/>
    <n v="0"/>
    <n v="0"/>
    <n v="1"/>
    <n v="1"/>
    <n v="1"/>
    <s v="Others"/>
    <s v="Others"/>
    <s v="Others"/>
    <n v="0"/>
    <n v="0"/>
    <n v="0"/>
    <n v="0"/>
    <n v="0"/>
    <n v="0"/>
    <n v="0"/>
    <n v="0"/>
    <s v="Others"/>
    <s v="Others"/>
    <x v="4"/>
    <s v="0"/>
  </r>
  <r>
    <s v="Total"/>
    <x v="1"/>
    <s v="ABC-19"/>
    <s v="XYZ-79"/>
    <x v="470"/>
    <s v="Description_640"/>
    <d v="2022-02-01T00:00:00"/>
    <n v="0"/>
    <s v="Supply"/>
    <n v="0"/>
    <n v="0"/>
    <n v="0"/>
    <n v="0"/>
    <n v="0"/>
    <n v="0"/>
    <n v="0"/>
    <n v="1"/>
    <n v="1"/>
    <n v="1"/>
    <s v="Others"/>
    <s v="Others"/>
    <s v="Others"/>
    <n v="0"/>
    <n v="0"/>
    <n v="0"/>
    <n v="0"/>
    <n v="0"/>
    <n v="0"/>
    <n v="0"/>
    <n v="0"/>
    <s v="Others"/>
    <s v="Others"/>
    <x v="4"/>
    <s v="0"/>
  </r>
  <r>
    <s v="Total"/>
    <x v="1"/>
    <s v="ABC-19"/>
    <s v="XYZ-79"/>
    <x v="471"/>
    <s v="Description_641"/>
    <d v="2022-02-01T00:00:00"/>
    <n v="0"/>
    <s v="Supply"/>
    <n v="0"/>
    <n v="0"/>
    <n v="0"/>
    <n v="0"/>
    <n v="0"/>
    <n v="0"/>
    <n v="0"/>
    <n v="1"/>
    <n v="1"/>
    <n v="1"/>
    <s v="Others"/>
    <s v="Others"/>
    <s v="Others"/>
    <n v="0"/>
    <n v="0"/>
    <n v="0"/>
    <n v="0"/>
    <n v="0"/>
    <n v="0"/>
    <n v="0"/>
    <n v="0"/>
    <s v="Others"/>
    <s v="Others"/>
    <x v="4"/>
    <s v="0"/>
  </r>
  <r>
    <s v="Total"/>
    <x v="1"/>
    <s v="ABC-19"/>
    <s v="XYZ-79"/>
    <x v="472"/>
    <s v="Description_642"/>
    <d v="2022-02-01T00:00:00"/>
    <n v="0"/>
    <s v="Supply"/>
    <n v="0"/>
    <n v="0"/>
    <n v="0"/>
    <n v="0"/>
    <n v="0"/>
    <n v="0"/>
    <n v="0"/>
    <n v="1"/>
    <n v="1"/>
    <n v="1"/>
    <s v="Others"/>
    <s v="Others"/>
    <s v="Others"/>
    <n v="0"/>
    <n v="0"/>
    <n v="0"/>
    <n v="0"/>
    <n v="0"/>
    <n v="0"/>
    <n v="0"/>
    <n v="0"/>
    <s v="Others"/>
    <s v="Others"/>
    <x v="4"/>
    <s v="0"/>
  </r>
  <r>
    <s v="Total"/>
    <x v="1"/>
    <s v="ABC-19"/>
    <s v="XYZ-79"/>
    <x v="473"/>
    <s v="Description_643"/>
    <d v="2022-02-01T00:00:00"/>
    <n v="0"/>
    <s v="Supply"/>
    <n v="0"/>
    <n v="0"/>
    <n v="0"/>
    <n v="0"/>
    <n v="0"/>
    <n v="0"/>
    <n v="0"/>
    <n v="1"/>
    <n v="1"/>
    <n v="1"/>
    <s v="Others"/>
    <s v="Others"/>
    <s v="Others"/>
    <n v="0"/>
    <n v="0"/>
    <n v="0"/>
    <n v="0"/>
    <n v="0"/>
    <n v="0"/>
    <n v="0"/>
    <n v="0"/>
    <s v="Others"/>
    <s v="Others"/>
    <x v="4"/>
    <s v="0"/>
  </r>
  <r>
    <s v="Total"/>
    <x v="0"/>
    <s v="ABC-12"/>
    <s v="XYZ-80"/>
    <x v="474"/>
    <s v="Description_644"/>
    <d v="2022-02-01T00:00:00"/>
    <n v="7212"/>
    <s v="Demand"/>
    <n v="800"/>
    <n v="480"/>
    <n v="480"/>
    <n v="500"/>
    <n v="320"/>
    <n v="320"/>
    <n v="300"/>
    <n v="0.6"/>
    <n v="0.6"/>
    <n v="0.625"/>
    <s v="50-60%"/>
    <s v="50-60%"/>
    <s v="60-70%"/>
    <n v="2.5116468480977505"/>
    <n v="2009.3174784782004"/>
    <n v="1205.5904870869203"/>
    <n v="1205.5904870869203"/>
    <n v="1255.8234240488753"/>
    <n v="803.72699139128008"/>
    <n v="803.72699139128008"/>
    <n v="753.49405442932516"/>
    <s v="Underforecast"/>
    <s v="Underforecast"/>
    <x v="3"/>
    <s v="150-200"/>
  </r>
  <r>
    <s v="Total"/>
    <x v="0"/>
    <s v="ABC-12"/>
    <s v="XYZ-80"/>
    <x v="475"/>
    <s v="Description_645"/>
    <d v="2022-02-01T00:00:00"/>
    <n v="10624"/>
    <s v="Demand"/>
    <n v="335"/>
    <n v="597"/>
    <n v="597"/>
    <n v="500"/>
    <n v="262"/>
    <n v="262"/>
    <n v="165"/>
    <n v="0.21791044776119406"/>
    <n v="0.21791044776119406"/>
    <n v="0.5074626865671642"/>
    <s v="20-30%"/>
    <s v="20-30%"/>
    <s v="40-50%"/>
    <n v="5.6309674113009196"/>
    <n v="1886.374082785808"/>
    <n v="3361.687544546649"/>
    <n v="3361.687544546649"/>
    <n v="2815.4837056504598"/>
    <n v="1475.3134617608409"/>
    <n v="1475.3134617608409"/>
    <n v="929.10962286465178"/>
    <s v="Overforecast"/>
    <s v="Overforecast"/>
    <x v="0"/>
    <s v="50-80"/>
  </r>
  <r>
    <s v="Total"/>
    <x v="3"/>
    <s v="ABC-12"/>
    <s v="XYZ-80"/>
    <x v="476"/>
    <s v="Description_646"/>
    <d v="2022-02-01T00:00:00"/>
    <n v="1832"/>
    <s v="Demand"/>
    <n v="1726"/>
    <n v="515"/>
    <n v="515"/>
    <n v="1223"/>
    <n v="1211"/>
    <n v="1211"/>
    <n v="503"/>
    <n v="0.29837775202780992"/>
    <n v="0.29837775202780992"/>
    <n v="0.70857473928157588"/>
    <s v="20-30%"/>
    <s v="20-30%"/>
    <s v="60-70%"/>
    <n v="2.6441998067030084"/>
    <n v="4563.8888663693924"/>
    <n v="1361.7629004520493"/>
    <n v="1361.7629004520493"/>
    <n v="3233.8563635977794"/>
    <n v="3202.1259659173429"/>
    <n v="3202.1259659173429"/>
    <n v="1330.0325027716131"/>
    <s v="Underforecast"/>
    <s v="Underforecast"/>
    <x v="3"/>
    <s v="120-150"/>
  </r>
  <r>
    <s v="Total"/>
    <x v="3"/>
    <s v="ABC-12"/>
    <s v="XYZ-80"/>
    <x v="477"/>
    <s v="Description_647"/>
    <d v="2022-02-01T00:00:00"/>
    <n v="407"/>
    <s v="Supply"/>
    <n v="368"/>
    <n v="500"/>
    <n v="500"/>
    <n v="491"/>
    <n v="132"/>
    <n v="132"/>
    <n v="123"/>
    <n v="0.64130434782608692"/>
    <n v="0.64130434782608692"/>
    <n v="0.66576086956521741"/>
    <s v="60-70%"/>
    <s v="60-70%"/>
    <s v="60-70%"/>
    <n v="7.9250613390218714"/>
    <n v="2916.4225727600488"/>
    <n v="3962.5306695109357"/>
    <n v="3962.5306695109357"/>
    <n v="3891.2051174597386"/>
    <n v="1046.1080967508869"/>
    <n v="1046.1080967508869"/>
    <n v="974.78254469968988"/>
    <s v="Overforecast"/>
    <s v="Overforecast"/>
    <x v="0"/>
    <s v="50-80"/>
  </r>
  <r>
    <s v="Total"/>
    <x v="3"/>
    <s v="ABC-12"/>
    <s v="XYZ-80"/>
    <x v="478"/>
    <s v="Description_648"/>
    <d v="2022-02-01T00:00:00"/>
    <n v="12376"/>
    <s v="Demand"/>
    <n v="764"/>
    <n v="450"/>
    <n v="450"/>
    <n v="550"/>
    <n v="314"/>
    <n v="314"/>
    <n v="214"/>
    <n v="0.58900523560209428"/>
    <n v="0.58900523560209428"/>
    <n v="0.71989528795811519"/>
    <s v="50-60%"/>
    <s v="50-60%"/>
    <s v="70-80%"/>
    <n v="2.6394513258371886"/>
    <n v="2016.5408129396121"/>
    <n v="1187.7530966267348"/>
    <n v="1187.7530966267348"/>
    <n v="1451.6982292104537"/>
    <n v="828.78771631287736"/>
    <n v="828.78771631287736"/>
    <n v="564.84258372915838"/>
    <s v="Underforecast"/>
    <s v="Underforecast"/>
    <x v="3"/>
    <s v="120-150"/>
  </r>
  <r>
    <s v="Total"/>
    <x v="3"/>
    <s v="ABC-12"/>
    <s v="XYZ-80"/>
    <x v="479"/>
    <s v="Description_649"/>
    <d v="2022-02-01T00:00:00"/>
    <n v="4010"/>
    <s v="Demand"/>
    <n v="359"/>
    <n v="170"/>
    <n v="170"/>
    <n v="200"/>
    <n v="189"/>
    <n v="189"/>
    <n v="159"/>
    <n v="0.47353760445682447"/>
    <n v="0.47353760445682447"/>
    <n v="0.55710306406685239"/>
    <s v="40-50%"/>
    <s v="40-50%"/>
    <s v="50-60%"/>
    <n v="7.9339151800376984"/>
    <n v="2848.2755496335335"/>
    <n v="1348.7655806064088"/>
    <n v="1348.7655806064088"/>
    <n v="1586.7830360075397"/>
    <n v="1499.5099690271247"/>
    <n v="1499.5099690271247"/>
    <n v="1261.4925136259938"/>
    <s v="Underforecast"/>
    <s v="Underforecast"/>
    <x v="3"/>
    <s v="150-200"/>
  </r>
  <r>
    <s v="Total"/>
    <x v="1"/>
    <s v="ABC-19"/>
    <s v="XYZ-81"/>
    <x v="480"/>
    <s v="Description_651"/>
    <d v="2022-02-01T00:00:00"/>
    <n v="843"/>
    <s v="Demand"/>
    <n v="112"/>
    <n v="57"/>
    <n v="57"/>
    <n v="95"/>
    <n v="55"/>
    <n v="55"/>
    <n v="17"/>
    <n v="0.5089285714285714"/>
    <n v="0.5089285714285714"/>
    <n v="0.8482142857142857"/>
    <s v="40-50%"/>
    <s v="40-50%"/>
    <s v="80-90%"/>
    <n v="8.1341986532865249"/>
    <n v="911.03024916809079"/>
    <n v="463.64932323733194"/>
    <n v="463.64932323733194"/>
    <n v="772.7488720622199"/>
    <n v="447.38092593075885"/>
    <n v="447.38092593075885"/>
    <n v="138.28137710587089"/>
    <s v="Underforecast"/>
    <s v="Underforecast"/>
    <x v="3"/>
    <s v="80-120"/>
  </r>
  <r>
    <s v="Total"/>
    <x v="1"/>
    <s v="ABC-19"/>
    <s v="XYZ-81"/>
    <x v="481"/>
    <s v="Description_652"/>
    <d v="2022-02-01T00:00:00"/>
    <n v="2861"/>
    <s v="Demand"/>
    <n v="697"/>
    <n v="1265"/>
    <n v="1265"/>
    <n v="900"/>
    <n v="568"/>
    <n v="568"/>
    <n v="203"/>
    <n v="0.18507890961262552"/>
    <n v="0.18507890961262552"/>
    <n v="0.70875179340028693"/>
    <s v="10-20%"/>
    <s v="10-20%"/>
    <s v="60-70%"/>
    <n v="13.381231469775649"/>
    <n v="9326.7183344336281"/>
    <n v="16927.257809266197"/>
    <n v="16927.257809266197"/>
    <n v="12043.108322798083"/>
    <n v="7600.5394748325689"/>
    <n v="7600.5394748325689"/>
    <n v="2716.3899883644553"/>
    <s v="Overforecast"/>
    <s v="Overforecast"/>
    <x v="0"/>
    <s v="50-80"/>
  </r>
  <r>
    <s v="Total"/>
    <x v="1"/>
    <s v="ABC-19"/>
    <s v="XYZ-81"/>
    <x v="482"/>
    <s v="Description_653"/>
    <d v="2022-02-01T00:00:00"/>
    <n v="639"/>
    <s v="Demand"/>
    <n v="9"/>
    <n v="6"/>
    <n v="6"/>
    <n v="20"/>
    <n v="3"/>
    <n v="3"/>
    <n v="11"/>
    <n v="0.66666666666666674"/>
    <n v="0.66666666666666674"/>
    <n v="0"/>
    <s v="60-70%"/>
    <s v="60-70%"/>
    <s v="0-10%"/>
    <n v="4.5424892430837565"/>
    <n v="40.882403187753809"/>
    <n v="27.254935458502537"/>
    <n v="27.254935458502537"/>
    <n v="90.849784861675133"/>
    <n v="13.627467729251272"/>
    <n v="13.627467729251272"/>
    <n v="49.967381673921324"/>
    <s v="Underforecast"/>
    <s v="Underforecast"/>
    <x v="0"/>
    <s v="25-50"/>
  </r>
  <r>
    <s v="Total"/>
    <x v="3"/>
    <s v="ABC-19"/>
    <s v="XYZ-81"/>
    <x v="483"/>
    <s v="Description_655"/>
    <d v="2022-02-01T00:00:00"/>
    <n v="181"/>
    <s v="Demand"/>
    <n v="29"/>
    <n v="550"/>
    <n v="550"/>
    <n v="511"/>
    <n v="521"/>
    <n v="521"/>
    <n v="482"/>
    <n v="0"/>
    <n v="0"/>
    <n v="0"/>
    <s v="0-10%"/>
    <s v="0-10%"/>
    <s v="0-10%"/>
    <n v="22.730037992834482"/>
    <n v="659.17110179220003"/>
    <n v="12501.520896058966"/>
    <n v="12501.520896058966"/>
    <n v="11615.04941433842"/>
    <n v="11842.349794266765"/>
    <n v="11842.349794266765"/>
    <n v="10955.87831254622"/>
    <s v="Overforecast"/>
    <s v="Overforecast"/>
    <x v="0"/>
    <s v="0-25"/>
  </r>
  <r>
    <s v="Total"/>
    <x v="0"/>
    <s v="ABC-19"/>
    <s v="XYZ-81"/>
    <x v="484"/>
    <s v="Description_656"/>
    <d v="2022-02-01T00:00:00"/>
    <n v="11479"/>
    <s v="Demand"/>
    <n v="13593"/>
    <n v="10310"/>
    <n v="10310"/>
    <n v="11000"/>
    <n v="3283"/>
    <n v="3283"/>
    <n v="2593"/>
    <n v="0.75847862870595162"/>
    <n v="0.75847862870595162"/>
    <n v="0.80924005002574861"/>
    <s v="70-80%"/>
    <s v="70-80%"/>
    <s v="70-80%"/>
    <n v="2.3805652100592685"/>
    <n v="32359.022900335636"/>
    <n v="24543.627315711059"/>
    <n v="24543.627315711059"/>
    <n v="26186.217310651955"/>
    <n v="7815.3955846245772"/>
    <n v="7815.3955846245772"/>
    <n v="6172.8055896836813"/>
    <s v="Underforecast"/>
    <s v="Underforecast"/>
    <x v="3"/>
    <s v="120-150"/>
  </r>
  <r>
    <s v="Total"/>
    <x v="1"/>
    <s v="ABC-17"/>
    <s v="XYZ-82"/>
    <x v="485"/>
    <s v="Description_657"/>
    <d v="2022-02-01T00:00:00"/>
    <n v="6739"/>
    <s v="Demand"/>
    <n v="120"/>
    <n v="20"/>
    <n v="20"/>
    <n v="500"/>
    <n v="100"/>
    <n v="100"/>
    <n v="380"/>
    <n v="0.16666666666666663"/>
    <n v="0.16666666666666663"/>
    <n v="0"/>
    <s v="10-20%"/>
    <s v="10-20%"/>
    <s v="0-10%"/>
    <n v="8.4975783557047002"/>
    <n v="1019.709402684564"/>
    <n v="169.95156711409402"/>
    <n v="169.95156711409402"/>
    <n v="4248.7891778523499"/>
    <n v="849.75783557046998"/>
    <n v="849.75783557046998"/>
    <n v="3229.079775167786"/>
    <s v="Underforecast"/>
    <s v="Underforecast"/>
    <x v="0"/>
    <s v="0-25"/>
  </r>
  <r>
    <s v="Total"/>
    <x v="1"/>
    <s v="ABC-17"/>
    <s v="XYZ-82"/>
    <x v="486"/>
    <s v="Description_658"/>
    <d v="2022-02-01T00:00:00"/>
    <n v="18069"/>
    <s v="Demand"/>
    <n v="253"/>
    <n v="80"/>
    <n v="80"/>
    <n v="1900"/>
    <n v="173"/>
    <n v="173"/>
    <n v="1647"/>
    <n v="0.3162055335968379"/>
    <n v="0.3162055335968379"/>
    <n v="0"/>
    <s v="30-40%"/>
    <s v="30-40%"/>
    <s v="0-10%"/>
    <n v="11.260579800724633"/>
    <n v="2848.9266895833321"/>
    <n v="900.84638405797068"/>
    <n v="900.84638405797068"/>
    <n v="21395.101621376802"/>
    <n v="1948.0803055253614"/>
    <n v="1948.0803055253614"/>
    <n v="18546.17493179347"/>
    <s v="Underforecast"/>
    <s v="Underforecast"/>
    <x v="0"/>
    <s v="0-25"/>
  </r>
  <r>
    <s v="Total"/>
    <x v="1"/>
    <s v="ABC-17"/>
    <s v="XYZ-82"/>
    <x v="487"/>
    <s v="Description_659"/>
    <d v="2022-02-01T00:00:00"/>
    <n v="592"/>
    <s v="Demand"/>
    <n v="66"/>
    <n v="10"/>
    <n v="10"/>
    <n v="280"/>
    <n v="56"/>
    <n v="56"/>
    <n v="214"/>
    <n v="0.15151515151515149"/>
    <n v="0.15151515151515149"/>
    <n v="0"/>
    <s v="10-20%"/>
    <s v="10-20%"/>
    <s v="0-10%"/>
    <n v="6.314569690962097"/>
    <n v="416.76159960349838"/>
    <n v="63.145696909620966"/>
    <n v="63.145696909620966"/>
    <n v="1768.0795134693872"/>
    <n v="353.61590269387739"/>
    <n v="353.61590269387739"/>
    <n v="1351.3179138658888"/>
    <s v="Underforecast"/>
    <s v="Underforecast"/>
    <x v="0"/>
    <s v="0-25"/>
  </r>
  <r>
    <s v="Total"/>
    <x v="1"/>
    <s v="ABC-17"/>
    <s v="XYZ-82"/>
    <x v="488"/>
    <s v="Description_660"/>
    <d v="2022-02-01T00:00:00"/>
    <n v="3174"/>
    <s v="Demand"/>
    <n v="283"/>
    <n v="40"/>
    <n v="40"/>
    <n v="700"/>
    <n v="243"/>
    <n v="243"/>
    <n v="417"/>
    <n v="0.14134275618374559"/>
    <n v="0.14134275618374559"/>
    <n v="0"/>
    <s v="10-20%"/>
    <s v="10-20%"/>
    <s v="0-10%"/>
    <n v="3.38"/>
    <n v="956.54"/>
    <n v="135.19999999999999"/>
    <n v="135.19999999999999"/>
    <n v="2366"/>
    <n v="821.33999999999992"/>
    <n v="821.33999999999992"/>
    <n v="1409.46"/>
    <s v="Underforecast"/>
    <s v="Underforecast"/>
    <x v="0"/>
    <s v="25-50"/>
  </r>
  <r>
    <s v="Total"/>
    <x v="1"/>
    <s v="ABC-17"/>
    <s v="XYZ-82"/>
    <x v="489"/>
    <s v="Description_661"/>
    <d v="2022-02-01T00:00:00"/>
    <n v="7218"/>
    <s v="Demand"/>
    <n v="185"/>
    <n v="863"/>
    <n v="863"/>
    <n v="1000"/>
    <n v="678"/>
    <n v="678"/>
    <n v="815"/>
    <n v="0"/>
    <n v="0"/>
    <n v="0"/>
    <s v="0-10%"/>
    <s v="0-10%"/>
    <s v="0-10%"/>
    <n v="6.38"/>
    <n v="1180.3"/>
    <n v="5505.94"/>
    <n v="5505.94"/>
    <n v="6380"/>
    <n v="4325.6399999999994"/>
    <n v="4325.6399999999994"/>
    <n v="5199.7"/>
    <s v="Overforecast"/>
    <s v="Overforecast"/>
    <x v="0"/>
    <s v="0-25"/>
  </r>
  <r>
    <s v="Total"/>
    <x v="1"/>
    <s v="ABC-17"/>
    <s v="XYZ-82"/>
    <x v="490"/>
    <s v="Description_662"/>
    <d v="2022-02-01T00:00:00"/>
    <n v="1064"/>
    <s v="Demand"/>
    <n v="79"/>
    <n v="305"/>
    <n v="305"/>
    <n v="250"/>
    <n v="226"/>
    <n v="226"/>
    <n v="171"/>
    <n v="0"/>
    <n v="0"/>
    <n v="0"/>
    <s v="0-10%"/>
    <s v="0-10%"/>
    <s v="0-10%"/>
    <n v="2.27"/>
    <n v="179.33"/>
    <n v="692.35"/>
    <n v="692.35"/>
    <n v="567.5"/>
    <n v="513.02"/>
    <n v="513.02"/>
    <n v="388.16999999999996"/>
    <s v="Overforecast"/>
    <s v="Overforecast"/>
    <x v="0"/>
    <s v="25-50"/>
  </r>
  <r>
    <s v="Total"/>
    <x v="1"/>
    <s v="ABC-17"/>
    <s v="XYZ-82"/>
    <x v="491"/>
    <s v="Description_663"/>
    <d v="2022-02-01T00:00:00"/>
    <n v="18046"/>
    <s v="Demand"/>
    <n v="1228"/>
    <n v="2000"/>
    <n v="2000"/>
    <n v="4000"/>
    <n v="772"/>
    <n v="772"/>
    <n v="2772"/>
    <n v="0.37133550488599354"/>
    <n v="0.37133550488599354"/>
    <n v="0"/>
    <s v="30-40%"/>
    <s v="30-40%"/>
    <s v="0-10%"/>
    <n v="6.1384352404207361"/>
    <n v="7537.9984752366636"/>
    <n v="12276.870480841471"/>
    <n v="12276.870480841471"/>
    <n v="24553.740961682943"/>
    <n v="4738.8720056048078"/>
    <n v="4738.8720056048078"/>
    <n v="17015.742486446281"/>
    <s v="Overforecast"/>
    <s v="Overforecast"/>
    <x v="0"/>
    <s v="25-50"/>
  </r>
  <r>
    <s v="Total"/>
    <x v="1"/>
    <s v="ABC-17"/>
    <s v="XYZ-82"/>
    <x v="492"/>
    <s v="Description_664"/>
    <d v="2022-02-01T00:00:00"/>
    <n v="24"/>
    <s v="Supply"/>
    <n v="868"/>
    <n v="2000"/>
    <n v="6900"/>
    <n v="6900"/>
    <n v="1132"/>
    <n v="6032"/>
    <n v="6032"/>
    <n v="0"/>
    <n v="0"/>
    <n v="0"/>
    <s v="0-10%"/>
    <s v="0-10%"/>
    <s v="0-10%"/>
    <n v="11.959108280364243"/>
    <n v="10380.505987356162"/>
    <n v="23918.216560728484"/>
    <n v="82517.847134513271"/>
    <n v="82517.847134513271"/>
    <n v="13537.710573372322"/>
    <n v="72137.341147157102"/>
    <n v="72137.341147157102"/>
    <s v="Overforecast"/>
    <s v="Overforecast"/>
    <x v="0"/>
    <s v="0-25"/>
  </r>
  <r>
    <s v="Total"/>
    <x v="1"/>
    <s v="ABC-17"/>
    <s v="XYZ-82"/>
    <x v="493"/>
    <s v="Description_665"/>
    <d v="2022-02-01T00:00:00"/>
    <n v="508"/>
    <s v="Demand"/>
    <n v="237"/>
    <n v="745"/>
    <n v="745"/>
    <n v="700"/>
    <n v="508"/>
    <n v="508"/>
    <n v="463"/>
    <n v="0"/>
    <n v="0"/>
    <n v="0"/>
    <s v="0-10%"/>
    <s v="0-10%"/>
    <s v="0-10%"/>
    <n v="3.8442461654846332"/>
    <n v="911.08634121985801"/>
    <n v="2863.9633932860515"/>
    <n v="2863.9633932860515"/>
    <n v="2690.972315839243"/>
    <n v="1952.8770520661935"/>
    <n v="1952.8770520661935"/>
    <n v="1779.885974619385"/>
    <s v="Overforecast"/>
    <s v="Overforecast"/>
    <x v="0"/>
    <s v="25-50"/>
  </r>
  <r>
    <s v="Total"/>
    <x v="1"/>
    <s v="ABC-17"/>
    <s v="XYZ-82"/>
    <x v="494"/>
    <s v="Description_666"/>
    <d v="2022-02-01T00:00:00"/>
    <n v="605"/>
    <s v="Demand"/>
    <n v="360"/>
    <n v="150"/>
    <n v="150"/>
    <n v="1300"/>
    <n v="210"/>
    <n v="210"/>
    <n v="940"/>
    <n v="0.41666666666666663"/>
    <n v="0.41666666666666663"/>
    <n v="0"/>
    <s v="40-50%"/>
    <s v="40-50%"/>
    <s v="0-10%"/>
    <n v="9.2701553573529427"/>
    <n v="3337.2559286470596"/>
    <n v="1390.5233036029415"/>
    <n v="1390.5233036029415"/>
    <n v="12051.201964558826"/>
    <n v="1946.7326250441181"/>
    <n v="1946.7326250441181"/>
    <n v="8713.9460359117656"/>
    <s v="Underforecast"/>
    <s v="Underforecast"/>
    <x v="0"/>
    <s v="25-50"/>
  </r>
  <r>
    <s v="Total"/>
    <x v="1"/>
    <s v="ABC-17"/>
    <s v="XYZ-82"/>
    <x v="495"/>
    <s v="Description_667"/>
    <d v="2022-02-01T00:00:00"/>
    <n v="41"/>
    <s v="Supply"/>
    <n v="80"/>
    <n v="200"/>
    <n v="200"/>
    <n v="1900"/>
    <n v="120"/>
    <n v="120"/>
    <n v="1820"/>
    <n v="0"/>
    <n v="0"/>
    <n v="0"/>
    <s v="0-10%"/>
    <s v="0-10%"/>
    <s v="0-10%"/>
    <n v="17.459021065308018"/>
    <n v="1396.7216852246415"/>
    <n v="3491.8042130616036"/>
    <n v="3491.8042130616036"/>
    <n v="33172.140024085238"/>
    <n v="2095.0825278369621"/>
    <n v="2095.0825278369621"/>
    <n v="31775.418338860596"/>
    <s v="Overforecast"/>
    <s v="Overforecast"/>
    <x v="0"/>
    <s v="0-25"/>
  </r>
  <r>
    <s v="Total"/>
    <x v="1"/>
    <s v="ABC-17"/>
    <s v="XYZ-82"/>
    <x v="496"/>
    <s v="Description_668"/>
    <d v="2022-02-01T00:00:00"/>
    <n v="0"/>
    <s v="Supply"/>
    <n v="0"/>
    <n v="202"/>
    <n v="202"/>
    <n v="200"/>
    <n v="202"/>
    <n v="202"/>
    <n v="200"/>
    <n v="1"/>
    <n v="1"/>
    <n v="1"/>
    <s v="90-100%"/>
    <s v="90-100%"/>
    <s v="90-100%"/>
    <n v="6.29"/>
    <n v="0"/>
    <n v="1270.58"/>
    <n v="1270.58"/>
    <n v="1258"/>
    <n v="1270.58"/>
    <n v="1270.58"/>
    <n v="1258"/>
    <s v="Forecasted But Not Sold"/>
    <s v="Forecasted But Not Sold"/>
    <x v="5"/>
    <s v="0"/>
  </r>
  <r>
    <s v="Total"/>
    <x v="1"/>
    <s v="ABC-17"/>
    <s v="XYZ-82"/>
    <x v="497"/>
    <s v="Description_669"/>
    <d v="2022-02-01T00:00:00"/>
    <n v="8055"/>
    <s v="Demand"/>
    <n v="510"/>
    <n v="2542"/>
    <n v="2542"/>
    <n v="2200"/>
    <n v="2032"/>
    <n v="2032"/>
    <n v="1690"/>
    <n v="0"/>
    <n v="0"/>
    <n v="0"/>
    <s v="0-10%"/>
    <s v="0-10%"/>
    <s v="0-10%"/>
    <n v="11.342163129792468"/>
    <n v="5784.5031961941586"/>
    <n v="28831.778675932452"/>
    <n v="28831.778675932452"/>
    <n v="24952.75888554343"/>
    <n v="23047.275479738295"/>
    <n v="23047.275479738295"/>
    <n v="19168.255689349273"/>
    <s v="Overforecast"/>
    <s v="Overforecast"/>
    <x v="0"/>
    <s v="0-25"/>
  </r>
  <r>
    <s v="Total"/>
    <x v="1"/>
    <s v="ABC-17"/>
    <s v="XYZ-82"/>
    <x v="498"/>
    <s v="Description_670"/>
    <d v="2022-02-01T00:00:00"/>
    <n v="6985"/>
    <s v="Demand"/>
    <n v="1331"/>
    <n v="600"/>
    <n v="5200"/>
    <n v="5000"/>
    <n v="731"/>
    <n v="3869"/>
    <n v="3669"/>
    <n v="0.45078888054094668"/>
    <n v="0"/>
    <n v="0"/>
    <s v="40-50%"/>
    <s v="0-10%"/>
    <s v="0-10%"/>
    <n v="21.812141810344823"/>
    <n v="29031.96074956896"/>
    <n v="13087.285086206894"/>
    <n v="113423.13741379308"/>
    <n v="109060.70905172412"/>
    <n v="15944.675663362066"/>
    <n v="84391.176664224127"/>
    <n v="80028.74830215516"/>
    <s v="Underforecast"/>
    <s v="Overforecast"/>
    <x v="0"/>
    <s v="25-50"/>
  </r>
  <r>
    <s v="Total"/>
    <x v="1"/>
    <s v="ABC-17"/>
    <s v="XYZ-82"/>
    <x v="499"/>
    <s v="Description_671"/>
    <d v="2022-02-01T00:00:00"/>
    <n v="5555"/>
    <s v="Demand"/>
    <n v="1845"/>
    <n v="2600"/>
    <n v="2600"/>
    <n v="2450"/>
    <n v="755"/>
    <n v="755"/>
    <n v="605"/>
    <n v="0.59078590785907859"/>
    <n v="0.59078590785907859"/>
    <n v="0.67208672086720866"/>
    <s v="50-60%"/>
    <s v="50-60%"/>
    <s v="60-70%"/>
    <n v="11.398107915216421"/>
    <n v="21029.509103574299"/>
    <n v="29635.080579562695"/>
    <n v="29635.080579562695"/>
    <n v="27925.364392280233"/>
    <n v="8605.5714759883958"/>
    <n v="8605.5714759883958"/>
    <n v="6895.8552887059341"/>
    <s v="Overforecast"/>
    <s v="Overforecast"/>
    <x v="0"/>
    <s v="50-80"/>
  </r>
  <r>
    <s v="Total"/>
    <x v="3"/>
    <s v="ABC-17"/>
    <s v="XYZ-82"/>
    <x v="500"/>
    <s v="Description_677"/>
    <d v="2022-02-01T00:00:00"/>
    <n v="349"/>
    <s v="Demand"/>
    <n v="314"/>
    <n v="350"/>
    <n v="350"/>
    <n v="289"/>
    <n v="36"/>
    <n v="36"/>
    <n v="25"/>
    <n v="0.88535031847133761"/>
    <n v="0.88535031847133761"/>
    <n v="0.92038216560509556"/>
    <s v="80-90%"/>
    <s v="80-90%"/>
    <s v="90-100%"/>
    <n v="12.501792897968592"/>
    <n v="3925.5629699621377"/>
    <n v="4375.6275142890072"/>
    <n v="4375.6275142890072"/>
    <n v="3613.018147512923"/>
    <n v="450.06454432686951"/>
    <n v="450.06454432686951"/>
    <n v="312.54482244921473"/>
    <s v="Overforecast"/>
    <s v="Overforecast"/>
    <x v="2"/>
    <s v="80-120"/>
  </r>
  <r>
    <s v="Total"/>
    <x v="3"/>
    <s v="ABC-5"/>
    <s v="XYZ-83"/>
    <x v="501"/>
    <s v="Description_678"/>
    <d v="2022-02-01T00:00:00"/>
    <n v="8551"/>
    <s v="Demand"/>
    <n v="1155"/>
    <n v="813"/>
    <n v="813"/>
    <n v="800"/>
    <n v="342"/>
    <n v="342"/>
    <n v="355"/>
    <n v="0.70389610389610391"/>
    <n v="0.70389610389610391"/>
    <n v="0.69264069264069272"/>
    <s v="60-70%"/>
    <s v="60-70%"/>
    <s v="60-70%"/>
    <n v="4.8629696709602444"/>
    <n v="5616.7299699590822"/>
    <n v="3953.5943424906786"/>
    <n v="3953.5943424906786"/>
    <n v="3890.3757367681956"/>
    <n v="1663.1356274684035"/>
    <n v="1663.1356274684035"/>
    <n v="1726.3542331908866"/>
    <s v="Underforecast"/>
    <s v="Underforecast"/>
    <x v="3"/>
    <s v="120-150"/>
  </r>
  <r>
    <s v="Total"/>
    <x v="0"/>
    <s v="ABC-5"/>
    <s v="XYZ-83"/>
    <x v="502"/>
    <s v="Description_679"/>
    <d v="2022-02-01T00:00:00"/>
    <n v="4483"/>
    <s v="Demand"/>
    <n v="27"/>
    <n v="457"/>
    <n v="457"/>
    <n v="200"/>
    <n v="430"/>
    <n v="430"/>
    <n v="173"/>
    <n v="0"/>
    <n v="0"/>
    <n v="0"/>
    <s v="0-10%"/>
    <s v="0-10%"/>
    <s v="0-10%"/>
    <n v="1.7621469496021223"/>
    <n v="47.577967639257302"/>
    <n v="805.30115596816984"/>
    <n v="805.30115596816984"/>
    <n v="352.42938992042446"/>
    <n v="757.72318832891256"/>
    <n v="757.72318832891256"/>
    <n v="304.85142228116717"/>
    <s v="Overforecast"/>
    <s v="Overforecast"/>
    <x v="0"/>
    <s v="0-25"/>
  </r>
  <r>
    <s v="Total"/>
    <x v="0"/>
    <s v="ABC-5"/>
    <s v="XYZ-83"/>
    <x v="503"/>
    <s v="Description_680"/>
    <d v="2022-02-01T00:00:00"/>
    <n v="32244"/>
    <s v="Demand"/>
    <n v="943"/>
    <n v="1411"/>
    <n v="1411"/>
    <n v="1500"/>
    <n v="468"/>
    <n v="468"/>
    <n v="557"/>
    <n v="0.50371155885471897"/>
    <n v="0.50371155885471897"/>
    <n v="0.40933191940615055"/>
    <s v="40-50%"/>
    <s v="40-50%"/>
    <s v="30-40%"/>
    <n v="3.8039618681126464"/>
    <n v="3587.1360416302255"/>
    <n v="5367.3901959069444"/>
    <n v="5367.3901959069444"/>
    <n v="5705.9428021689691"/>
    <n v="1780.254154276719"/>
    <n v="1780.254154276719"/>
    <n v="2118.8067605387437"/>
    <s v="Overforecast"/>
    <s v="Overforecast"/>
    <x v="0"/>
    <s v="50-80"/>
  </r>
  <r>
    <s v="Total"/>
    <x v="2"/>
    <s v="ABC-23"/>
    <s v="XYZ-84"/>
    <x v="504"/>
    <s v="Description_682"/>
    <d v="2022-02-01T00:00:00"/>
    <n v="13538"/>
    <s v="Demand"/>
    <n v="1815"/>
    <n v="0"/>
    <n v="5278"/>
    <n v="12167"/>
    <n v="1815"/>
    <n v="3463"/>
    <n v="10352"/>
    <n v="0"/>
    <n v="0"/>
    <n v="0"/>
    <s v="0-10%"/>
    <s v="0-10%"/>
    <s v="0-10%"/>
    <n v="7.4497877984084884"/>
    <n v="13521.364854111407"/>
    <n v="0"/>
    <n v="39319.980000000003"/>
    <n v="90641.568143236073"/>
    <n v="13521.364854111407"/>
    <n v="25798.615145888594"/>
    <n v="77120.203289124664"/>
    <s v="Not Forecasted But Sold"/>
    <s v="Overforecast"/>
    <x v="0"/>
    <s v="0-25"/>
  </r>
  <r>
    <s v="Total"/>
    <x v="2"/>
    <s v="ABC-23"/>
    <s v="XYZ-84"/>
    <x v="505"/>
    <s v="Description_683"/>
    <d v="2022-02-01T00:00:00"/>
    <n v="4013"/>
    <s v="Demand"/>
    <n v="440"/>
    <n v="0"/>
    <n v="1404"/>
    <n v="0"/>
    <n v="440"/>
    <n v="964"/>
    <n v="440"/>
    <n v="0"/>
    <n v="0"/>
    <n v="0"/>
    <s v="0-10%"/>
    <s v="0-10%"/>
    <s v="0-10%"/>
    <n v="8.7252856125356129"/>
    <n v="3839.1256695156699"/>
    <n v="0"/>
    <n v="12250.301000000001"/>
    <n v="0"/>
    <n v="3839.1256695156699"/>
    <n v="8411.1753304843314"/>
    <n v="3839.1256695156699"/>
    <s v="Not Forecasted But Sold"/>
    <s v="Overforecast"/>
    <x v="1"/>
    <s v="Sales Agst No FC"/>
  </r>
  <r>
    <s v="Total"/>
    <x v="2"/>
    <s v="ABC-23"/>
    <s v="XYZ-84"/>
    <x v="506"/>
    <s v="Description_684"/>
    <d v="2022-02-01T00:00:00"/>
    <n v="11659"/>
    <s v="Demand"/>
    <n v="2121"/>
    <n v="0"/>
    <n v="7281"/>
    <n v="12500"/>
    <n v="2121"/>
    <n v="5160"/>
    <n v="10379"/>
    <n v="0"/>
    <n v="0"/>
    <n v="0"/>
    <s v="0-10%"/>
    <s v="0-10%"/>
    <s v="0-10%"/>
    <n v="7.1923524241175665"/>
    <n v="15254.979491553358"/>
    <n v="0"/>
    <n v="52367.518000000004"/>
    <n v="89904.405301469582"/>
    <n v="15254.979491553358"/>
    <n v="37112.538508446647"/>
    <n v="74649.425809916225"/>
    <s v="Not Forecasted But Sold"/>
    <s v="Overforecast"/>
    <x v="0"/>
    <s v="0-25"/>
  </r>
  <r>
    <s v="Total"/>
    <x v="2"/>
    <s v="ABC-23"/>
    <s v="XYZ-84"/>
    <x v="507"/>
    <s v="Description_685"/>
    <d v="2022-02-01T00:00:00"/>
    <n v="14949"/>
    <s v="Demand"/>
    <n v="1189"/>
    <n v="0"/>
    <n v="3567"/>
    <n v="6415"/>
    <n v="1189"/>
    <n v="2378"/>
    <n v="5226"/>
    <n v="0"/>
    <n v="0"/>
    <n v="0"/>
    <s v="0-10%"/>
    <s v="0-10%"/>
    <s v="0-10%"/>
    <n v="7.462453322119428"/>
    <n v="8872.857"/>
    <n v="0"/>
    <n v="26618.571"/>
    <n v="47871.63806139613"/>
    <n v="8872.857"/>
    <n v="17745.714"/>
    <n v="38998.781061396134"/>
    <s v="Not Forecasted But Sold"/>
    <s v="Overforecast"/>
    <x v="0"/>
    <s v="0-25"/>
  </r>
  <r>
    <s v="Total"/>
    <x v="2"/>
    <s v="ABC-19"/>
    <s v="XYZ-48"/>
    <x v="508"/>
    <s v="Description_689"/>
    <d v="2022-02-01T00:00:00"/>
    <n v="4386"/>
    <s v="Demand"/>
    <n v="636"/>
    <n v="383"/>
    <n v="383"/>
    <n v="300"/>
    <n v="253"/>
    <n v="253"/>
    <n v="336"/>
    <n v="0.60220125786163514"/>
    <n v="0.60220125786163514"/>
    <n v="0.47169811320754718"/>
    <s v="50-60%"/>
    <s v="50-60%"/>
    <s v="40-50%"/>
    <n v="100.51763627014054"/>
    <n v="63929.216667809385"/>
    <n v="38498.25469146383"/>
    <n v="38498.25469146383"/>
    <n v="30155.290881042161"/>
    <n v="25430.961976345556"/>
    <n v="25430.961976345556"/>
    <n v="33773.925786767228"/>
    <s v="Underforecast"/>
    <s v="Underforecast"/>
    <x v="3"/>
    <s v="&gt;200&quot;"/>
  </r>
  <r>
    <s v="Total"/>
    <x v="2"/>
    <s v="ABC-19"/>
    <s v="XYZ-48"/>
    <x v="509"/>
    <s v="Description_690"/>
    <d v="2022-02-01T00:00:00"/>
    <n v="1658"/>
    <s v="Demand"/>
    <n v="252"/>
    <n v="215"/>
    <n v="215"/>
    <n v="220"/>
    <n v="37"/>
    <n v="37"/>
    <n v="32"/>
    <n v="0.85317460317460314"/>
    <n v="0.85317460317460314"/>
    <n v="0.87301587301587302"/>
    <s v="80-90%"/>
    <s v="80-90%"/>
    <s v="80-90%"/>
    <n v="222.94765003563793"/>
    <n v="56182.80780898076"/>
    <n v="47933.744757662156"/>
    <n v="47933.744757662156"/>
    <n v="49048.483007840347"/>
    <n v="8249.0630513186043"/>
    <n v="8249.0630513186043"/>
    <n v="7134.3248011404139"/>
    <s v="Underforecast"/>
    <s v="Underforecast"/>
    <x v="3"/>
    <s v="80-120"/>
  </r>
  <r>
    <s v="Total"/>
    <x v="0"/>
    <s v="ABC-4"/>
    <s v="XYZ-87"/>
    <x v="510"/>
    <s v="Description_694"/>
    <d v="2022-02-01T00:00:00"/>
    <n v="37895"/>
    <s v="Demand"/>
    <n v="1931"/>
    <n v="2711"/>
    <n v="2711"/>
    <n v="3000"/>
    <n v="780"/>
    <n v="780"/>
    <n v="1069"/>
    <n v="0.5960642154324185"/>
    <n v="0.5960642154324185"/>
    <n v="0.44640082858622476"/>
    <s v="50-60%"/>
    <s v="50-60%"/>
    <s v="40-50%"/>
    <n v="0.65056723194017907"/>
    <n v="1256.2453248764857"/>
    <n v="1763.6877657898256"/>
    <n v="1763.6877657898256"/>
    <n v="1951.7016958205372"/>
    <n v="507.44244091333985"/>
    <n v="507.44244091333985"/>
    <n v="695.45637094405151"/>
    <s v="Overforecast"/>
    <s v="Overforecast"/>
    <x v="0"/>
    <s v="50-80"/>
  </r>
  <r>
    <s v="Total"/>
    <x v="0"/>
    <s v="ABC-4"/>
    <s v="XYZ-87"/>
    <x v="511"/>
    <s v="Description_695"/>
    <d v="2022-02-01T00:00:00"/>
    <n v="18755"/>
    <s v="Demand"/>
    <n v="1600"/>
    <n v="4065"/>
    <n v="4065"/>
    <n v="3500"/>
    <n v="2465"/>
    <n v="2465"/>
    <n v="1900"/>
    <n v="0"/>
    <n v="0"/>
    <n v="0"/>
    <s v="0-10%"/>
    <s v="0-10%"/>
    <s v="0-10%"/>
    <n v="0.81426961271102261"/>
    <n v="1302.8313803376361"/>
    <n v="3310.0059756703067"/>
    <n v="3310.0059756703067"/>
    <n v="2849.9436444885791"/>
    <n v="2007.1745953326706"/>
    <n v="2007.1745953326706"/>
    <n v="1547.112264150943"/>
    <s v="Overforecast"/>
    <s v="Overforecast"/>
    <x v="0"/>
    <s v="25-50"/>
  </r>
  <r>
    <s v="Total"/>
    <x v="0"/>
    <s v="ABC-4"/>
    <s v="XYZ-88"/>
    <x v="512"/>
    <s v="Description_696"/>
    <d v="2022-02-01T00:00:00"/>
    <n v="9570"/>
    <s v="Demand"/>
    <n v="1974"/>
    <n v="4000"/>
    <n v="4000"/>
    <n v="3000"/>
    <n v="2026"/>
    <n v="2026"/>
    <n v="1026"/>
    <n v="0"/>
    <n v="0"/>
    <n v="0.48024316109422494"/>
    <s v="0-10%"/>
    <s v="0-10%"/>
    <s v="40-50%"/>
    <n v="0.99973624276745043"/>
    <n v="1973.4793432229471"/>
    <n v="3998.9449710698018"/>
    <n v="3998.9449710698018"/>
    <n v="2999.2087283023511"/>
    <n v="2025.4656278468547"/>
    <n v="2025.4656278468547"/>
    <n v="1025.729385079404"/>
    <s v="Overforecast"/>
    <s v="Overforecast"/>
    <x v="0"/>
    <s v="50-80"/>
  </r>
  <r>
    <s v="Total"/>
    <x v="0"/>
    <s v="ABC-12"/>
    <s v="XYZ-89"/>
    <x v="513"/>
    <s v="Description_698"/>
    <d v="2022-02-01T00:00:00"/>
    <n v="16079"/>
    <s v="Demand"/>
    <n v="477"/>
    <n v="750"/>
    <n v="750"/>
    <n v="700"/>
    <n v="273"/>
    <n v="273"/>
    <n v="223"/>
    <n v="0.42767295597484278"/>
    <n v="0.42767295597484278"/>
    <n v="0.53249475890985321"/>
    <s v="40-50%"/>
    <s v="40-50%"/>
    <s v="50-60%"/>
    <n v="6.3281754385964915"/>
    <n v="3018.5396842105265"/>
    <n v="4746.1315789473683"/>
    <n v="4746.1315789473683"/>
    <n v="4429.7228070175443"/>
    <n v="1727.5918947368418"/>
    <n v="1727.5918947368418"/>
    <n v="1411.1831228070178"/>
    <s v="Overforecast"/>
    <s v="Overforecast"/>
    <x v="0"/>
    <s v="50-80"/>
  </r>
  <r>
    <s v="Total"/>
    <x v="0"/>
    <s v="ABC-12"/>
    <s v="XYZ-89"/>
    <x v="514"/>
    <s v="Description_699"/>
    <d v="2022-02-01T00:00:00"/>
    <n v="11113"/>
    <s v="Demand"/>
    <n v="1561"/>
    <n v="944"/>
    <n v="944"/>
    <n v="700"/>
    <n v="617"/>
    <n v="617"/>
    <n v="861"/>
    <n v="0.60474055092889167"/>
    <n v="0.60474055092889167"/>
    <n v="0.44843049327354256"/>
    <s v="50-60%"/>
    <s v="50-60%"/>
    <s v="40-50%"/>
    <n v="5.1908316415094342"/>
    <n v="8102.8881923962272"/>
    <n v="4900.1450695849062"/>
    <n v="4900.1450695849062"/>
    <n v="3633.5821490566041"/>
    <n v="3202.743122811321"/>
    <n v="3202.743122811321"/>
    <n v="4469.3060433396231"/>
    <s v="Underforecast"/>
    <s v="Underforecast"/>
    <x v="3"/>
    <s v="&gt;200&quot;"/>
  </r>
  <r>
    <s v="Total"/>
    <x v="0"/>
    <s v="ABC-12"/>
    <s v="XYZ-90"/>
    <x v="515"/>
    <s v="Description_702"/>
    <d v="2022-02-01T00:00:00"/>
    <n v="16426"/>
    <s v="Demand"/>
    <n v="1356"/>
    <n v="428"/>
    <n v="428"/>
    <n v="300"/>
    <n v="928"/>
    <n v="928"/>
    <n v="1056"/>
    <n v="0.31563421828908556"/>
    <n v="0.31563421828908556"/>
    <n v="0.22123893805309736"/>
    <s v="30-40%"/>
    <s v="30-40%"/>
    <s v="20-30%"/>
    <n v="4.1510684586788686"/>
    <n v="5628.8488299685459"/>
    <n v="1776.6573003145559"/>
    <n v="1776.6573003145559"/>
    <n v="1245.3205376036606"/>
    <n v="3852.1915296539901"/>
    <n v="3852.1915296539901"/>
    <n v="4383.5282923648856"/>
    <s v="Underforecast"/>
    <s v="Underforecast"/>
    <x v="3"/>
    <s v="&gt;200&quot;"/>
  </r>
  <r>
    <s v="Total"/>
    <x v="0"/>
    <s v="ABC-12"/>
    <s v="XYZ-90"/>
    <x v="516"/>
    <s v="Description_704"/>
    <d v="2022-02-01T00:00:00"/>
    <n v="7830"/>
    <s v="Demand"/>
    <n v="1998"/>
    <n v="412"/>
    <n v="412"/>
    <n v="300"/>
    <n v="1586"/>
    <n v="1586"/>
    <n v="1698"/>
    <n v="0.20620620620620622"/>
    <n v="0.20620620620620622"/>
    <n v="0.1501501501501501"/>
    <s v="10-20%"/>
    <s v="10-20%"/>
    <s v="10-20%"/>
    <n v="4.2302298400572926"/>
    <n v="8451.9992204344708"/>
    <n v="1742.8546941036045"/>
    <n v="1742.8546941036045"/>
    <n v="1269.0689520171877"/>
    <n v="6709.144526330866"/>
    <n v="6709.144526330866"/>
    <n v="7182.9302684172835"/>
    <s v="Underforecast"/>
    <s v="Underforecast"/>
    <x v="3"/>
    <s v="&gt;200&quot;"/>
  </r>
  <r>
    <s v="Total"/>
    <x v="2"/>
    <s v="ABC-12"/>
    <s v="XYZ-91"/>
    <x v="517"/>
    <s v="Description_705"/>
    <d v="2022-02-01T00:00:00"/>
    <n v="18740"/>
    <s v="Demand"/>
    <n v="467"/>
    <n v="269"/>
    <n v="269"/>
    <n v="100"/>
    <n v="198"/>
    <n v="198"/>
    <n v="367"/>
    <n v="0.57601713062098503"/>
    <n v="0.57601713062098503"/>
    <n v="0.21413276231263378"/>
    <s v="50-60%"/>
    <s v="50-60%"/>
    <s v="20-30%"/>
    <n v="12.83458028518289"/>
    <n v="5993.7489931804093"/>
    <n v="3452.5020967141973"/>
    <n v="3452.5020967141973"/>
    <n v="1283.458028518289"/>
    <n v="2541.2468964662121"/>
    <n v="2541.2468964662121"/>
    <n v="4710.2909646621201"/>
    <s v="Underforecast"/>
    <s v="Underforecast"/>
    <x v="3"/>
    <s v="&gt;200&quot;"/>
  </r>
  <r>
    <s v="Total"/>
    <x v="2"/>
    <s v="ABC-12"/>
    <s v="XYZ-91"/>
    <x v="518"/>
    <s v="Description_706"/>
    <d v="2022-02-01T00:00:00"/>
    <n v="11667"/>
    <s v="Demand"/>
    <n v="718"/>
    <n v="319"/>
    <n v="319"/>
    <n v="200"/>
    <n v="399"/>
    <n v="399"/>
    <n v="518"/>
    <n v="0.44428969359331472"/>
    <n v="0.44428969359331472"/>
    <n v="0.2785515320334262"/>
    <s v="40-50%"/>
    <s v="40-50%"/>
    <s v="20-30%"/>
    <n v="25.796904334828103"/>
    <n v="18522.177312406577"/>
    <n v="8229.2124828101641"/>
    <n v="8229.2124828101641"/>
    <n v="5159.380866965621"/>
    <n v="10292.964829596413"/>
    <n v="10292.964829596413"/>
    <n v="13362.796445440956"/>
    <s v="Underforecast"/>
    <s v="Underforecast"/>
    <x v="3"/>
    <s v="&gt;200&quot;"/>
  </r>
  <r>
    <s v="Total"/>
    <x v="1"/>
    <s v="ABC-19"/>
    <s v="XYZ-92"/>
    <x v="519"/>
    <s v="Description_709"/>
    <d v="2022-02-01T00:00:00"/>
    <n v="3515"/>
    <s v="Demand"/>
    <n v="436"/>
    <n v="516"/>
    <n v="516"/>
    <n v="620"/>
    <n v="80"/>
    <n v="80"/>
    <n v="184"/>
    <n v="0.8165137614678899"/>
    <n v="0.8165137614678899"/>
    <n v="0.57798165137614677"/>
    <s v="80-90%"/>
    <s v="80-90%"/>
    <s v="50-60%"/>
    <n v="40.090000000000003"/>
    <n v="17479.240000000002"/>
    <n v="20686.440000000002"/>
    <n v="20686.440000000002"/>
    <n v="24855.800000000003"/>
    <n v="3207.2000000000007"/>
    <n v="3207.2000000000007"/>
    <n v="7376.5600000000013"/>
    <s v="Overforecast"/>
    <s v="Overforecast"/>
    <x v="0"/>
    <s v="50-80"/>
  </r>
  <r>
    <s v="Total"/>
    <x v="0"/>
    <s v="ABC-19"/>
    <s v="XYZ-92"/>
    <x v="520"/>
    <s v="Description_710"/>
    <d v="2022-02-01T00:00:00"/>
    <n v="886"/>
    <s v="Demand"/>
    <n v="292"/>
    <n v="247"/>
    <n v="247"/>
    <n v="300"/>
    <n v="45"/>
    <n v="45"/>
    <n v="8"/>
    <n v="0.84589041095890405"/>
    <n v="0.84589041095890405"/>
    <n v="0.9726027397260274"/>
    <s v="80-90%"/>
    <s v="80-90%"/>
    <s v="90-100%"/>
    <n v="22.75963440860215"/>
    <n v="6645.8132473118276"/>
    <n v="5621.6296989247312"/>
    <n v="5621.6296989247312"/>
    <n v="6827.8903225806453"/>
    <n v="1024.1835483870964"/>
    <n v="1024.1835483870964"/>
    <n v="182.07707526881768"/>
    <s v="Underforecast"/>
    <s v="Underforecast"/>
    <x v="2"/>
    <s v="80-120"/>
  </r>
  <r>
    <s v="Total"/>
    <x v="3"/>
    <s v="ABC-19"/>
    <s v="XYZ-92"/>
    <x v="521"/>
    <s v="Description_712"/>
    <d v="2022-02-01T00:00:00"/>
    <n v="4988"/>
    <s v="Demand"/>
    <n v="469"/>
    <n v="9"/>
    <n v="9"/>
    <n v="3"/>
    <n v="460"/>
    <n v="460"/>
    <n v="466"/>
    <n v="1.9189765458422214E-2"/>
    <n v="1.9189765458422214E-2"/>
    <n v="6.3965884861407751E-3"/>
    <s v="0-10%"/>
    <s v="0-10%"/>
    <s v="0-10%"/>
    <n v="29.75"/>
    <n v="13952.75"/>
    <n v="267.75"/>
    <n v="267.75"/>
    <n v="89.25"/>
    <n v="13685"/>
    <n v="13685"/>
    <n v="13863.5"/>
    <s v="Underforecast"/>
    <s v="Underforecast"/>
    <x v="3"/>
    <s v="&gt;200&quot;"/>
  </r>
  <r>
    <s v="Total"/>
    <x v="4"/>
    <s v="ABC-19"/>
    <s v="XYZ-92"/>
    <x v="522"/>
    <s v="Description_713"/>
    <d v="2022-02-01T00:00:00"/>
    <n v="2248"/>
    <s v="Demand"/>
    <n v="468"/>
    <n v="438"/>
    <n v="438"/>
    <n v="450"/>
    <n v="30"/>
    <n v="30"/>
    <n v="18"/>
    <n v="0.9358974358974359"/>
    <n v="0.9358974358974359"/>
    <n v="0.96153846153846156"/>
    <s v="90-100%"/>
    <s v="90-100%"/>
    <s v="90-100%"/>
    <n v="35.795365853658545"/>
    <n v="16752.231219512199"/>
    <n v="15678.370243902442"/>
    <n v="15678.370243902442"/>
    <n v="16107.914634146346"/>
    <n v="1073.8609756097576"/>
    <n v="1073.8609756097576"/>
    <n v="644.31658536585383"/>
    <s v="Normal"/>
    <s v="Normal"/>
    <x v="2"/>
    <s v="80-120"/>
  </r>
  <r>
    <s v="Total"/>
    <x v="1"/>
    <s v="ABC-17"/>
    <s v="XYZ-93"/>
    <x v="523"/>
    <s v="Description_714"/>
    <d v="2022-02-01T00:00:00"/>
    <n v="0"/>
    <s v="Supply"/>
    <n v="8"/>
    <n v="20"/>
    <n v="20"/>
    <n v="48"/>
    <n v="12"/>
    <n v="12"/>
    <n v="40"/>
    <n v="0"/>
    <n v="0"/>
    <n v="0"/>
    <s v="0-10%"/>
    <s v="0-10%"/>
    <s v="0-10%"/>
    <n v="2.0925859811971934"/>
    <n v="16.740687849577547"/>
    <n v="41.851719623943865"/>
    <n v="41.851719623943865"/>
    <n v="100.44412709746528"/>
    <n v="25.111031774366317"/>
    <n v="25.111031774366317"/>
    <n v="83.703439247887729"/>
    <s v="Overforecast"/>
    <s v="Overforecast"/>
    <x v="0"/>
    <s v="0-25"/>
  </r>
  <r>
    <s v="Total"/>
    <x v="1"/>
    <s v="ABC-17"/>
    <s v="XYZ-93"/>
    <x v="524"/>
    <s v="Description_715"/>
    <d v="2022-02-01T00:00:00"/>
    <n v="1792"/>
    <s v="Demand"/>
    <n v="51"/>
    <n v="200"/>
    <n v="200"/>
    <n v="187"/>
    <n v="149"/>
    <n v="149"/>
    <n v="136"/>
    <n v="0"/>
    <n v="0"/>
    <n v="0"/>
    <s v="0-10%"/>
    <s v="0-10%"/>
    <s v="0-10%"/>
    <n v="2.6790431988575518"/>
    <n v="136.63120314173514"/>
    <n v="535.80863977151034"/>
    <n v="535.80863977151034"/>
    <n v="500.9810781863622"/>
    <n v="399.17743662977523"/>
    <n v="399.17743662977523"/>
    <n v="364.34987504462708"/>
    <s v="Overforecast"/>
    <s v="Overforecast"/>
    <x v="0"/>
    <s v="25-50"/>
  </r>
  <r>
    <s v="Total"/>
    <x v="1"/>
    <s v="ABC-17"/>
    <s v="XYZ-93"/>
    <x v="525"/>
    <s v="Description_716"/>
    <d v="2022-02-01T00:00:00"/>
    <n v="23"/>
    <s v="Supply"/>
    <n v="0"/>
    <n v="1400"/>
    <n v="1400"/>
    <n v="1140"/>
    <n v="1400"/>
    <n v="1400"/>
    <n v="1140"/>
    <n v="1"/>
    <n v="1"/>
    <n v="1"/>
    <s v="90-100%"/>
    <s v="90-100%"/>
    <s v="90-100%"/>
    <n v="2.3523265500416564"/>
    <n v="0"/>
    <n v="3293.2571700583189"/>
    <n v="3293.2571700583189"/>
    <n v="2681.6522670474883"/>
    <n v="3293.2571700583189"/>
    <n v="3293.2571700583189"/>
    <n v="2681.6522670474883"/>
    <s v="Forecasted But Not Sold"/>
    <s v="Forecasted But Not Sold"/>
    <x v="5"/>
    <s v="0"/>
  </r>
  <r>
    <s v="Total"/>
    <x v="1"/>
    <s v="ABC-17"/>
    <s v="XYZ-93"/>
    <x v="526"/>
    <s v="Description_717"/>
    <d v="2022-02-01T00:00:00"/>
    <n v="3071"/>
    <s v="Demand"/>
    <n v="36"/>
    <n v="40"/>
    <n v="40"/>
    <n v="40"/>
    <n v="4"/>
    <n v="4"/>
    <n v="4"/>
    <n v="0.88888888888888884"/>
    <n v="0.88888888888888884"/>
    <n v="0.88888888888888884"/>
    <s v="80-90%"/>
    <s v="80-90%"/>
    <s v="80-90%"/>
    <n v="3.138878971795787"/>
    <n v="112.99964298464833"/>
    <n v="125.55515887183148"/>
    <n v="125.55515887183148"/>
    <n v="125.55515887183148"/>
    <n v="12.555515887183148"/>
    <n v="12.555515887183148"/>
    <n v="12.555515887183148"/>
    <s v="Overforecast"/>
    <s v="Overforecast"/>
    <x v="0"/>
    <s v="80-120"/>
  </r>
  <r>
    <s v="Total"/>
    <x v="1"/>
    <s v="ABC-17"/>
    <s v="XYZ-93"/>
    <x v="527"/>
    <s v="Description_718"/>
    <d v="2022-02-01T00:00:00"/>
    <n v="1970"/>
    <s v="Demand"/>
    <n v="35"/>
    <n v="130"/>
    <n v="130"/>
    <n v="134"/>
    <n v="95"/>
    <n v="95"/>
    <n v="99"/>
    <n v="0"/>
    <n v="0"/>
    <n v="0"/>
    <s v="0-10%"/>
    <s v="0-10%"/>
    <s v="0-10%"/>
    <n v="3.9885755087468837"/>
    <n v="139.60014280614092"/>
    <n v="518.51481613709484"/>
    <n v="518.51481613709484"/>
    <n v="534.4691181720824"/>
    <n v="378.91467333095392"/>
    <n v="378.91467333095392"/>
    <n v="394.86897536594148"/>
    <s v="Overforecast"/>
    <s v="Overforecast"/>
    <x v="0"/>
    <s v="25-50"/>
  </r>
  <r>
    <s v="Total"/>
    <x v="1"/>
    <s v="ABC-17"/>
    <s v="XYZ-93"/>
    <x v="528"/>
    <s v="Description_719"/>
    <d v="2022-02-01T00:00:00"/>
    <n v="518"/>
    <s v="Demand"/>
    <n v="416"/>
    <n v="1800"/>
    <n v="1800"/>
    <n v="1820"/>
    <n v="1384"/>
    <n v="1384"/>
    <n v="1404"/>
    <n v="0"/>
    <n v="0"/>
    <n v="0"/>
    <s v="0-10%"/>
    <s v="0-10%"/>
    <s v="0-10%"/>
    <n v="3.9769130072593146"/>
    <n v="1654.3958110198748"/>
    <n v="7158.443413066766"/>
    <n v="7158.443413066766"/>
    <n v="7237.9816732119525"/>
    <n v="5504.0476020468914"/>
    <n v="5504.0476020468914"/>
    <n v="5583.5858621920779"/>
    <s v="Overforecast"/>
    <s v="Overforecast"/>
    <x v="0"/>
    <s v="0-25"/>
  </r>
  <r>
    <s v="Total"/>
    <x v="1"/>
    <s v="ABC-8"/>
    <s v="XYZ-94"/>
    <x v="529"/>
    <s v="Description_722"/>
    <d v="2022-02-01T00:00:00"/>
    <n v="28699"/>
    <s v="Demand"/>
    <n v="9461"/>
    <n v="10000"/>
    <n v="10000"/>
    <n v="9450"/>
    <n v="539"/>
    <n v="539"/>
    <n v="11"/>
    <n v="0.94302927808899695"/>
    <n v="0.94302927808899695"/>
    <n v="0.99883733220589788"/>
    <s v="90-100%"/>
    <s v="90-100%"/>
    <s v="90-100%"/>
    <n v="22.900416666666668"/>
    <n v="216660.84208333335"/>
    <n v="229004.16666666669"/>
    <n v="229004.16666666669"/>
    <n v="216408.93750000003"/>
    <n v="12343.324583333335"/>
    <n v="12343.324583333335"/>
    <n v="251.90458333332208"/>
    <s v="Normal"/>
    <s v="Normal"/>
    <x v="2"/>
    <s v="80-120"/>
  </r>
  <r>
    <s v="Total"/>
    <x v="1"/>
    <s v="ABC-8"/>
    <s v="XYZ-94"/>
    <x v="530"/>
    <s v="Description_723"/>
    <d v="2022-02-01T00:00:00"/>
    <n v="7310"/>
    <s v="Demand"/>
    <n v="1384"/>
    <n v="2000"/>
    <n v="2000"/>
    <n v="1770"/>
    <n v="616"/>
    <n v="616"/>
    <n v="386"/>
    <n v="0.55491329479768781"/>
    <n v="0.55491329479768781"/>
    <n v="0.72109826589595372"/>
    <s v="50-60%"/>
    <s v="50-60%"/>
    <s v="70-80%"/>
    <n v="16.648189209164819"/>
    <n v="23041.093865484108"/>
    <n v="33296.378418329637"/>
    <n v="33296.378418329637"/>
    <n v="29467.294900221728"/>
    <n v="10255.284552845529"/>
    <n v="10255.284552845529"/>
    <n v="6426.2010347376199"/>
    <s v="Overforecast"/>
    <s v="Overforecast"/>
    <x v="0"/>
    <s v="50-80"/>
  </r>
  <r>
    <s v="Total"/>
    <x v="2"/>
    <s v="ABC-8"/>
    <s v="XYZ-94"/>
    <x v="531"/>
    <s v="Description_726"/>
    <d v="2022-02-01T00:00:00"/>
    <n v="17918"/>
    <s v="Demand"/>
    <n v="3096"/>
    <n v="2533"/>
    <n v="2533"/>
    <n v="2000"/>
    <n v="563"/>
    <n v="563"/>
    <n v="1096"/>
    <n v="0.8181524547803618"/>
    <n v="0.8181524547803618"/>
    <n v="0.64599483204134367"/>
    <s v="80-90%"/>
    <s v="80-90%"/>
    <s v="60-70%"/>
    <n v="20.054776682383196"/>
    <n v="62089.588608658371"/>
    <n v="50798.749336476634"/>
    <n v="50798.749336476634"/>
    <n v="40109.553364766391"/>
    <n v="11290.839272181736"/>
    <n v="11290.839272181736"/>
    <n v="21980.03524389198"/>
    <s v="Underforecast"/>
    <s v="Underforecast"/>
    <x v="3"/>
    <s v="150-200"/>
  </r>
  <r>
    <s v="Total"/>
    <x v="2"/>
    <s v="ABC-8"/>
    <s v="XYZ-94"/>
    <x v="532"/>
    <s v="Description_727"/>
    <d v="2022-02-01T00:00:00"/>
    <n v="8840"/>
    <s v="Demand"/>
    <n v="536"/>
    <n v="422"/>
    <n v="422"/>
    <n v="800"/>
    <n v="114"/>
    <n v="114"/>
    <n v="264"/>
    <n v="0.78731343283582089"/>
    <n v="0.78731343283582089"/>
    <n v="0.5074626865671642"/>
    <s v="70-80%"/>
    <s v="70-80%"/>
    <s v="40-50%"/>
    <n v="10.838704805491989"/>
    <n v="5809.5457757437061"/>
    <n v="4573.9334279176192"/>
    <n v="4573.9334279176192"/>
    <n v="8670.963844393591"/>
    <n v="1235.612347826087"/>
    <n v="1235.612347826087"/>
    <n v="2861.4180686498848"/>
    <s v="Underforecast"/>
    <s v="Underforecast"/>
    <x v="0"/>
    <s v="50-80"/>
  </r>
  <r>
    <s v="Total"/>
    <x v="0"/>
    <s v="ABC-8"/>
    <s v="XYZ-94"/>
    <x v="533"/>
    <s v="Description_728"/>
    <d v="2022-02-01T00:00:00"/>
    <n v="0"/>
    <s v="Supply"/>
    <n v="4849"/>
    <n v="5740"/>
    <n v="5740"/>
    <n v="5000"/>
    <n v="891"/>
    <n v="891"/>
    <n v="151"/>
    <n v="0.81625077335533103"/>
    <n v="0.81625077335533103"/>
    <n v="0.96885955867189111"/>
    <s v="80-90%"/>
    <s v="80-90%"/>
    <s v="90-100%"/>
    <n v="32.038956754969078"/>
    <n v="155356.90130484506"/>
    <n v="183903.61177352251"/>
    <n v="183903.61177352251"/>
    <n v="160194.78377484539"/>
    <n v="28546.710468677455"/>
    <n v="28546.710468677455"/>
    <n v="4837.8824700003315"/>
    <s v="Overforecast"/>
    <s v="Overforecast"/>
    <x v="2"/>
    <s v="80-120"/>
  </r>
  <r>
    <s v="Total"/>
    <x v="0"/>
    <s v="ABC-8"/>
    <s v="XYZ-94"/>
    <x v="534"/>
    <s v="Description_733"/>
    <d v="2022-02-01T00:00:00"/>
    <n v="7641"/>
    <s v="Demand"/>
    <n v="940"/>
    <n v="1600"/>
    <n v="1600"/>
    <n v="1800"/>
    <n v="660"/>
    <n v="660"/>
    <n v="860"/>
    <n v="0.2978723404255319"/>
    <n v="0.2978723404255319"/>
    <n v="8.5106382978723416E-2"/>
    <s v="20-30%"/>
    <s v="20-30%"/>
    <s v="0-10%"/>
    <n v="20.03916409700064"/>
    <n v="18836.8142511806"/>
    <n v="32062.662555201023"/>
    <n v="32062.662555201023"/>
    <n v="36070.495374601152"/>
    <n v="13225.848304020423"/>
    <n v="13225.848304020423"/>
    <n v="17233.681123420552"/>
    <s v="Overforecast"/>
    <s v="Overforecast"/>
    <x v="0"/>
    <s v="50-80"/>
  </r>
  <r>
    <s v="Total"/>
    <x v="0"/>
    <s v="ABC-7"/>
    <s v="XYZ-95"/>
    <x v="535"/>
    <s v="Description_738"/>
    <d v="2022-02-01T00:00:00"/>
    <n v="11676"/>
    <s v="Demand"/>
    <n v="974"/>
    <n v="720"/>
    <n v="720"/>
    <n v="1000"/>
    <n v="254"/>
    <n v="254"/>
    <n v="26"/>
    <n v="0.73921971252566743"/>
    <n v="0.73921971252566743"/>
    <n v="0.97330595482546201"/>
    <s v="70-80%"/>
    <s v="70-80%"/>
    <s v="90-100%"/>
    <n v="2.2917711805555552"/>
    <n v="2232.1851298611109"/>
    <n v="1650.0752499999996"/>
    <n v="1650.0752499999996"/>
    <n v="2291.771180555555"/>
    <n v="582.10987986111127"/>
    <n v="582.10987986111127"/>
    <n v="59.586050694444111"/>
    <s v="Underforecast"/>
    <s v="Underforecast"/>
    <x v="2"/>
    <s v="80-120"/>
  </r>
  <r>
    <s v="Total"/>
    <x v="0"/>
    <s v="ABC-7"/>
    <s v="XYZ-95"/>
    <x v="536"/>
    <s v="Description_739"/>
    <d v="2022-02-01T00:00:00"/>
    <n v="10755"/>
    <s v="Demand"/>
    <n v="631"/>
    <n v="759"/>
    <n v="759"/>
    <n v="1000"/>
    <n v="128"/>
    <n v="128"/>
    <n v="369"/>
    <n v="0.79714738510301109"/>
    <n v="0.79714738510301109"/>
    <n v="0.41521394611727414"/>
    <s v="70-80%"/>
    <s v="70-80%"/>
    <s v="40-50%"/>
    <n v="0.79790194552529181"/>
    <n v="503.47612762645912"/>
    <n v="605.60757665369647"/>
    <n v="605.60757665369647"/>
    <n v="797.90194552529181"/>
    <n v="102.13144902723735"/>
    <n v="102.13144902723735"/>
    <n v="294.42581789883269"/>
    <s v="Overforecast"/>
    <s v="Overforecast"/>
    <x v="0"/>
    <s v="50-80"/>
  </r>
  <r>
    <s v="Total"/>
    <x v="0"/>
    <s v="ABC-7"/>
    <s v="XYZ-95"/>
    <x v="537"/>
    <s v="Description_740"/>
    <d v="2022-02-01T00:00:00"/>
    <n v="17822"/>
    <s v="Demand"/>
    <n v="965"/>
    <n v="1188"/>
    <n v="1188"/>
    <n v="1200"/>
    <n v="223"/>
    <n v="223"/>
    <n v="235"/>
    <n v="0.76891191709844553"/>
    <n v="0.76891191709844553"/>
    <n v="0.75647668393782386"/>
    <s v="70-80%"/>
    <s v="70-80%"/>
    <s v="70-80%"/>
    <n v="1.2392103211009173"/>
    <n v="1195.8379598623853"/>
    <n v="1472.1818614678898"/>
    <n v="1472.1818614678898"/>
    <n v="1487.0523853211007"/>
    <n v="276.34390160550447"/>
    <n v="276.34390160550447"/>
    <n v="291.21442545871537"/>
    <s v="Overforecast"/>
    <s v="Overforecast"/>
    <x v="0"/>
    <s v="80-120"/>
  </r>
  <r>
    <s v="Total"/>
    <x v="0"/>
    <s v="ABC-7"/>
    <s v="XYZ-95"/>
    <x v="538"/>
    <s v="Description_741"/>
    <d v="2022-02-01T00:00:00"/>
    <n v="20270"/>
    <s v="Demand"/>
    <n v="611"/>
    <n v="330"/>
    <n v="330"/>
    <n v="846"/>
    <n v="281"/>
    <n v="281"/>
    <n v="235"/>
    <n v="0.5400981996726677"/>
    <n v="0.5400981996726677"/>
    <n v="0.61538461538461542"/>
    <s v="50-60%"/>
    <s v="50-60%"/>
    <s v="60-70%"/>
    <n v="1.4110342361111112"/>
    <n v="862.14191826388901"/>
    <n v="465.6412979166667"/>
    <n v="465.6412979166667"/>
    <n v="1193.7349637500001"/>
    <n v="396.50062034722231"/>
    <n v="396.50062034722231"/>
    <n v="331.59304548611112"/>
    <s v="Underforecast"/>
    <s v="Underforecast"/>
    <x v="0"/>
    <s v="50-80"/>
  </r>
  <r>
    <s v="Total"/>
    <x v="0"/>
    <s v="ABC-7"/>
    <s v="XYZ-95"/>
    <x v="539"/>
    <s v="Description_742"/>
    <d v="2022-02-01T00:00:00"/>
    <n v="19768"/>
    <s v="Demand"/>
    <n v="399"/>
    <n v="658"/>
    <n v="658"/>
    <n v="500"/>
    <n v="259"/>
    <n v="259"/>
    <n v="101"/>
    <n v="0.35087719298245612"/>
    <n v="0.35087719298245612"/>
    <n v="0.74686716791979957"/>
    <s v="30-40%"/>
    <s v="30-40%"/>
    <s v="70-80%"/>
    <n v="1.5827390323903237"/>
    <n v="631.51287392373911"/>
    <n v="1041.4422833128331"/>
    <n v="1041.4422833128331"/>
    <n v="791.36951619516185"/>
    <n v="409.92940938909396"/>
    <n v="409.92940938909396"/>
    <n v="159.85664227142274"/>
    <s v="Overforecast"/>
    <s v="Overforecast"/>
    <x v="0"/>
    <s v="50-80"/>
  </r>
  <r>
    <s v="Total"/>
    <x v="3"/>
    <s v="ABC-7"/>
    <s v="XYZ-95"/>
    <x v="540"/>
    <s v="Description_743"/>
    <d v="2022-02-01T00:00:00"/>
    <n v="0"/>
    <s v="Supply"/>
    <n v="0"/>
    <n v="0"/>
    <n v="0"/>
    <n v="0"/>
    <n v="0"/>
    <n v="0"/>
    <n v="0"/>
    <n v="1"/>
    <n v="1"/>
    <n v="1"/>
    <s v="Others"/>
    <s v="Others"/>
    <s v="Others"/>
    <n v="0.84219615132175951"/>
    <n v="0"/>
    <n v="0"/>
    <n v="0"/>
    <n v="0"/>
    <n v="0"/>
    <n v="0"/>
    <n v="0"/>
    <s v="Others"/>
    <s v="Others"/>
    <x v="4"/>
    <s v="0"/>
  </r>
  <r>
    <s v="Total"/>
    <x v="3"/>
    <s v="ABC-7"/>
    <s v="XYZ-95"/>
    <x v="541"/>
    <s v="Description_744"/>
    <d v="2022-02-01T00:00:00"/>
    <n v="0"/>
    <s v="Supply"/>
    <n v="0"/>
    <n v="0"/>
    <n v="0"/>
    <n v="0"/>
    <n v="0"/>
    <n v="0"/>
    <n v="0"/>
    <n v="1"/>
    <n v="1"/>
    <n v="1"/>
    <s v="Others"/>
    <s v="Others"/>
    <s v="Others"/>
    <n v="2.4387397650734557"/>
    <n v="0"/>
    <n v="0"/>
    <n v="0"/>
    <n v="0"/>
    <n v="0"/>
    <n v="0"/>
    <n v="0"/>
    <s v="Others"/>
    <s v="Others"/>
    <x v="4"/>
    <s v="0"/>
  </r>
  <r>
    <s v="Total"/>
    <x v="3"/>
    <s v="ABC-7"/>
    <s v="XYZ-95"/>
    <x v="542"/>
    <s v="Description_745"/>
    <d v="2022-02-01T00:00:00"/>
    <n v="0"/>
    <s v="Supply"/>
    <n v="0"/>
    <n v="0"/>
    <n v="0"/>
    <n v="0"/>
    <n v="0"/>
    <n v="0"/>
    <n v="0"/>
    <n v="1"/>
    <n v="1"/>
    <n v="1"/>
    <s v="Others"/>
    <s v="Others"/>
    <s v="Others"/>
    <n v="1.0075972114187182"/>
    <n v="0"/>
    <n v="0"/>
    <n v="0"/>
    <n v="0"/>
    <n v="0"/>
    <n v="0"/>
    <n v="0"/>
    <s v="Others"/>
    <s v="Others"/>
    <x v="4"/>
    <s v="0"/>
  </r>
  <r>
    <s v="Total"/>
    <x v="3"/>
    <s v="ABC-7"/>
    <s v="XYZ-95"/>
    <x v="543"/>
    <s v="Description_746"/>
    <d v="2022-02-01T00:00:00"/>
    <n v="0"/>
    <s v="Supply"/>
    <n v="0"/>
    <n v="0"/>
    <n v="0"/>
    <n v="0"/>
    <n v="0"/>
    <n v="0"/>
    <n v="0"/>
    <n v="1"/>
    <n v="1"/>
    <n v="1"/>
    <s v="Others"/>
    <s v="Others"/>
    <s v="Others"/>
    <n v="3.342857142857143"/>
    <n v="0"/>
    <n v="0"/>
    <n v="0"/>
    <n v="0"/>
    <n v="0"/>
    <n v="0"/>
    <n v="0"/>
    <s v="Others"/>
    <s v="Others"/>
    <x v="4"/>
    <s v="0"/>
  </r>
  <r>
    <s v="Total"/>
    <x v="1"/>
    <s v="ABC-2"/>
    <s v="XYZ-96"/>
    <x v="544"/>
    <s v="Description_748"/>
    <d v="2022-02-01T00:00:00"/>
    <n v="0"/>
    <s v="Supply"/>
    <n v="0"/>
    <n v="0"/>
    <n v="0"/>
    <n v="0"/>
    <n v="0"/>
    <n v="0"/>
    <n v="0"/>
    <n v="1"/>
    <n v="1"/>
    <n v="1"/>
    <s v="Others"/>
    <s v="Others"/>
    <s v="Others"/>
    <n v="10.70240734874881"/>
    <n v="0"/>
    <n v="0"/>
    <n v="0"/>
    <n v="0"/>
    <n v="0"/>
    <n v="0"/>
    <n v="0"/>
    <s v="Others"/>
    <s v="Others"/>
    <x v="4"/>
    <s v="0"/>
  </r>
  <r>
    <s v="Total"/>
    <x v="1"/>
    <s v="ABC-2"/>
    <s v="XYZ-96"/>
    <x v="545"/>
    <s v="Description_749"/>
    <d v="2022-02-01T00:00:00"/>
    <n v="0"/>
    <s v="Supply"/>
    <n v="0"/>
    <n v="0"/>
    <n v="0"/>
    <n v="0"/>
    <n v="0"/>
    <n v="0"/>
    <n v="0"/>
    <n v="1"/>
    <n v="1"/>
    <n v="1"/>
    <s v="Others"/>
    <s v="Others"/>
    <s v="Others"/>
    <n v="11.296985534790412"/>
    <n v="0"/>
    <n v="0"/>
    <n v="0"/>
    <n v="0"/>
    <n v="0"/>
    <n v="0"/>
    <n v="0"/>
    <s v="Others"/>
    <s v="Others"/>
    <x v="4"/>
    <s v="0"/>
  </r>
  <r>
    <s v="Total"/>
    <x v="3"/>
    <s v="ABC-21"/>
    <s v="XYZ-98"/>
    <x v="546"/>
    <s v="Description_752"/>
    <d v="2022-02-01T00:00:00"/>
    <n v="1706"/>
    <s v="Demand"/>
    <n v="1268"/>
    <n v="2783"/>
    <n v="2783"/>
    <n v="2500"/>
    <n v="1515"/>
    <n v="1515"/>
    <n v="1232"/>
    <n v="0"/>
    <n v="0"/>
    <n v="2.8391167192429068E-2"/>
    <s v="0-10%"/>
    <s v="0-10%"/>
    <s v="0-10%"/>
    <n v="5.1962927634892138"/>
    <n v="6588.8992241043234"/>
    <n v="14461.282760790482"/>
    <n v="14461.282760790482"/>
    <n v="12990.731908723035"/>
    <n v="7872.3835366861585"/>
    <n v="7872.3835366861585"/>
    <n v="6401.8326846187119"/>
    <s v="Overforecast"/>
    <s v="Overforecast"/>
    <x v="0"/>
    <s v="50-80"/>
  </r>
  <r>
    <s v="Total"/>
    <x v="0"/>
    <s v="ABC-21"/>
    <s v="XYZ-98"/>
    <x v="547"/>
    <s v="Description_753"/>
    <d v="2022-02-01T00:00:00"/>
    <n v="2100"/>
    <s v="Demand"/>
    <n v="364"/>
    <n v="595"/>
    <n v="595"/>
    <n v="700"/>
    <n v="231"/>
    <n v="231"/>
    <n v="336"/>
    <n v="0.36538461538461542"/>
    <n v="0.36538461538461542"/>
    <n v="7.6923076923076872E-2"/>
    <s v="30-40%"/>
    <s v="30-40%"/>
    <s v="0-10%"/>
    <n v="7.5482307372400754"/>
    <n v="2747.5559883553874"/>
    <n v="4491.1972886578451"/>
    <n v="4491.1972886578451"/>
    <n v="5283.7615160680525"/>
    <n v="1743.6413003024577"/>
    <n v="1743.6413003024577"/>
    <n v="2536.2055277126651"/>
    <s v="Overforecast"/>
    <s v="Overforecast"/>
    <x v="0"/>
    <s v="50-80"/>
  </r>
  <r>
    <s v="Total"/>
    <x v="3"/>
    <s v="ABC-21"/>
    <s v="XYZ-98"/>
    <x v="548"/>
    <s v="Description_754"/>
    <d v="2022-02-01T00:00:00"/>
    <n v="0"/>
    <s v="Demand"/>
    <n v="260"/>
    <n v="255"/>
    <n v="255"/>
    <n v="0"/>
    <n v="5"/>
    <n v="5"/>
    <n v="260"/>
    <n v="0.98076923076923073"/>
    <n v="0.98076923076923073"/>
    <n v="0"/>
    <s v="90-100%"/>
    <s v="90-100%"/>
    <s v="0-10%"/>
    <n v="5.2047940255345742"/>
    <n v="1353.2464466389893"/>
    <n v="1327.2224765113165"/>
    <n v="1327.2224765113165"/>
    <n v="0"/>
    <n v="26.023970127672783"/>
    <n v="26.023970127672783"/>
    <n v="1353.2464466389893"/>
    <s v="Normal"/>
    <s v="Normal"/>
    <x v="1"/>
    <s v="Sales Agst No FC"/>
  </r>
  <r>
    <s v="Total"/>
    <x v="3"/>
    <s v="ABC-12"/>
    <s v="XYZ-99"/>
    <x v="549"/>
    <s v="Description_756"/>
    <d v="2022-02-01T00:00:00"/>
    <n v="22900"/>
    <s v="Demand"/>
    <n v="1876"/>
    <n v="1172"/>
    <n v="1172"/>
    <n v="1450"/>
    <n v="704"/>
    <n v="704"/>
    <n v="426"/>
    <n v="0.62473347547974412"/>
    <n v="0.62473347547974412"/>
    <n v="0.77292110874200426"/>
    <s v="60-70%"/>
    <s v="60-70%"/>
    <s v="70-80%"/>
    <n v="2.3522362710091356"/>
    <n v="4412.7952444131379"/>
    <n v="2756.8209096227069"/>
    <n v="2756.8209096227069"/>
    <n v="3410.7425929632464"/>
    <n v="1655.9743347904309"/>
    <n v="1655.9743347904309"/>
    <n v="1002.0526514498915"/>
    <s v="Underforecast"/>
    <s v="Underforecast"/>
    <x v="3"/>
    <s v="120-150"/>
  </r>
  <r>
    <s v="Total"/>
    <x v="3"/>
    <s v="ABC-12"/>
    <s v="XYZ-99"/>
    <x v="550"/>
    <s v="Description_757"/>
    <d v="2022-02-01T00:00:00"/>
    <n v="5742"/>
    <s v="Demand"/>
    <n v="457"/>
    <n v="460"/>
    <n v="460"/>
    <n v="400"/>
    <n v="3"/>
    <n v="3"/>
    <n v="57"/>
    <n v="0.99343544857768051"/>
    <n v="0.99343544857768051"/>
    <n v="0.87527352297592997"/>
    <s v="90-100%"/>
    <s v="90-100%"/>
    <s v="80-90%"/>
    <n v="6.7835545851657786"/>
    <n v="3100.0844454207609"/>
    <n v="3120.4351091762583"/>
    <n v="3120.4351091762583"/>
    <n v="2713.4218340663115"/>
    <n v="20.350663755497408"/>
    <n v="20.350663755497408"/>
    <n v="386.66261135444938"/>
    <s v="Normal"/>
    <s v="Normal"/>
    <x v="3"/>
    <s v="80-120"/>
  </r>
  <r>
    <s v="Total"/>
    <x v="0"/>
    <s v="ABC-12"/>
    <s v="XYZ-99"/>
    <x v="551"/>
    <s v="Description_758"/>
    <d v="2022-02-01T00:00:00"/>
    <n v="26007"/>
    <s v="Demand"/>
    <n v="1459"/>
    <n v="2069"/>
    <n v="2069"/>
    <n v="2500"/>
    <n v="610"/>
    <n v="610"/>
    <n v="1041"/>
    <n v="0.58190541466758061"/>
    <n v="0.58190541466758061"/>
    <n v="0.28649760109664157"/>
    <s v="50-60%"/>
    <s v="50-60%"/>
    <s v="20-30%"/>
    <n v="3.763107229559508"/>
    <n v="5490.3734479273226"/>
    <n v="7785.8688579586224"/>
    <n v="7785.8688579586224"/>
    <n v="9407.7680738987692"/>
    <n v="2295.4954100312998"/>
    <n v="2295.4954100312998"/>
    <n v="3917.3946259714467"/>
    <s v="Overforecast"/>
    <s v="Overforecast"/>
    <x v="0"/>
    <s v="50-80"/>
  </r>
  <r>
    <s v="Total"/>
    <x v="1"/>
    <s v="ABC-22"/>
    <s v="XYZ-100"/>
    <x v="552"/>
    <s v="Description_759"/>
    <d v="2022-02-01T00:00:00"/>
    <n v="412"/>
    <s v="Demand"/>
    <n v="4"/>
    <n v="19"/>
    <n v="19"/>
    <n v="15"/>
    <n v="15"/>
    <n v="15"/>
    <n v="11"/>
    <n v="0"/>
    <n v="0"/>
    <n v="0"/>
    <s v="0-10%"/>
    <s v="0-10%"/>
    <s v="0-10%"/>
    <n v="16.786488095238095"/>
    <n v="67.14595238095238"/>
    <n v="318.94327380952382"/>
    <n v="318.94327380952382"/>
    <n v="251.79732142857142"/>
    <n v="251.79732142857142"/>
    <n v="251.79732142857142"/>
    <n v="184.65136904761903"/>
    <s v="Overforecast"/>
    <s v="Overforecast"/>
    <x v="0"/>
    <s v="25-50"/>
  </r>
  <r>
    <s v="Total"/>
    <x v="1"/>
    <s v="ABC-22"/>
    <s v="XYZ-100"/>
    <x v="553"/>
    <s v="Description_761"/>
    <d v="2022-02-01T00:00:00"/>
    <n v="865"/>
    <s v="Demand"/>
    <n v="319"/>
    <n v="541"/>
    <n v="541"/>
    <n v="450"/>
    <n v="222"/>
    <n v="222"/>
    <n v="131"/>
    <n v="0.3040752351097179"/>
    <n v="0.3040752351097179"/>
    <n v="0.58934169278996862"/>
    <s v="20-30%"/>
    <s v="20-30%"/>
    <s v="50-60%"/>
    <n v="8.2162619047619057"/>
    <n v="2620.9875476190477"/>
    <n v="4444.9976904761907"/>
    <n v="4444.9976904761907"/>
    <n v="3697.3178571428575"/>
    <n v="1824.0101428571429"/>
    <n v="1824.0101428571429"/>
    <n v="1076.3303095238098"/>
    <s v="Overforecast"/>
    <s v="Overforecast"/>
    <x v="0"/>
    <s v="50-80"/>
  </r>
  <r>
    <s v="Total"/>
    <x v="1"/>
    <s v="ABC-22"/>
    <s v="XYZ-100"/>
    <x v="554"/>
    <s v="Description_762"/>
    <d v="2022-02-01T00:00:00"/>
    <n v="15"/>
    <s v="Demand"/>
    <n v="7"/>
    <n v="3"/>
    <n v="3"/>
    <n v="4"/>
    <n v="4"/>
    <n v="4"/>
    <n v="3"/>
    <n v="0.4285714285714286"/>
    <n v="0.4285714285714286"/>
    <n v="0.5714285714285714"/>
    <s v="40-50%"/>
    <s v="40-50%"/>
    <s v="50-60%"/>
    <n v="9.6106666666666669"/>
    <n v="67.274666666666661"/>
    <n v="28.832000000000001"/>
    <n v="28.832000000000001"/>
    <n v="38.442666666666668"/>
    <n v="38.442666666666661"/>
    <n v="38.442666666666661"/>
    <n v="28.831999999999994"/>
    <s v="Underforecast"/>
    <s v="Underforecast"/>
    <x v="3"/>
    <s v="150-200"/>
  </r>
  <r>
    <s v="Total"/>
    <x v="1"/>
    <s v="ABC-22"/>
    <s v="XYZ-100"/>
    <x v="555"/>
    <s v="Description_763"/>
    <d v="2022-02-01T00:00:00"/>
    <n v="70"/>
    <s v="Demand"/>
    <n v="4"/>
    <n v="1"/>
    <n v="1"/>
    <n v="3"/>
    <n v="3"/>
    <n v="3"/>
    <n v="1"/>
    <n v="0.25"/>
    <n v="0.25"/>
    <n v="0.75"/>
    <s v="20-30%"/>
    <s v="20-30%"/>
    <s v="70-80%"/>
    <n v="16.786488095238095"/>
    <n v="67.14595238095238"/>
    <n v="16.786488095238095"/>
    <n v="16.786488095238095"/>
    <n v="50.359464285714282"/>
    <n v="50.359464285714282"/>
    <n v="50.359464285714282"/>
    <n v="16.786488095238099"/>
    <s v="Underforecast"/>
    <s v="Underforecast"/>
    <x v="3"/>
    <s v="120-150"/>
  </r>
  <r>
    <s v="Total"/>
    <x v="1"/>
    <s v="ABC-22"/>
    <s v="XYZ-100"/>
    <x v="556"/>
    <s v="Description_764"/>
    <d v="2022-02-01T00:00:00"/>
    <n v="52"/>
    <s v="Demand"/>
    <n v="4"/>
    <n v="15"/>
    <n v="15"/>
    <n v="20"/>
    <n v="11"/>
    <n v="11"/>
    <n v="16"/>
    <n v="0"/>
    <n v="0"/>
    <n v="0"/>
    <s v="0-10%"/>
    <s v="0-10%"/>
    <s v="0-10%"/>
    <n v="14.169297619047622"/>
    <n v="56.677190476190489"/>
    <n v="212.53946428571433"/>
    <n v="212.53946428571433"/>
    <n v="283.38595238095246"/>
    <n v="155.86227380952386"/>
    <n v="155.86227380952386"/>
    <n v="226.70876190476196"/>
    <s v="Overforecast"/>
    <s v="Overforecast"/>
    <x v="0"/>
    <s v="0-25"/>
  </r>
  <r>
    <s v="Total"/>
    <x v="1"/>
    <s v="ABC-22"/>
    <s v="XYZ-100"/>
    <x v="557"/>
    <s v="Description_766"/>
    <d v="2022-02-01T00:00:00"/>
    <n v="86"/>
    <s v="Demand"/>
    <n v="0"/>
    <n v="3"/>
    <n v="3"/>
    <n v="5"/>
    <n v="3"/>
    <n v="3"/>
    <n v="5"/>
    <n v="1"/>
    <n v="1"/>
    <n v="1"/>
    <s v="90-100%"/>
    <s v="90-100%"/>
    <s v="90-100%"/>
    <n v="38.024345238095243"/>
    <n v="0"/>
    <n v="114.07303571428574"/>
    <n v="114.07303571428574"/>
    <n v="190.12172619047621"/>
    <n v="114.07303571428574"/>
    <n v="114.07303571428574"/>
    <n v="190.12172619047621"/>
    <s v="Forecasted But Not Sold"/>
    <s v="Forecasted But Not Sold"/>
    <x v="5"/>
    <s v="0"/>
  </r>
  <r>
    <s v="Total"/>
    <x v="1"/>
    <s v="ABC-22"/>
    <s v="XYZ-100"/>
    <x v="558"/>
    <s v="Description_767"/>
    <d v="2022-02-01T00:00:00"/>
    <n v="442"/>
    <s v="Demand"/>
    <n v="0"/>
    <n v="0"/>
    <n v="0"/>
    <n v="10"/>
    <n v="0"/>
    <n v="0"/>
    <n v="10"/>
    <n v="1"/>
    <n v="1"/>
    <n v="1"/>
    <s v="Others"/>
    <s v="Others"/>
    <s v="90-100%"/>
    <n v="26.327922077922082"/>
    <n v="0"/>
    <n v="0"/>
    <n v="0"/>
    <n v="263.27922077922085"/>
    <n v="0"/>
    <n v="0"/>
    <n v="263.27922077922085"/>
    <s v="Others"/>
    <s v="Others"/>
    <x v="5"/>
    <s v="0"/>
  </r>
  <r>
    <s v="Total"/>
    <x v="0"/>
    <s v="ABC-22"/>
    <s v="XYZ-100"/>
    <x v="559"/>
    <s v="Description_772"/>
    <d v="2022-02-01T00:00:00"/>
    <n v="628"/>
    <s v="Demand"/>
    <n v="57"/>
    <n v="0"/>
    <n v="0"/>
    <n v="11"/>
    <n v="57"/>
    <n v="57"/>
    <n v="46"/>
    <n v="0"/>
    <n v="0"/>
    <n v="0.19298245614035092"/>
    <s v="0-10%"/>
    <s v="0-10%"/>
    <s v="10-20%"/>
    <n v="6.544999999999999"/>
    <n v="373.06499999999994"/>
    <n v="0"/>
    <n v="0"/>
    <n v="71.99499999999999"/>
    <n v="373.06499999999994"/>
    <n v="373.06499999999994"/>
    <n v="301.06999999999994"/>
    <s v="Not Forecasted But Sold"/>
    <s v="Not Forecasted But Sold"/>
    <x v="3"/>
    <s v="&gt;200&quot;"/>
  </r>
  <r>
    <s v="Total"/>
    <x v="0"/>
    <s v="ABC-22"/>
    <s v="XYZ-100"/>
    <x v="560"/>
    <s v="Description_773"/>
    <d v="2022-02-01T00:00:00"/>
    <n v="3564"/>
    <s v="Demand"/>
    <n v="933"/>
    <n v="738"/>
    <n v="738"/>
    <n v="750"/>
    <n v="195"/>
    <n v="195"/>
    <n v="183"/>
    <n v="0.79099678456591638"/>
    <n v="0.79099678456591638"/>
    <n v="0.8038585209003215"/>
    <s v="70-80%"/>
    <s v="70-80%"/>
    <s v="70-80%"/>
    <n v="6.649240128996075"/>
    <n v="6203.7410403533377"/>
    <n v="4907.1392151991031"/>
    <n v="4907.1392151991031"/>
    <n v="4986.9300967470563"/>
    <n v="1296.6018251542346"/>
    <n v="1296.6018251542346"/>
    <n v="1216.8109436062814"/>
    <s v="Underforecast"/>
    <s v="Underforecast"/>
    <x v="3"/>
    <s v="120-150"/>
  </r>
  <r>
    <s v="Total"/>
    <x v="0"/>
    <s v="ABC-22"/>
    <s v="XYZ-100"/>
    <x v="561"/>
    <s v="Description_774"/>
    <d v="2022-02-01T00:00:00"/>
    <n v="351"/>
    <s v="Demand"/>
    <n v="129"/>
    <n v="121"/>
    <n v="121"/>
    <n v="100"/>
    <n v="8"/>
    <n v="8"/>
    <n v="29"/>
    <n v="0.93798449612403101"/>
    <n v="0.93798449612403101"/>
    <n v="0.77519379844961245"/>
    <s v="90-100%"/>
    <s v="90-100%"/>
    <s v="70-80%"/>
    <n v="21.260675647668393"/>
    <n v="2742.6271585492227"/>
    <n v="2572.5417533678756"/>
    <n v="2572.5417533678756"/>
    <n v="2126.0675647668395"/>
    <n v="170.08540518134714"/>
    <n v="170.08540518134714"/>
    <n v="616.55959378238322"/>
    <s v="Normal"/>
    <s v="Normal"/>
    <x v="3"/>
    <s v="120-150"/>
  </r>
  <r>
    <s v="Total"/>
    <x v="0"/>
    <s v="ABC-22"/>
    <s v="XYZ-100"/>
    <x v="562"/>
    <s v="Description_775"/>
    <d v="2022-02-01T00:00:00"/>
    <n v="909"/>
    <s v="Demand"/>
    <n v="73"/>
    <n v="207"/>
    <n v="207"/>
    <n v="300"/>
    <n v="134"/>
    <n v="134"/>
    <n v="227"/>
    <n v="0"/>
    <n v="0"/>
    <n v="0"/>
    <s v="0-10%"/>
    <s v="0-10%"/>
    <s v="0-10%"/>
    <n v="7.2607275675675673"/>
    <n v="530.0331124324324"/>
    <n v="1502.9706064864865"/>
    <n v="1502.9706064864865"/>
    <n v="2178.2182702702703"/>
    <n v="972.93749405405413"/>
    <n v="972.93749405405413"/>
    <n v="1648.1851578378378"/>
    <s v="Overforecast"/>
    <s v="Overforecast"/>
    <x v="0"/>
    <s v="0-25"/>
  </r>
  <r>
    <s v="Total"/>
    <x v="1"/>
    <s v="ABC-5"/>
    <s v="XYZ-101"/>
    <x v="563"/>
    <s v="Description_777"/>
    <d v="2022-02-01T00:00:00"/>
    <n v="0"/>
    <s v="Supply"/>
    <n v="0"/>
    <n v="0"/>
    <n v="0"/>
    <n v="0"/>
    <n v="0"/>
    <n v="0"/>
    <n v="0"/>
    <n v="1"/>
    <n v="1"/>
    <n v="1"/>
    <s v="Others"/>
    <s v="Others"/>
    <s v="Others"/>
    <n v="1.0744598571428572"/>
    <n v="0"/>
    <n v="0"/>
    <n v="0"/>
    <n v="0"/>
    <n v="0"/>
    <n v="0"/>
    <n v="0"/>
    <s v="Others"/>
    <s v="Others"/>
    <x v="4"/>
    <s v="0"/>
  </r>
  <r>
    <s v="Total"/>
    <x v="1"/>
    <s v="ABC-5"/>
    <s v="XYZ-101"/>
    <x v="564"/>
    <s v="Description_778"/>
    <d v="2022-02-01T00:00:00"/>
    <n v="3729"/>
    <s v="Demand"/>
    <n v="634"/>
    <n v="415"/>
    <n v="415"/>
    <n v="600"/>
    <n v="219"/>
    <n v="219"/>
    <n v="34"/>
    <n v="0.65457413249211349"/>
    <n v="0.65457413249211349"/>
    <n v="0.94637223974763407"/>
    <s v="60-70%"/>
    <s v="60-70%"/>
    <s v="90-100%"/>
    <n v="2.6650573267326729"/>
    <n v="1689.6463451485147"/>
    <n v="1105.9987905940593"/>
    <n v="1105.9987905940593"/>
    <n v="1599.0343960396037"/>
    <n v="583.64755455445538"/>
    <n v="583.64755455445538"/>
    <n v="90.611949108910949"/>
    <s v="Underforecast"/>
    <s v="Underforecast"/>
    <x v="2"/>
    <s v="80-120"/>
  </r>
  <r>
    <s v="Total"/>
    <x v="1"/>
    <s v="ABC-5"/>
    <s v="XYZ-101"/>
    <x v="565"/>
    <s v="Description_779"/>
    <d v="2022-02-01T00:00:00"/>
    <n v="1233"/>
    <s v="Demand"/>
    <n v="151"/>
    <n v="100"/>
    <n v="100"/>
    <n v="280"/>
    <n v="51"/>
    <n v="51"/>
    <n v="129"/>
    <n v="0.66225165562913912"/>
    <n v="0.66225165562913912"/>
    <n v="0.14569536423841056"/>
    <s v="60-70%"/>
    <s v="60-70%"/>
    <s v="10-20%"/>
    <n v="5.1870653483146061"/>
    <n v="783.24686759550548"/>
    <n v="518.70653483146066"/>
    <n v="518.70653483146066"/>
    <n v="1452.3782975280897"/>
    <n v="264.54033276404482"/>
    <n v="264.54033276404482"/>
    <n v="669.13142993258418"/>
    <s v="Underforecast"/>
    <s v="Underforecast"/>
    <x v="0"/>
    <s v="50-80"/>
  </r>
  <r>
    <s v="Total"/>
    <x v="1"/>
    <s v="ABC-5"/>
    <s v="XYZ-101"/>
    <x v="566"/>
    <s v="Description_780"/>
    <d v="2022-02-01T00:00:00"/>
    <n v="856"/>
    <s v="Demand"/>
    <n v="4"/>
    <n v="0"/>
    <n v="0"/>
    <n v="0"/>
    <n v="4"/>
    <n v="4"/>
    <n v="4"/>
    <n v="0"/>
    <n v="0"/>
    <n v="0"/>
    <s v="0-10%"/>
    <s v="0-10%"/>
    <s v="0-10%"/>
    <n v="10.628485000000001"/>
    <n v="42.513940000000005"/>
    <n v="0"/>
    <n v="0"/>
    <n v="0"/>
    <n v="42.513940000000005"/>
    <n v="42.513940000000005"/>
    <n v="42.513940000000005"/>
    <s v="Not Forecasted But Sold"/>
    <s v="Not Forecasted But Sold"/>
    <x v="1"/>
    <s v="Sales Agst No FC"/>
  </r>
  <r>
    <s v="Total"/>
    <x v="1"/>
    <s v="ABC-5"/>
    <s v="XYZ-101"/>
    <x v="567"/>
    <s v="Description_781"/>
    <d v="2022-02-01T00:00:00"/>
    <n v="4137"/>
    <s v="Demand"/>
    <n v="644"/>
    <n v="156"/>
    <n v="156"/>
    <n v="180"/>
    <n v="488"/>
    <n v="488"/>
    <n v="464"/>
    <n v="0.24223602484472051"/>
    <n v="0.24223602484472051"/>
    <n v="0.27950310559006208"/>
    <s v="20-30%"/>
    <s v="20-30%"/>
    <s v="20-30%"/>
    <n v="5.6316011111111113"/>
    <n v="3626.7511155555558"/>
    <n v="878.52977333333331"/>
    <n v="878.52977333333331"/>
    <n v="1013.6882000000001"/>
    <n v="2748.2213422222226"/>
    <n v="2748.2213422222226"/>
    <n v="2613.0629155555557"/>
    <s v="Underforecast"/>
    <s v="Underforecast"/>
    <x v="3"/>
    <s v="&gt;200&quot;"/>
  </r>
  <r>
    <s v="Total"/>
    <x v="1"/>
    <s v="ABC-5"/>
    <s v="XYZ-101"/>
    <x v="568"/>
    <s v="Description_782"/>
    <d v="2022-02-01T00:00:00"/>
    <n v="3513"/>
    <s v="Demand"/>
    <n v="164"/>
    <n v="33"/>
    <n v="33"/>
    <n v="85"/>
    <n v="131"/>
    <n v="131"/>
    <n v="79"/>
    <n v="0.20121951219512191"/>
    <n v="0.20121951219512191"/>
    <n v="0.51829268292682928"/>
    <s v="10-20%"/>
    <s v="10-20%"/>
    <s v="50-60%"/>
    <n v="7.9774625000000006"/>
    <n v="1308.30385"/>
    <n v="263.25626249999999"/>
    <n v="263.25626249999999"/>
    <n v="678.08431250000001"/>
    <n v="1045.0475875"/>
    <n v="1045.0475875"/>
    <n v="630.2195375"/>
    <s v="Underforecast"/>
    <s v="Underforecast"/>
    <x v="3"/>
    <s v="150-200"/>
  </r>
  <r>
    <s v="Total"/>
    <x v="3"/>
    <s v="ABC-5"/>
    <s v="XYZ-101"/>
    <x v="569"/>
    <s v="Description_783"/>
    <d v="2022-02-01T00:00:00"/>
    <n v="19339"/>
    <s v="Demand"/>
    <n v="2540"/>
    <n v="2200"/>
    <n v="2200"/>
    <n v="4569"/>
    <n v="340"/>
    <n v="340"/>
    <n v="2029"/>
    <n v="0.86614173228346458"/>
    <n v="0.86614173228346458"/>
    <n v="0.20118110236220477"/>
    <s v="80-90%"/>
    <s v="80-90%"/>
    <s v="10-20%"/>
    <n v="4.0699997392539524"/>
    <n v="10337.799337705039"/>
    <n v="8953.9994263586959"/>
    <n v="8953.9994263586959"/>
    <n v="18595.828808651309"/>
    <n v="1383.7999113463429"/>
    <n v="1383.7999113463429"/>
    <n v="8258.0294709462705"/>
    <s v="Underforecast"/>
    <s v="Underforecast"/>
    <x v="0"/>
    <s v="50-80"/>
  </r>
  <r>
    <s v="Total"/>
    <x v="1"/>
    <s v="ABC-17"/>
    <s v="XYZ-102"/>
    <x v="570"/>
    <s v="Description_791"/>
    <d v="2022-02-01T00:00:00"/>
    <n v="9706"/>
    <s v="Demand"/>
    <n v="16576"/>
    <n v="6363"/>
    <n v="6363"/>
    <n v="10500"/>
    <n v="10213"/>
    <n v="10213"/>
    <n v="6076"/>
    <n v="0.3838682432432432"/>
    <n v="0.3838682432432432"/>
    <n v="0.63344594594594594"/>
    <s v="30-40%"/>
    <s v="30-40%"/>
    <s v="60-70%"/>
    <n v="2.6407164151151878"/>
    <n v="43772.51529694935"/>
    <n v="16802.87854937794"/>
    <n v="16802.87854937794"/>
    <n v="27727.522358709473"/>
    <n v="26969.636747571411"/>
    <n v="26969.636747571411"/>
    <n v="16044.992938239877"/>
    <s v="Underforecast"/>
    <s v="Underforecast"/>
    <x v="3"/>
    <s v="150-200"/>
  </r>
  <r>
    <s v="Total"/>
    <x v="1"/>
    <s v="ABC-17"/>
    <s v="XYZ-102"/>
    <x v="571"/>
    <s v="Description_792"/>
    <d v="2022-02-01T00:00:00"/>
    <n v="1449"/>
    <s v="Demand"/>
    <n v="591"/>
    <n v="331"/>
    <n v="331"/>
    <n v="390"/>
    <n v="260"/>
    <n v="260"/>
    <n v="201"/>
    <n v="0.56006768189509304"/>
    <n v="0.56006768189509304"/>
    <n v="0.65989847715736039"/>
    <s v="50-60%"/>
    <s v="50-60%"/>
    <s v="60-70%"/>
    <n v="2.1946815793547523"/>
    <n v="1297.0568133986585"/>
    <n v="726.43960276642304"/>
    <n v="726.43960276642304"/>
    <n v="855.92581594835337"/>
    <n v="570.61721063223547"/>
    <n v="570.61721063223547"/>
    <n v="441.13099745030513"/>
    <s v="Underforecast"/>
    <s v="Underforecast"/>
    <x v="3"/>
    <s v="150-200"/>
  </r>
  <r>
    <s v="Total"/>
    <x v="1"/>
    <s v="ABC-17"/>
    <s v="XYZ-102"/>
    <x v="572"/>
    <s v="Description_793"/>
    <d v="2022-02-01T00:00:00"/>
    <n v="0"/>
    <s v="Supply"/>
    <n v="0"/>
    <n v="102"/>
    <n v="102"/>
    <n v="450"/>
    <n v="102"/>
    <n v="102"/>
    <n v="450"/>
    <n v="1"/>
    <n v="1"/>
    <n v="1"/>
    <s v="90-100%"/>
    <s v="90-100%"/>
    <s v="90-100%"/>
    <n v="5.0385192476843503"/>
    <n v="0"/>
    <n v="513.92896326380378"/>
    <n v="513.92896326380378"/>
    <n v="2267.3336614579575"/>
    <n v="513.92896326380378"/>
    <n v="513.92896326380378"/>
    <n v="2267.3336614579575"/>
    <s v="Forecasted But Not Sold"/>
    <s v="Forecasted But Not Sold"/>
    <x v="5"/>
    <s v="0"/>
  </r>
  <r>
    <s v="Total"/>
    <x v="1"/>
    <s v="ABC-17"/>
    <s v="XYZ-102"/>
    <x v="573"/>
    <s v="Description_794"/>
    <d v="2022-02-01T00:00:00"/>
    <n v="8446"/>
    <s v="Demand"/>
    <n v="4924"/>
    <n v="4035"/>
    <n v="4035"/>
    <n v="5200"/>
    <n v="889"/>
    <n v="889"/>
    <n v="276"/>
    <n v="0.81945572705117797"/>
    <n v="0.81945572705117797"/>
    <n v="0.94394800974817217"/>
    <s v="80-90%"/>
    <s v="80-90%"/>
    <s v="90-100%"/>
    <n v="1.6228842117529254"/>
    <n v="7991.0818586714049"/>
    <n v="6548.3377944230542"/>
    <n v="6548.3377944230542"/>
    <n v="8438.9979011152118"/>
    <n v="1442.7440642483507"/>
    <n v="1442.7440642483507"/>
    <n v="447.91604244380687"/>
    <s v="Underforecast"/>
    <s v="Underforecast"/>
    <x v="2"/>
    <s v="80-120"/>
  </r>
  <r>
    <s v="Total"/>
    <x v="1"/>
    <s v="ABC-17"/>
    <s v="XYZ-102"/>
    <x v="574"/>
    <s v="Description_795"/>
    <d v="2022-02-01T00:00:00"/>
    <n v="217"/>
    <s v="Demand"/>
    <n v="918"/>
    <n v="626"/>
    <n v="626"/>
    <n v="750"/>
    <n v="292"/>
    <n v="292"/>
    <n v="168"/>
    <n v="0.68191721132897598"/>
    <n v="0.68191721132897598"/>
    <n v="0.81699346405228757"/>
    <s v="60-70%"/>
    <s v="60-70%"/>
    <s v="80-90%"/>
    <n v="1.1230387344086059"/>
    <n v="1030.9495581871001"/>
    <n v="703.0222477397873"/>
    <n v="703.0222477397873"/>
    <n v="842.27905080645439"/>
    <n v="327.92731044731283"/>
    <n v="327.92731044731283"/>
    <n v="188.67050738064574"/>
    <s v="Underforecast"/>
    <s v="Underforecast"/>
    <x v="3"/>
    <s v="120-150"/>
  </r>
  <r>
    <s v="Total"/>
    <x v="1"/>
    <s v="ABC-17"/>
    <s v="XYZ-102"/>
    <x v="575"/>
    <s v="Description_796"/>
    <d v="2022-02-01T00:00:00"/>
    <n v="1367"/>
    <s v="Demand"/>
    <n v="320"/>
    <n v="364"/>
    <n v="364"/>
    <n v="550"/>
    <n v="44"/>
    <n v="44"/>
    <n v="230"/>
    <n v="0.86250000000000004"/>
    <n v="0.86250000000000004"/>
    <n v="0.28125"/>
    <s v="80-90%"/>
    <s v="80-90%"/>
    <s v="20-30%"/>
    <n v="1.6121604128489684"/>
    <n v="515.89133211166984"/>
    <n v="586.82639027702453"/>
    <n v="586.82639027702453"/>
    <n v="886.68822706693265"/>
    <n v="70.93505816535469"/>
    <n v="70.93505816535469"/>
    <n v="370.79689495526281"/>
    <s v="Overforecast"/>
    <s v="Overforecast"/>
    <x v="0"/>
    <s v="50-80"/>
  </r>
  <r>
    <s v="Total"/>
    <x v="1"/>
    <s v="ABC-17"/>
    <s v="XYZ-102"/>
    <x v="576"/>
    <s v="Description_797"/>
    <d v="2022-02-01T00:00:00"/>
    <n v="9562"/>
    <s v="Demand"/>
    <n v="11715"/>
    <n v="5757"/>
    <n v="5757"/>
    <n v="7500"/>
    <n v="5958"/>
    <n v="5958"/>
    <n v="4215"/>
    <n v="0.49142125480153653"/>
    <n v="0.49142125480153653"/>
    <n v="0.64020486555697831"/>
    <s v="40-50%"/>
    <s v="40-50%"/>
    <s v="60-70%"/>
    <n v="1.7987261791178455"/>
    <n v="21072.077188365562"/>
    <n v="10355.266613181437"/>
    <n v="10355.266613181437"/>
    <n v="13490.446343383841"/>
    <n v="10716.810575184125"/>
    <n v="10716.810575184125"/>
    <n v="7581.6308449817207"/>
    <s v="Underforecast"/>
    <s v="Underforecast"/>
    <x v="3"/>
    <s v="150-200"/>
  </r>
  <r>
    <s v="Total"/>
    <x v="1"/>
    <s v="ABC-17"/>
    <s v="XYZ-102"/>
    <x v="577"/>
    <s v="Description_798"/>
    <d v="2022-02-01T00:00:00"/>
    <n v="2681"/>
    <s v="Demand"/>
    <n v="462"/>
    <n v="553"/>
    <n v="553"/>
    <n v="500"/>
    <n v="91"/>
    <n v="91"/>
    <n v="38"/>
    <n v="0.80303030303030298"/>
    <n v="0.80303030303030298"/>
    <n v="0.91774891774891776"/>
    <s v="70-80%"/>
    <s v="70-80%"/>
    <s v="90-100%"/>
    <n v="1.5906248923213899"/>
    <n v="734.8687002524822"/>
    <n v="879.61556545372866"/>
    <n v="879.61556545372866"/>
    <n v="795.312446160695"/>
    <n v="144.74686520124646"/>
    <n v="144.74686520124646"/>
    <n v="60.443745908212804"/>
    <s v="Overforecast"/>
    <s v="Overforecast"/>
    <x v="2"/>
    <s v="80-120"/>
  </r>
  <r>
    <s v="Total"/>
    <x v="1"/>
    <s v="ABC-17"/>
    <s v="XYZ-102"/>
    <x v="578"/>
    <s v="Description_799"/>
    <d v="2022-02-01T00:00:00"/>
    <n v="75"/>
    <s v="Demand"/>
    <n v="402"/>
    <n v="357"/>
    <n v="357"/>
    <n v="330"/>
    <n v="45"/>
    <n v="45"/>
    <n v="72"/>
    <n v="0.88805970149253732"/>
    <n v="0.88805970149253732"/>
    <n v="0.82089552238805974"/>
    <s v="80-90%"/>
    <s v="80-90%"/>
    <s v="80-90%"/>
    <n v="3.069475683130046"/>
    <n v="1233.9292246182786"/>
    <n v="1095.8028188774265"/>
    <n v="1095.8028188774265"/>
    <n v="1012.9269754329152"/>
    <n v="138.12640574085208"/>
    <n v="138.12640574085208"/>
    <n v="221.00224918536333"/>
    <s v="Underforecast"/>
    <s v="Underforecast"/>
    <x v="3"/>
    <s v="120-150"/>
  </r>
  <r>
    <s v="Total"/>
    <x v="1"/>
    <s v="ABC-17"/>
    <s v="XYZ-102"/>
    <x v="579"/>
    <s v="Description_800"/>
    <d v="2022-02-01T00:00:00"/>
    <n v="2645"/>
    <s v="Demand"/>
    <n v="1218"/>
    <n v="767"/>
    <n v="767"/>
    <n v="1400"/>
    <n v="451"/>
    <n v="451"/>
    <n v="182"/>
    <n v="0.62972085385878485"/>
    <n v="0.62972085385878485"/>
    <n v="0.85057471264367812"/>
    <s v="60-70%"/>
    <s v="60-70%"/>
    <s v="80-90%"/>
    <n v="2.1258316724890398"/>
    <n v="2589.2629770916506"/>
    <n v="1630.5128927990936"/>
    <n v="1630.5128927990936"/>
    <n v="2976.1643414846558"/>
    <n v="958.75008429255695"/>
    <n v="958.75008429255695"/>
    <n v="386.90136439300522"/>
    <s v="Underforecast"/>
    <s v="Underforecast"/>
    <x v="0"/>
    <s v="80-120"/>
  </r>
  <r>
    <s v="Total"/>
    <x v="1"/>
    <s v="ABC-17"/>
    <s v="XYZ-102"/>
    <x v="580"/>
    <s v="Description_801"/>
    <d v="2022-02-01T00:00:00"/>
    <n v="1413"/>
    <s v="Demand"/>
    <n v="49"/>
    <n v="81"/>
    <n v="81"/>
    <n v="70"/>
    <n v="32"/>
    <n v="32"/>
    <n v="21"/>
    <n v="0.34693877551020413"/>
    <n v="0.34693877551020413"/>
    <n v="0.5714285714285714"/>
    <s v="30-40%"/>
    <s v="30-40%"/>
    <s v="50-60%"/>
    <n v="2.8861426600470876"/>
    <n v="141.42099034230731"/>
    <n v="233.77755546381411"/>
    <n v="233.77755546381411"/>
    <n v="202.02998620329615"/>
    <n v="92.356565121506804"/>
    <n v="92.356565121506804"/>
    <n v="60.608995860988841"/>
    <s v="Overforecast"/>
    <s v="Overforecast"/>
    <x v="0"/>
    <s v="50-80"/>
  </r>
  <r>
    <s v="Total"/>
    <x v="1"/>
    <s v="ABC-17"/>
    <s v="XYZ-102"/>
    <x v="581"/>
    <s v="Description_802"/>
    <d v="2022-02-01T00:00:00"/>
    <n v="1290"/>
    <s v="Demand"/>
    <n v="33"/>
    <n v="44"/>
    <n v="44"/>
    <n v="60"/>
    <n v="11"/>
    <n v="11"/>
    <n v="27"/>
    <n v="0.66666666666666674"/>
    <n v="0.66666666666666674"/>
    <n v="0.18181818181818177"/>
    <s v="60-70%"/>
    <s v="60-70%"/>
    <s v="10-20%"/>
    <n v="3.9909338945202149"/>
    <n v="131.70081851916709"/>
    <n v="175.60109135888945"/>
    <n v="175.60109135888945"/>
    <n v="239.45603367121288"/>
    <n v="43.900272839722362"/>
    <n v="43.900272839722362"/>
    <n v="107.75521515204579"/>
    <s v="Overforecast"/>
    <s v="Overforecast"/>
    <x v="0"/>
    <s v="50-80"/>
  </r>
  <r>
    <s v="Total"/>
    <x v="1"/>
    <s v="ABC-17"/>
    <s v="XYZ-102"/>
    <x v="582"/>
    <s v="Description_803"/>
    <d v="2022-02-01T00:00:00"/>
    <n v="7257"/>
    <s v="Demand"/>
    <n v="1976"/>
    <n v="1955"/>
    <n v="1955"/>
    <n v="2200"/>
    <n v="21"/>
    <n v="21"/>
    <n v="224"/>
    <n v="0.98937246963562753"/>
    <n v="0.98937246963562753"/>
    <n v="0.88663967611336036"/>
    <s v="90-100%"/>
    <s v="90-100%"/>
    <s v="80-90%"/>
    <n v="4.1084436603330854"/>
    <n v="8118.2846728181767"/>
    <n v="8032.007355951182"/>
    <n v="8032.007355951182"/>
    <n v="9038.5760527327875"/>
    <n v="86.277316866994624"/>
    <n v="86.277316866994624"/>
    <n v="920.29137991461084"/>
    <s v="Normal"/>
    <s v="Normal"/>
    <x v="0"/>
    <s v="80-120"/>
  </r>
  <r>
    <s v="Total"/>
    <x v="1"/>
    <s v="ABC-17"/>
    <s v="XYZ-102"/>
    <x v="583"/>
    <s v="Description_804"/>
    <d v="2022-02-01T00:00:00"/>
    <n v="698"/>
    <s v="Demand"/>
    <n v="101"/>
    <n v="103"/>
    <n v="103"/>
    <n v="150"/>
    <n v="2"/>
    <n v="2"/>
    <n v="49"/>
    <n v="0.98019801980198018"/>
    <n v="0.98019801980198018"/>
    <n v="0.51485148514851486"/>
    <s v="90-100%"/>
    <s v="90-100%"/>
    <s v="50-60%"/>
    <n v="5.0607191782836001"/>
    <n v="511.13263700664362"/>
    <n v="521.25407536321086"/>
    <n v="521.25407536321086"/>
    <n v="759.10787674254004"/>
    <n v="10.121438356567239"/>
    <n v="10.121438356567239"/>
    <n v="247.97523973589642"/>
    <s v="Normal"/>
    <s v="Normal"/>
    <x v="0"/>
    <s v="50-80"/>
  </r>
  <r>
    <s v="Total"/>
    <x v="1"/>
    <s v="ABC-17"/>
    <s v="XYZ-102"/>
    <x v="584"/>
    <s v="Description_805"/>
    <d v="2022-02-01T00:00:00"/>
    <n v="1123"/>
    <s v="Demand"/>
    <n v="70"/>
    <n v="73"/>
    <n v="73"/>
    <n v="150"/>
    <n v="3"/>
    <n v="3"/>
    <n v="80"/>
    <n v="0.95714285714285718"/>
    <n v="0.95714285714285718"/>
    <n v="0"/>
    <s v="90-100%"/>
    <s v="90-100%"/>
    <s v="0-10%"/>
    <n v="12.518646171020428"/>
    <n v="876.30523197142998"/>
    <n v="913.86117048449125"/>
    <n v="913.86117048449125"/>
    <n v="1877.7969256530644"/>
    <n v="37.555938513061278"/>
    <n v="37.555938513061278"/>
    <n v="1001.4916936816344"/>
    <s v="Normal"/>
    <s v="Normal"/>
    <x v="0"/>
    <s v="25-50"/>
  </r>
  <r>
    <s v="Total"/>
    <x v="1"/>
    <s v="ABC-17"/>
    <s v="XYZ-102"/>
    <x v="585"/>
    <s v="Description_806"/>
    <d v="2022-02-01T00:00:00"/>
    <n v="7586"/>
    <s v="Demand"/>
    <n v="1273"/>
    <n v="1671"/>
    <n v="1671"/>
    <n v="1650"/>
    <n v="398"/>
    <n v="398"/>
    <n v="377"/>
    <n v="0.68735271013354282"/>
    <n v="0.68735271013354282"/>
    <n v="0.70384917517674783"/>
    <s v="60-70%"/>
    <s v="60-70%"/>
    <s v="60-70%"/>
    <n v="5.2089401766797776"/>
    <n v="6630.980844913357"/>
    <n v="8704.1390352319086"/>
    <n v="8704.1390352319086"/>
    <n v="8594.7512915216339"/>
    <n v="2073.1581903185515"/>
    <n v="2073.1581903185515"/>
    <n v="1963.7704466082769"/>
    <s v="Overforecast"/>
    <s v="Overforecast"/>
    <x v="0"/>
    <s v="50-80"/>
  </r>
  <r>
    <s v="Total"/>
    <x v="1"/>
    <s v="ABC-17"/>
    <s v="XYZ-102"/>
    <x v="586"/>
    <s v="Description_807"/>
    <d v="2022-02-01T00:00:00"/>
    <n v="1513"/>
    <s v="Demand"/>
    <n v="62"/>
    <n v="123"/>
    <n v="123"/>
    <n v="150"/>
    <n v="61"/>
    <n v="61"/>
    <n v="88"/>
    <n v="1.6129032258064502E-2"/>
    <n v="1.6129032258064502E-2"/>
    <n v="0"/>
    <s v="0-10%"/>
    <s v="0-10%"/>
    <s v="0-10%"/>
    <n v="5.5013957546484047"/>
    <n v="341.0865367882011"/>
    <n v="676.67167782175375"/>
    <n v="676.67167782175375"/>
    <n v="825.2093631972607"/>
    <n v="335.58514103355265"/>
    <n v="335.58514103355265"/>
    <n v="484.1228264090596"/>
    <s v="Overforecast"/>
    <s v="Overforecast"/>
    <x v="0"/>
    <s v="25-50"/>
  </r>
  <r>
    <s v="Total"/>
    <x v="1"/>
    <s v="ABC-17"/>
    <s v="XYZ-102"/>
    <x v="587"/>
    <s v="Description_808"/>
    <d v="2022-02-01T00:00:00"/>
    <n v="502"/>
    <s v="Demand"/>
    <n v="44"/>
    <n v="43"/>
    <n v="43"/>
    <n v="30"/>
    <n v="1"/>
    <n v="1"/>
    <n v="14"/>
    <n v="0.97727272727272729"/>
    <n v="0.97727272727272729"/>
    <n v="0.68181818181818188"/>
    <s v="90-100%"/>
    <s v="90-100%"/>
    <s v="60-70%"/>
    <n v="11.633958073644919"/>
    <n v="511.89415524037645"/>
    <n v="500.26019716673153"/>
    <n v="500.26019716673153"/>
    <n v="349.01874220934758"/>
    <n v="11.633958073644919"/>
    <n v="11.633958073644919"/>
    <n v="162.87541303102887"/>
    <s v="Normal"/>
    <s v="Normal"/>
    <x v="3"/>
    <s v="120-150"/>
  </r>
  <r>
    <s v="Total"/>
    <x v="0"/>
    <s v="ABC-17"/>
    <s v="XYZ-102"/>
    <x v="588"/>
    <s v="Description_815"/>
    <d v="2022-02-01T00:00:00"/>
    <n v="48937"/>
    <s v="Demand"/>
    <n v="14132"/>
    <n v="4879"/>
    <n v="4879"/>
    <n v="5000"/>
    <n v="9253"/>
    <n v="9253"/>
    <n v="9132"/>
    <n v="0.34524483441834131"/>
    <n v="0.34524483441834131"/>
    <n v="0.35380696292103031"/>
    <s v="30-40%"/>
    <s v="30-40%"/>
    <s v="30-40%"/>
    <n v="1.2008038943447343"/>
    <n v="16969.760634879785"/>
    <n v="5858.7222005079584"/>
    <n v="5858.7222005079584"/>
    <n v="6004.0194717236718"/>
    <n v="11111.038434371827"/>
    <n v="11111.038434371827"/>
    <n v="10965.741163156114"/>
    <s v="Underforecast"/>
    <s v="Underforecast"/>
    <x v="3"/>
    <s v="&gt;200&quot;"/>
  </r>
  <r>
    <s v="Total"/>
    <x v="0"/>
    <s v="ABC-17"/>
    <s v="XYZ-102"/>
    <x v="589"/>
    <s v="Description_816"/>
    <d v="2022-02-01T00:00:00"/>
    <n v="17748"/>
    <s v="Demand"/>
    <n v="0"/>
    <n v="1852"/>
    <n v="1852"/>
    <n v="2000"/>
    <n v="1852"/>
    <n v="1852"/>
    <n v="2000"/>
    <n v="1"/>
    <n v="1"/>
    <n v="1"/>
    <s v="90-100%"/>
    <s v="90-100%"/>
    <s v="90-100%"/>
    <n v="1.1790235930735931"/>
    <n v="0"/>
    <n v="2183.5516943722942"/>
    <n v="2183.5516943722942"/>
    <n v="2358.047186147186"/>
    <n v="2183.5516943722942"/>
    <n v="2183.5516943722942"/>
    <n v="2358.047186147186"/>
    <s v="Forecasted But Not Sold"/>
    <s v="Forecasted But Not Sold"/>
    <x v="5"/>
    <s v="0"/>
  </r>
  <r>
    <s v="Total"/>
    <x v="0"/>
    <s v="ABC-17"/>
    <s v="XYZ-102"/>
    <x v="590"/>
    <s v="Description_817"/>
    <d v="2022-02-01T00:00:00"/>
    <n v="38024"/>
    <s v="Demand"/>
    <n v="628"/>
    <n v="3433"/>
    <n v="3433"/>
    <n v="3000"/>
    <n v="2805"/>
    <n v="2805"/>
    <n v="2372"/>
    <n v="0"/>
    <n v="0"/>
    <n v="0"/>
    <s v="0-10%"/>
    <s v="0-10%"/>
    <s v="0-10%"/>
    <n v="0.68443563846896105"/>
    <n v="429.82558095850754"/>
    <n v="2349.6675468639432"/>
    <n v="2349.6675468639432"/>
    <n v="2053.306915406883"/>
    <n v="1919.8419659054357"/>
    <n v="1919.8419659054357"/>
    <n v="1623.4813344483755"/>
    <s v="Overforecast"/>
    <s v="Overforecast"/>
    <x v="0"/>
    <s v="0-25"/>
  </r>
  <r>
    <s v="Total"/>
    <x v="0"/>
    <s v="ABC-17"/>
    <s v="XYZ-102"/>
    <x v="591"/>
    <s v="Description_818"/>
    <d v="2022-02-01T00:00:00"/>
    <n v="26033"/>
    <s v="Demand"/>
    <n v="9651"/>
    <n v="6903"/>
    <n v="6903"/>
    <n v="6000"/>
    <n v="2748"/>
    <n v="2748"/>
    <n v="3651"/>
    <n v="0.71526266708113151"/>
    <n v="0.71526266708113151"/>
    <n v="0.6216972334473112"/>
    <s v="70-80%"/>
    <s v="70-80%"/>
    <s v="60-70%"/>
    <n v="0.93281503339174909"/>
    <n v="9002.5978872637697"/>
    <n v="6439.2221755032442"/>
    <n v="6439.2221755032442"/>
    <n v="5596.8902003504945"/>
    <n v="2563.3757117605255"/>
    <n v="2563.3757117605255"/>
    <n v="3405.7076869132752"/>
    <s v="Underforecast"/>
    <s v="Underforecast"/>
    <x v="3"/>
    <s v="150-200"/>
  </r>
  <r>
    <s v="Total"/>
    <x v="0"/>
    <s v="ABC-17"/>
    <s v="XYZ-102"/>
    <x v="592"/>
    <s v="Description_819"/>
    <d v="2022-02-01T00:00:00"/>
    <n v="20705"/>
    <s v="Demand"/>
    <n v="3236"/>
    <n v="4237"/>
    <n v="4237"/>
    <n v="3000"/>
    <n v="1001"/>
    <n v="1001"/>
    <n v="236"/>
    <n v="0.69066749072929545"/>
    <n v="0.69066749072929545"/>
    <n v="0.92707045735475901"/>
    <s v="60-70%"/>
    <s v="60-70%"/>
    <s v="90-100%"/>
    <n v="1.1836689979701052"/>
    <n v="3830.3528774312604"/>
    <n v="5015.2055443993358"/>
    <n v="5015.2055443993358"/>
    <n v="3551.0069939103155"/>
    <n v="1184.8526669680755"/>
    <n v="1184.8526669680755"/>
    <n v="279.34588352094488"/>
    <s v="Overforecast"/>
    <s v="Overforecast"/>
    <x v="2"/>
    <s v="80-120"/>
  </r>
  <r>
    <s v="Total"/>
    <x v="2"/>
    <s v="ABC-17"/>
    <s v="XYZ-102"/>
    <x v="593"/>
    <s v="Description_822"/>
    <d v="2022-02-01T00:00:00"/>
    <n v="1541"/>
    <s v="Demand"/>
    <n v="1573"/>
    <n v="536"/>
    <n v="536"/>
    <n v="610"/>
    <n v="1037"/>
    <n v="1037"/>
    <n v="963"/>
    <n v="0.34075015893197713"/>
    <n v="0.34075015893197713"/>
    <n v="0.38779402415766051"/>
    <s v="30-40%"/>
    <s v="30-40%"/>
    <s v="30-40%"/>
    <n v="5.3848067039106144"/>
    <n v="8470.3009452513961"/>
    <n v="2886.2563932960893"/>
    <n v="2886.2563932960893"/>
    <n v="3284.7320893854749"/>
    <n v="5584.0445519553068"/>
    <n v="5584.0445519553068"/>
    <n v="5185.5688558659213"/>
    <s v="Underforecast"/>
    <s v="Underforecast"/>
    <x v="3"/>
    <s v="&gt;200&quot;"/>
  </r>
  <r>
    <s v="Total"/>
    <x v="2"/>
    <s v="ABC-17"/>
    <s v="XYZ-102"/>
    <x v="594"/>
    <s v="Description_823"/>
    <d v="2022-02-01T00:00:00"/>
    <n v="2590"/>
    <s v="Demand"/>
    <n v="594"/>
    <n v="217"/>
    <n v="217"/>
    <n v="200"/>
    <n v="377"/>
    <n v="377"/>
    <n v="394"/>
    <n v="0.36531986531986527"/>
    <n v="0.36531986531986527"/>
    <n v="0.33670033670033672"/>
    <s v="30-40%"/>
    <s v="30-40%"/>
    <s v="30-40%"/>
    <n v="1.5367036535859273"/>
    <n v="912.80197023004087"/>
    <n v="333.46469282814621"/>
    <n v="333.46469282814621"/>
    <n v="307.34073071718547"/>
    <n v="579.33727740189465"/>
    <n v="579.33727740189465"/>
    <n v="605.4612395128554"/>
    <s v="Underforecast"/>
    <s v="Underforecast"/>
    <x v="3"/>
    <s v="&gt;200&quot;"/>
  </r>
  <r>
    <s v="Total"/>
    <x v="2"/>
    <s v="ABC-17"/>
    <s v="XYZ-102"/>
    <x v="595"/>
    <s v="Description_824"/>
    <d v="2022-02-01T00:00:00"/>
    <n v="2282"/>
    <s v="Demand"/>
    <n v="1134"/>
    <n v="707"/>
    <n v="707"/>
    <n v="700"/>
    <n v="427"/>
    <n v="427"/>
    <n v="434"/>
    <n v="0.62345679012345678"/>
    <n v="0.62345679012345678"/>
    <n v="0.61728395061728403"/>
    <s v="60-70%"/>
    <s v="60-70%"/>
    <s v="60-70%"/>
    <n v="2.2118556835066863"/>
    <n v="2508.244345096582"/>
    <n v="1563.7819682392271"/>
    <n v="1563.7819682392271"/>
    <n v="1548.2989784546803"/>
    <n v="944.46237685735491"/>
    <n v="944.46237685735491"/>
    <n v="959.94536664190173"/>
    <s v="Underforecast"/>
    <s v="Underforecast"/>
    <x v="3"/>
    <s v="150-200"/>
  </r>
  <r>
    <s v="Total"/>
    <x v="2"/>
    <s v="ABC-17"/>
    <s v="XYZ-102"/>
    <x v="596"/>
    <s v="Description_825"/>
    <d v="2022-02-01T00:00:00"/>
    <n v="4059"/>
    <s v="Demand"/>
    <n v="104"/>
    <n v="96"/>
    <n v="96"/>
    <n v="90"/>
    <n v="8"/>
    <n v="8"/>
    <n v="14"/>
    <n v="0.92307692307692313"/>
    <n v="0.92307692307692313"/>
    <n v="0.86538461538461542"/>
    <s v="90-100%"/>
    <s v="90-100%"/>
    <s v="80-90%"/>
    <n v="4.0738964879852126"/>
    <n v="423.68523475046209"/>
    <n v="391.09406284658041"/>
    <n v="391.09406284658041"/>
    <n v="366.65068391866913"/>
    <n v="32.591171903881673"/>
    <n v="32.591171903881673"/>
    <n v="57.034550831792956"/>
    <s v="Normal"/>
    <s v="Normal"/>
    <x v="3"/>
    <s v="80-120"/>
  </r>
  <r>
    <s v="Total"/>
    <x v="3"/>
    <s v="ABC-17"/>
    <s v="XYZ-102"/>
    <x v="597"/>
    <s v="Description_826"/>
    <d v="2022-02-01T00:00:00"/>
    <n v="777"/>
    <s v="Demand"/>
    <n v="165"/>
    <n v="130"/>
    <n v="130"/>
    <n v="218"/>
    <n v="35"/>
    <n v="35"/>
    <n v="53"/>
    <n v="0.78787878787878785"/>
    <n v="0.78787878787878785"/>
    <n v="0.67878787878787872"/>
    <s v="70-80%"/>
    <s v="70-80%"/>
    <s v="60-70%"/>
    <n v="5.3657844443380052"/>
    <n v="885.35443331577085"/>
    <n v="697.55197776394073"/>
    <n v="697.55197776394073"/>
    <n v="1169.7410088656852"/>
    <n v="187.80245555183012"/>
    <n v="187.80245555183012"/>
    <n v="284.38657554991437"/>
    <s v="Underforecast"/>
    <s v="Underforecast"/>
    <x v="0"/>
    <s v="50-80"/>
  </r>
  <r>
    <s v="Total"/>
    <x v="3"/>
    <s v="ABC-17"/>
    <s v="XYZ-102"/>
    <x v="598"/>
    <s v="Description_827"/>
    <d v="2022-02-01T00:00:00"/>
    <n v="1056"/>
    <s v="Demand"/>
    <n v="110"/>
    <n v="129"/>
    <n v="129"/>
    <n v="152"/>
    <n v="19"/>
    <n v="19"/>
    <n v="42"/>
    <n v="0.82727272727272727"/>
    <n v="0.82727272727272727"/>
    <n v="0.61818181818181817"/>
    <s v="80-90%"/>
    <s v="80-90%"/>
    <s v="60-70%"/>
    <n v="9.4944790163044175"/>
    <n v="1044.3926917934859"/>
    <n v="1224.7877931032699"/>
    <n v="1224.7877931032699"/>
    <n v="1443.1608104782715"/>
    <n v="180.39510130978397"/>
    <n v="180.39510130978397"/>
    <n v="398.76811868478558"/>
    <s v="Overforecast"/>
    <s v="Overforecast"/>
    <x v="0"/>
    <s v="50-80"/>
  </r>
  <r>
    <s v="Total"/>
    <x v="3"/>
    <s v="ABC-17"/>
    <s v="XYZ-102"/>
    <x v="599"/>
    <s v="Description_828"/>
    <d v="2022-02-01T00:00:00"/>
    <n v="601"/>
    <s v="Demand"/>
    <n v="362"/>
    <n v="440"/>
    <n v="440"/>
    <n v="548"/>
    <n v="78"/>
    <n v="78"/>
    <n v="186"/>
    <n v="0.78453038674033149"/>
    <n v="0.78453038674033149"/>
    <n v="0.48618784530386738"/>
    <s v="70-80%"/>
    <s v="70-80%"/>
    <s v="40-50%"/>
    <n v="5.2518314176996892"/>
    <n v="1901.1629732072875"/>
    <n v="2310.8058237878631"/>
    <n v="2310.8058237878631"/>
    <n v="2878.0036168994297"/>
    <n v="409.64285058057567"/>
    <n v="409.64285058057567"/>
    <n v="976.84064369214229"/>
    <s v="Overforecast"/>
    <s v="Overforecast"/>
    <x v="0"/>
    <s v="50-80"/>
  </r>
  <r>
    <s v="Total"/>
    <x v="3"/>
    <s v="ABC-17"/>
    <s v="XYZ-102"/>
    <x v="600"/>
    <s v="Description_829"/>
    <d v="2022-02-01T00:00:00"/>
    <n v="0"/>
    <s v="Supply"/>
    <n v="0"/>
    <n v="240"/>
    <n v="240"/>
    <n v="0"/>
    <n v="240"/>
    <n v="240"/>
    <n v="0"/>
    <n v="1"/>
    <n v="1"/>
    <n v="1"/>
    <s v="90-100%"/>
    <s v="90-100%"/>
    <s v="Others"/>
    <n v="9.4612060016975708"/>
    <n v="0"/>
    <n v="2270.6894404074169"/>
    <n v="2270.6894404074169"/>
    <n v="0"/>
    <n v="2270.6894404074169"/>
    <n v="2270.6894404074169"/>
    <n v="0"/>
    <s v="Forecasted But Not Sold"/>
    <s v="Forecasted But Not Sold"/>
    <x v="4"/>
    <s v="0"/>
  </r>
  <r>
    <s v="Total"/>
    <x v="3"/>
    <s v="ABC-17"/>
    <s v="XYZ-102"/>
    <x v="601"/>
    <s v="Description_830"/>
    <d v="2022-02-01T00:00:00"/>
    <n v="564"/>
    <s v="Demand"/>
    <n v="86"/>
    <n v="85"/>
    <n v="85"/>
    <n v="65"/>
    <n v="1"/>
    <n v="1"/>
    <n v="21"/>
    <n v="0.98837209302325579"/>
    <n v="0.98837209302325579"/>
    <n v="0.7558139534883721"/>
    <s v="90-100%"/>
    <s v="90-100%"/>
    <s v="70-80%"/>
    <n v="6.2740563785141887"/>
    <n v="539.56884855222029"/>
    <n v="533.29479217370601"/>
    <n v="533.29479217370601"/>
    <n v="407.81366460342224"/>
    <n v="6.274056378514274"/>
    <n v="6.274056378514274"/>
    <n v="131.75518394879805"/>
    <s v="Normal"/>
    <s v="Normal"/>
    <x v="3"/>
    <s v="120-150"/>
  </r>
  <r>
    <s v="Total"/>
    <x v="1"/>
    <s v="ABC-15"/>
    <s v="XYZ-103"/>
    <x v="602"/>
    <s v="Description_831"/>
    <d v="2022-02-01T00:00:00"/>
    <n v="20773"/>
    <s v="Demand"/>
    <n v="517"/>
    <n v="532"/>
    <n v="532"/>
    <n v="600"/>
    <n v="15"/>
    <n v="15"/>
    <n v="83"/>
    <n v="0.97098646034816249"/>
    <n v="0.97098646034816249"/>
    <n v="0.839458413926499"/>
    <s v="90-100%"/>
    <s v="90-100%"/>
    <s v="80-90%"/>
    <n v="2.9070713424346195"/>
    <n v="1502.9558840386983"/>
    <n v="1546.5619541752176"/>
    <n v="1546.5619541752176"/>
    <n v="1744.2428054607717"/>
    <n v="43.606070136519293"/>
    <n v="43.606070136519293"/>
    <n v="241.28692142207342"/>
    <s v="Normal"/>
    <s v="Normal"/>
    <x v="0"/>
    <s v="80-120"/>
  </r>
  <r>
    <s v="Total"/>
    <x v="1"/>
    <s v="ABC-15"/>
    <s v="XYZ-103"/>
    <x v="603"/>
    <s v="Description_832"/>
    <d v="2022-02-01T00:00:00"/>
    <n v="2453"/>
    <s v="Demand"/>
    <n v="121"/>
    <n v="149"/>
    <n v="149"/>
    <n v="90"/>
    <n v="28"/>
    <n v="28"/>
    <n v="31"/>
    <n v="0.76859504132231404"/>
    <n v="0.76859504132231404"/>
    <n v="0.74380165289256195"/>
    <s v="70-80%"/>
    <s v="70-80%"/>
    <s v="70-80%"/>
    <n v="1.0372786906633904"/>
    <n v="125.51072157027023"/>
    <n v="154.55452490884517"/>
    <n v="154.55452490884517"/>
    <n v="93.355082159705134"/>
    <n v="29.043803338574932"/>
    <n v="29.043803338574932"/>
    <n v="32.155639410565101"/>
    <s v="Overforecast"/>
    <s v="Overforecast"/>
    <x v="3"/>
    <s v="120-150"/>
  </r>
  <r>
    <s v="Total"/>
    <x v="1"/>
    <s v="ABC-15"/>
    <s v="XYZ-103"/>
    <x v="604"/>
    <s v="Description_833"/>
    <d v="2022-02-01T00:00:00"/>
    <n v="2738"/>
    <s v="Demand"/>
    <n v="39"/>
    <n v="290"/>
    <n v="290"/>
    <n v="230"/>
    <n v="251"/>
    <n v="251"/>
    <n v="191"/>
    <n v="0"/>
    <n v="0"/>
    <n v="0"/>
    <s v="0-10%"/>
    <s v="0-10%"/>
    <s v="0-10%"/>
    <n v="1.5427744972129318"/>
    <n v="60.16820539130434"/>
    <n v="447.4046041917502"/>
    <n v="447.4046041917502"/>
    <n v="354.83813435897434"/>
    <n v="387.23639880044584"/>
    <n v="387.23639880044584"/>
    <n v="294.66992896766999"/>
    <s v="Overforecast"/>
    <s v="Overforecast"/>
    <x v="0"/>
    <s v="0-25"/>
  </r>
  <r>
    <s v="Total"/>
    <x v="1"/>
    <s v="ABC-15"/>
    <s v="XYZ-103"/>
    <x v="605"/>
    <s v="Description_834"/>
    <d v="2022-02-01T00:00:00"/>
    <n v="3894"/>
    <s v="Demand"/>
    <n v="84"/>
    <n v="24"/>
    <n v="24"/>
    <n v="30"/>
    <n v="60"/>
    <n v="60"/>
    <n v="54"/>
    <n v="0.2857142857142857"/>
    <n v="0.2857142857142857"/>
    <n v="0.3571428571428571"/>
    <s v="20-30%"/>
    <s v="20-30%"/>
    <s v="30-40%"/>
    <n v="4.1580191885964908"/>
    <n v="349.2736118421052"/>
    <n v="99.792460526315779"/>
    <n v="99.792460526315779"/>
    <n v="124.74057565789472"/>
    <n v="249.48115131578942"/>
    <n v="249.48115131578942"/>
    <n v="224.53303618421046"/>
    <s v="Underforecast"/>
    <s v="Underforecast"/>
    <x v="3"/>
    <s v="&gt;200&quot;"/>
  </r>
  <r>
    <s v="Total"/>
    <x v="1"/>
    <s v="ABC-15"/>
    <s v="XYZ-103"/>
    <x v="606"/>
    <s v="Description_835"/>
    <d v="2022-02-01T00:00:00"/>
    <n v="950"/>
    <s v="Demand"/>
    <n v="19"/>
    <n v="11"/>
    <n v="11"/>
    <n v="20"/>
    <n v="8"/>
    <n v="8"/>
    <n v="1"/>
    <n v="0.57894736842105265"/>
    <n v="0.57894736842105265"/>
    <n v="0.94736842105263164"/>
    <s v="50-60%"/>
    <s v="50-60%"/>
    <s v="90-100%"/>
    <n v="1.7178972222222224"/>
    <n v="32.640047222222229"/>
    <n v="18.896869444444448"/>
    <n v="18.896869444444448"/>
    <n v="34.357944444444449"/>
    <n v="13.743177777777781"/>
    <n v="13.743177777777781"/>
    <n v="1.71789722222222"/>
    <s v="Underforecast"/>
    <s v="Underforecast"/>
    <x v="2"/>
    <s v="80-120"/>
  </r>
  <r>
    <s v="Total"/>
    <x v="1"/>
    <s v="ABC-15"/>
    <s v="XYZ-103"/>
    <x v="607"/>
    <s v="Description_836"/>
    <d v="2022-02-01T00:00:00"/>
    <n v="304"/>
    <s v="Demand"/>
    <n v="5"/>
    <n v="10"/>
    <n v="10"/>
    <n v="10"/>
    <n v="5"/>
    <n v="5"/>
    <n v="5"/>
    <n v="0"/>
    <n v="0"/>
    <n v="0"/>
    <s v="0-10%"/>
    <s v="0-10%"/>
    <s v="0-10%"/>
    <n v="0.64462300000000006"/>
    <n v="3.2231150000000004"/>
    <n v="6.4462300000000008"/>
    <n v="6.4462300000000008"/>
    <n v="6.4462300000000008"/>
    <n v="3.2231150000000004"/>
    <n v="3.2231150000000004"/>
    <n v="3.2231150000000004"/>
    <s v="Overforecast"/>
    <s v="Overforecast"/>
    <x v="0"/>
    <s v="50-80"/>
  </r>
  <r>
    <s v="Total"/>
    <x v="1"/>
    <s v="ABC-15"/>
    <s v="XYZ-103"/>
    <x v="608"/>
    <s v="Description_837"/>
    <d v="2022-02-01T00:00:00"/>
    <n v="801"/>
    <s v="Demand"/>
    <n v="8"/>
    <n v="10"/>
    <n v="10"/>
    <n v="10"/>
    <n v="2"/>
    <n v="2"/>
    <n v="2"/>
    <n v="0.75"/>
    <n v="0.75"/>
    <n v="0.75"/>
    <s v="70-80%"/>
    <s v="70-80%"/>
    <s v="70-80%"/>
    <n v="0.85275400000000001"/>
    <n v="6.8220320000000001"/>
    <n v="8.5275400000000001"/>
    <n v="8.5275400000000001"/>
    <n v="8.5275400000000001"/>
    <n v="1.705508"/>
    <n v="1.705508"/>
    <n v="1.705508"/>
    <s v="Overforecast"/>
    <s v="Overforecast"/>
    <x v="0"/>
    <s v="80-120"/>
  </r>
  <r>
    <s v="Total"/>
    <x v="1"/>
    <s v="ABC-15"/>
    <s v="XYZ-103"/>
    <x v="609"/>
    <s v="Description_838"/>
    <d v="2022-02-01T00:00:00"/>
    <n v="1107"/>
    <s v="Demand"/>
    <n v="2"/>
    <n v="3"/>
    <n v="3"/>
    <n v="10"/>
    <n v="1"/>
    <n v="1"/>
    <n v="8"/>
    <n v="0.5"/>
    <n v="0.5"/>
    <n v="0"/>
    <s v="40-50%"/>
    <s v="40-50%"/>
    <s v="0-10%"/>
    <n v="1.2138000000000002"/>
    <n v="2.4276000000000004"/>
    <n v="3.6414000000000009"/>
    <n v="3.6414000000000009"/>
    <n v="12.138000000000002"/>
    <n v="1.2138000000000004"/>
    <n v="1.2138000000000004"/>
    <n v="9.7104000000000017"/>
    <s v="Overforecast"/>
    <s v="Overforecast"/>
    <x v="0"/>
    <s v="0-25"/>
  </r>
  <r>
    <s v="Total"/>
    <x v="1"/>
    <s v="ABC-15"/>
    <s v="XYZ-103"/>
    <x v="610"/>
    <s v="Description_839"/>
    <d v="2022-02-01T00:00:00"/>
    <n v="925"/>
    <s v="Demand"/>
    <n v="8"/>
    <n v="6"/>
    <n v="6"/>
    <n v="10"/>
    <n v="2"/>
    <n v="2"/>
    <n v="2"/>
    <n v="0.75"/>
    <n v="0.75"/>
    <n v="0.75"/>
    <s v="70-80%"/>
    <s v="70-80%"/>
    <s v="70-80%"/>
    <n v="5.0170344907407394"/>
    <n v="40.136275925925915"/>
    <n v="30.102206944444436"/>
    <n v="30.102206944444436"/>
    <n v="50.170344907407397"/>
    <n v="10.034068981481479"/>
    <n v="10.034068981481479"/>
    <n v="10.034068981481482"/>
    <s v="Underforecast"/>
    <s v="Underforecast"/>
    <x v="0"/>
    <s v="80-120"/>
  </r>
  <r>
    <s v="Total"/>
    <x v="1"/>
    <s v="ABC-15"/>
    <s v="XYZ-103"/>
    <x v="611"/>
    <s v="Description_840"/>
    <d v="2022-02-01T00:00:00"/>
    <n v="0"/>
    <s v="Supply"/>
    <n v="0"/>
    <n v="0"/>
    <n v="0"/>
    <n v="0"/>
    <n v="0"/>
    <n v="0"/>
    <n v="0"/>
    <n v="1"/>
    <n v="1"/>
    <n v="1"/>
    <s v="Others"/>
    <s v="Others"/>
    <s v="Others"/>
    <n v="3.57"/>
    <n v="0"/>
    <n v="0"/>
    <n v="0"/>
    <n v="0"/>
    <n v="0"/>
    <n v="0"/>
    <n v="0"/>
    <s v="Others"/>
    <s v="Others"/>
    <x v="4"/>
    <s v="0"/>
  </r>
  <r>
    <s v="Total"/>
    <x v="1"/>
    <s v="ABC-15"/>
    <s v="XYZ-103"/>
    <x v="612"/>
    <s v="Description_841"/>
    <d v="2022-02-01T00:00:00"/>
    <n v="2498"/>
    <s v="Demand"/>
    <n v="45"/>
    <n v="150"/>
    <n v="150"/>
    <n v="120"/>
    <n v="105"/>
    <n v="105"/>
    <n v="75"/>
    <n v="0"/>
    <n v="0"/>
    <n v="0"/>
    <s v="0-10%"/>
    <s v="0-10%"/>
    <s v="0-10%"/>
    <n v="2.7251000000000003"/>
    <n v="122.62950000000001"/>
    <n v="408.76500000000004"/>
    <n v="408.76500000000004"/>
    <n v="327.01200000000006"/>
    <n v="286.13550000000004"/>
    <n v="286.13550000000004"/>
    <n v="204.38250000000005"/>
    <s v="Overforecast"/>
    <s v="Overforecast"/>
    <x v="0"/>
    <s v="25-50"/>
  </r>
  <r>
    <s v="Total"/>
    <x v="1"/>
    <s v="ABC-15"/>
    <s v="XYZ-103"/>
    <x v="613"/>
    <s v="Description_842"/>
    <d v="2022-02-01T00:00:00"/>
    <n v="0"/>
    <s v="Supply"/>
    <n v="0"/>
    <n v="30"/>
    <n v="30"/>
    <n v="30"/>
    <n v="30"/>
    <n v="30"/>
    <n v="30"/>
    <n v="1"/>
    <n v="1"/>
    <n v="1"/>
    <s v="90-100%"/>
    <s v="90-100%"/>
    <s v="90-100%"/>
    <n v="0.87714899999999996"/>
    <n v="0"/>
    <n v="26.31447"/>
    <n v="26.31447"/>
    <n v="26.31447"/>
    <n v="26.31447"/>
    <n v="26.31447"/>
    <n v="26.31447"/>
    <s v="Forecasted But Not Sold"/>
    <s v="Forecasted But Not Sold"/>
    <x v="5"/>
    <s v="0"/>
  </r>
  <r>
    <s v="Total"/>
    <x v="1"/>
    <s v="ABC-15"/>
    <s v="XYZ-103"/>
    <x v="614"/>
    <s v="Description_843"/>
    <d v="2022-02-01T00:00:00"/>
    <n v="0"/>
    <s v="Supply"/>
    <n v="0"/>
    <n v="50"/>
    <n v="50"/>
    <n v="50"/>
    <n v="50"/>
    <n v="50"/>
    <n v="50"/>
    <n v="1"/>
    <n v="1"/>
    <n v="1"/>
    <s v="90-100%"/>
    <s v="90-100%"/>
    <s v="90-100%"/>
    <n v="1.3656439999999996"/>
    <n v="0"/>
    <n v="68.282199999999989"/>
    <n v="68.282199999999989"/>
    <n v="68.282199999999989"/>
    <n v="68.282199999999989"/>
    <n v="68.282199999999989"/>
    <n v="68.282199999999989"/>
    <s v="Forecasted But Not Sold"/>
    <s v="Forecasted But Not Sold"/>
    <x v="5"/>
    <s v="0"/>
  </r>
  <r>
    <s v="Total"/>
    <x v="1"/>
    <s v="ABC-15"/>
    <s v="XYZ-103"/>
    <x v="615"/>
    <s v="Description_844"/>
    <d v="2022-02-01T00:00:00"/>
    <n v="174"/>
    <s v="Demand"/>
    <n v="29"/>
    <n v="50"/>
    <n v="50"/>
    <n v="50"/>
    <n v="21"/>
    <n v="21"/>
    <n v="21"/>
    <n v="0.27586206896551724"/>
    <n v="0.27586206896551724"/>
    <n v="0.27586206896551724"/>
    <s v="20-30%"/>
    <s v="20-30%"/>
    <s v="20-30%"/>
    <n v="1.9999139999999997"/>
    <n v="57.997505999999994"/>
    <n v="99.995699999999985"/>
    <n v="99.995699999999985"/>
    <n v="99.995699999999985"/>
    <n v="41.998193999999991"/>
    <n v="41.998193999999991"/>
    <n v="41.998193999999991"/>
    <s v="Overforecast"/>
    <s v="Overforecast"/>
    <x v="0"/>
    <s v="50-80"/>
  </r>
  <r>
    <s v="Total"/>
    <x v="1"/>
    <s v="ABC-15"/>
    <s v="XYZ-103"/>
    <x v="616"/>
    <s v="Description_845"/>
    <d v="2022-02-01T00:00:00"/>
    <n v="1120"/>
    <s v="Demand"/>
    <n v="23"/>
    <n v="100"/>
    <n v="100"/>
    <n v="100"/>
    <n v="77"/>
    <n v="77"/>
    <n v="77"/>
    <n v="0"/>
    <n v="0"/>
    <n v="0"/>
    <s v="0-10%"/>
    <s v="0-10%"/>
    <s v="0-10%"/>
    <n v="2.8833700000000002"/>
    <n v="66.317509999999999"/>
    <n v="288.33700000000005"/>
    <n v="288.33700000000005"/>
    <n v="288.33700000000005"/>
    <n v="222.01949000000005"/>
    <n v="222.01949000000005"/>
    <n v="222.01949000000005"/>
    <s v="Overforecast"/>
    <s v="Overforecast"/>
    <x v="0"/>
    <s v="0-25"/>
  </r>
  <r>
    <s v="Total"/>
    <x v="1"/>
    <s v="ABC-15"/>
    <s v="XYZ-103"/>
    <x v="617"/>
    <s v="Description_846"/>
    <d v="2022-02-01T00:00:00"/>
    <n v="1503"/>
    <s v="Demand"/>
    <n v="18"/>
    <n v="165"/>
    <n v="165"/>
    <n v="20"/>
    <n v="147"/>
    <n v="147"/>
    <n v="2"/>
    <n v="0"/>
    <n v="0"/>
    <n v="0.88888888888888884"/>
    <s v="0-10%"/>
    <s v="0-10%"/>
    <s v="80-90%"/>
    <n v="0.68897000000000008"/>
    <n v="12.401460000000002"/>
    <n v="113.68005000000001"/>
    <n v="113.68005000000001"/>
    <n v="13.779400000000003"/>
    <n v="101.27859000000001"/>
    <n v="101.27859000000001"/>
    <n v="1.3779400000000006"/>
    <s v="Overforecast"/>
    <s v="Overforecast"/>
    <x v="0"/>
    <s v="80-120"/>
  </r>
  <r>
    <s v="Total"/>
    <x v="0"/>
    <s v="ABC-15"/>
    <s v="XYZ-103"/>
    <x v="618"/>
    <s v="Description_848"/>
    <d v="2022-02-01T00:00:00"/>
    <n v="0"/>
    <s v="Supply"/>
    <n v="0"/>
    <n v="109"/>
    <n v="109"/>
    <n v="500"/>
    <n v="109"/>
    <n v="109"/>
    <n v="500"/>
    <n v="1"/>
    <n v="1"/>
    <n v="1"/>
    <s v="90-100%"/>
    <s v="90-100%"/>
    <s v="90-100%"/>
    <n v="3.5"/>
    <n v="0"/>
    <n v="381.5"/>
    <n v="381.5"/>
    <n v="1750"/>
    <n v="381.5"/>
    <n v="381.5"/>
    <n v="1750"/>
    <s v="Forecasted But Not Sold"/>
    <s v="Forecasted But Not Sold"/>
    <x v="5"/>
    <s v="0"/>
  </r>
  <r>
    <s v="Total"/>
    <x v="3"/>
    <s v="ABC-15"/>
    <s v="XYZ-103"/>
    <x v="619"/>
    <s v="Description_849"/>
    <d v="2022-02-01T00:00:00"/>
    <n v="0"/>
    <s v="Supply"/>
    <n v="0"/>
    <n v="98"/>
    <n v="98"/>
    <n v="0"/>
    <n v="98"/>
    <n v="98"/>
    <n v="0"/>
    <n v="1"/>
    <n v="1"/>
    <n v="1"/>
    <s v="90-100%"/>
    <s v="90-100%"/>
    <s v="Others"/>
    <n v="0.88213995044451665"/>
    <n v="0"/>
    <n v="86.449715143562628"/>
    <n v="86.449715143562628"/>
    <n v="0"/>
    <n v="86.449715143562628"/>
    <n v="86.449715143562628"/>
    <n v="0"/>
    <s v="Forecasted But Not Sold"/>
    <s v="Forecasted But Not Sold"/>
    <x v="4"/>
    <s v="0"/>
  </r>
  <r>
    <s v="Total"/>
    <x v="3"/>
    <s v="ABC-15"/>
    <s v="XYZ-103"/>
    <x v="620"/>
    <s v="Description_850"/>
    <d v="2022-02-01T00:00:00"/>
    <n v="495"/>
    <s v="Demand"/>
    <n v="368"/>
    <n v="1147"/>
    <n v="1147"/>
    <n v="1100"/>
    <n v="779"/>
    <n v="779"/>
    <n v="732"/>
    <n v="0"/>
    <n v="0"/>
    <n v="0"/>
    <s v="0-10%"/>
    <s v="0-10%"/>
    <s v="0-10%"/>
    <n v="1.7204403339362324"/>
    <n v="633.12204288853354"/>
    <n v="1973.3450630248585"/>
    <n v="1973.3450630248585"/>
    <n v="1892.4843673298556"/>
    <n v="1340.223020136325"/>
    <n v="1340.223020136325"/>
    <n v="1259.362324441322"/>
    <s v="Overforecast"/>
    <s v="Overforecast"/>
    <x v="0"/>
    <s v="25-50"/>
  </r>
  <r>
    <s v="Total"/>
    <x v="3"/>
    <s v="ABC-15"/>
    <s v="XYZ-103"/>
    <x v="621"/>
    <s v="Description_851"/>
    <d v="2022-02-01T00:00:00"/>
    <n v="5062"/>
    <s v="Demand"/>
    <n v="2029"/>
    <n v="925"/>
    <n v="925"/>
    <n v="1000"/>
    <n v="1104"/>
    <n v="1104"/>
    <n v="1029"/>
    <n v="0.45588960078856577"/>
    <n v="0.45588960078856577"/>
    <n v="0.49285362247412523"/>
    <s v="40-50%"/>
    <s v="40-50%"/>
    <s v="40-50%"/>
    <n v="0.93067237045913531"/>
    <n v="1888.3342396615856"/>
    <n v="860.87194267470011"/>
    <n v="860.87194267470011"/>
    <n v="930.67237045913532"/>
    <n v="1027.4622969868856"/>
    <n v="1027.4622969868856"/>
    <n v="957.66186920245025"/>
    <s v="Underforecast"/>
    <s v="Underforecast"/>
    <x v="3"/>
    <s v="&gt;200&quot;"/>
  </r>
  <r>
    <s v="Total"/>
    <x v="3"/>
    <s v="ABC-15"/>
    <s v="XYZ-103"/>
    <x v="622"/>
    <s v="Description_852"/>
    <d v="2022-02-01T00:00:00"/>
    <n v="170"/>
    <s v="Supply"/>
    <n v="0"/>
    <n v="12369"/>
    <n v="12369"/>
    <n v="15000"/>
    <n v="12369"/>
    <n v="12369"/>
    <n v="15000"/>
    <n v="1"/>
    <n v="1"/>
    <n v="1"/>
    <s v="90-100%"/>
    <s v="90-100%"/>
    <s v="90-100%"/>
    <n v="1.8560397671324858"/>
    <n v="0"/>
    <n v="22957.355879661718"/>
    <n v="22957.355879661718"/>
    <n v="27840.596506987287"/>
    <n v="22957.355879661718"/>
    <n v="22957.355879661718"/>
    <n v="27840.596506987287"/>
    <s v="Forecasted But Not Sold"/>
    <s v="Forecasted But Not Sold"/>
    <x v="5"/>
    <s v="0"/>
  </r>
  <r>
    <s v="Total"/>
    <x v="3"/>
    <s v="ABC-15"/>
    <s v="XYZ-103"/>
    <x v="623"/>
    <s v="Description_853"/>
    <d v="2022-02-01T00:00:00"/>
    <n v="2241"/>
    <s v="Demand"/>
    <n v="771"/>
    <n v="662"/>
    <n v="662"/>
    <n v="800"/>
    <n v="109"/>
    <n v="109"/>
    <n v="29"/>
    <n v="0.85862516212710771"/>
    <n v="0.85862516212710771"/>
    <n v="0.96238651102464334"/>
    <s v="80-90%"/>
    <s v="80-90%"/>
    <s v="90-100%"/>
    <n v="0.46596244539718312"/>
    <n v="359.2570454012282"/>
    <n v="308.46713885293525"/>
    <n v="308.46713885293525"/>
    <n v="372.76995631774651"/>
    <n v="50.789906548292947"/>
    <n v="50.789906548292947"/>
    <n v="13.512910916518308"/>
    <s v="Underforecast"/>
    <s v="Underforecast"/>
    <x v="2"/>
    <s v="80-120"/>
  </r>
  <r>
    <s v="Total"/>
    <x v="0"/>
    <s v="ABC-15"/>
    <s v="XYZ-103"/>
    <x v="624"/>
    <s v="Description_854"/>
    <d v="2022-02-01T00:00:00"/>
    <n v="1836"/>
    <s v="Demand"/>
    <n v="1187"/>
    <n v="1573"/>
    <n v="1573"/>
    <n v="500"/>
    <n v="386"/>
    <n v="386"/>
    <n v="687"/>
    <n v="0.67481044650379107"/>
    <n v="0.67481044650379107"/>
    <n v="0.4212299915754002"/>
    <s v="60-70%"/>
    <s v="60-70%"/>
    <s v="40-50%"/>
    <n v="5.3188640299750212"/>
    <n v="6313.4916035803499"/>
    <n v="8366.5731191507075"/>
    <n v="8366.5731191507075"/>
    <n v="2659.4320149875107"/>
    <n v="2053.0815155703576"/>
    <n v="2053.0815155703576"/>
    <n v="3654.0595885928392"/>
    <s v="Overforecast"/>
    <s v="Overforecast"/>
    <x v="3"/>
    <s v="&gt;200&quot;"/>
  </r>
  <r>
    <s v="Total"/>
    <x v="0"/>
    <s v="ABC-15"/>
    <s v="XYZ-103"/>
    <x v="625"/>
    <s v="Description_855"/>
    <d v="2022-02-01T00:00:00"/>
    <n v="2506"/>
    <s v="Demand"/>
    <n v="51"/>
    <n v="241"/>
    <n v="241"/>
    <n v="400"/>
    <n v="190"/>
    <n v="190"/>
    <n v="349"/>
    <n v="0"/>
    <n v="0"/>
    <n v="0"/>
    <s v="0-10%"/>
    <s v="0-10%"/>
    <s v="0-10%"/>
    <n v="0.80121347918136909"/>
    <n v="40.861887438249823"/>
    <n v="193.09244848270995"/>
    <n v="193.09244848270995"/>
    <n v="320.48539167254762"/>
    <n v="152.23056104446013"/>
    <n v="152.23056104446013"/>
    <n v="279.6235042342978"/>
    <s v="Overforecast"/>
    <s v="Overforecast"/>
    <x v="0"/>
    <s v="0-25"/>
  </r>
  <r>
    <s v="Total"/>
    <x v="0"/>
    <s v="ABC-15"/>
    <s v="XYZ-103"/>
    <x v="626"/>
    <s v="Description_856"/>
    <d v="2022-02-01T00:00:00"/>
    <n v="9613"/>
    <s v="Demand"/>
    <n v="53"/>
    <n v="258"/>
    <n v="258"/>
    <n v="300"/>
    <n v="205"/>
    <n v="205"/>
    <n v="247"/>
    <n v="0"/>
    <n v="0"/>
    <n v="0"/>
    <s v="0-10%"/>
    <s v="0-10%"/>
    <s v="0-10%"/>
    <n v="2.732002"/>
    <n v="144.79610600000001"/>
    <n v="704.85651600000006"/>
    <n v="704.85651600000006"/>
    <n v="819.60059999999999"/>
    <n v="560.06041000000005"/>
    <n v="560.06041000000005"/>
    <n v="674.80449399999998"/>
    <s v="Overforecast"/>
    <s v="Overforecast"/>
    <x v="0"/>
    <s v="0-25"/>
  </r>
  <r>
    <s v="Total"/>
    <x v="0"/>
    <s v="ABC-15"/>
    <s v="XYZ-103"/>
    <x v="627"/>
    <s v="Description_857"/>
    <d v="2022-02-01T00:00:00"/>
    <n v="1239"/>
    <s v="Demand"/>
    <n v="389"/>
    <n v="353"/>
    <n v="353"/>
    <n v="500"/>
    <n v="36"/>
    <n v="36"/>
    <n v="111"/>
    <n v="0.90745501285347041"/>
    <n v="0.90745501285347041"/>
    <n v="0.71465295629820047"/>
    <s v="80-90%"/>
    <s v="80-90%"/>
    <s v="70-80%"/>
    <n v="2.9221482741617359"/>
    <n v="1136.7156786489152"/>
    <n v="1031.5183407790928"/>
    <n v="1031.5183407790928"/>
    <n v="1461.074137080868"/>
    <n v="105.19733786982238"/>
    <n v="105.19733786982238"/>
    <n v="324.35845843195284"/>
    <s v="Normal"/>
    <s v="Normal"/>
    <x v="0"/>
    <s v="50-80"/>
  </r>
  <r>
    <s v="Total"/>
    <x v="0"/>
    <s v="ABC-15"/>
    <s v="XYZ-103"/>
    <x v="628"/>
    <s v="Description_858"/>
    <d v="2022-02-01T00:00:00"/>
    <n v="24618"/>
    <s v="Demand"/>
    <n v="1551"/>
    <n v="2012"/>
    <n v="2012"/>
    <n v="1500"/>
    <n v="461"/>
    <n v="461"/>
    <n v="51"/>
    <n v="0.70277240490006454"/>
    <n v="0.70277240490006454"/>
    <n v="0.96711798839458418"/>
    <s v="60-70%"/>
    <s v="60-70%"/>
    <s v="90-100%"/>
    <n v="2.9269973862279421"/>
    <n v="4539.7729460395385"/>
    <n v="5889.1187410906196"/>
    <n v="5889.1187410906196"/>
    <n v="4390.4960793419132"/>
    <n v="1349.345795051081"/>
    <n v="1349.345795051081"/>
    <n v="149.27686669762534"/>
    <s v="Overforecast"/>
    <s v="Overforecast"/>
    <x v="2"/>
    <s v="80-120"/>
  </r>
  <r>
    <s v="Total"/>
    <x v="1"/>
    <s v="ABC-19"/>
    <s v="XYZ-104"/>
    <x v="629"/>
    <s v="Description_859"/>
    <d v="2022-02-01T00:00:00"/>
    <n v="327"/>
    <s v="Demand"/>
    <n v="0"/>
    <n v="100"/>
    <n v="100"/>
    <n v="90"/>
    <n v="100"/>
    <n v="100"/>
    <n v="90"/>
    <n v="1"/>
    <n v="1"/>
    <n v="1"/>
    <s v="90-100%"/>
    <s v="90-100%"/>
    <s v="90-100%"/>
    <n v="7.35"/>
    <n v="0"/>
    <n v="735"/>
    <n v="735"/>
    <n v="661.5"/>
    <n v="735"/>
    <n v="735"/>
    <n v="661.5"/>
    <s v="Forecasted But Not Sold"/>
    <s v="Forecasted But Not Sold"/>
    <x v="5"/>
    <s v="0"/>
  </r>
  <r>
    <s v="Total"/>
    <x v="1"/>
    <s v="ABC-19"/>
    <s v="XYZ-104"/>
    <x v="630"/>
    <s v="Description_860"/>
    <d v="2022-02-01T00:00:00"/>
    <n v="993"/>
    <s v="Demand"/>
    <n v="207"/>
    <n v="500"/>
    <n v="500"/>
    <n v="425"/>
    <n v="293"/>
    <n v="293"/>
    <n v="218"/>
    <n v="0"/>
    <n v="0"/>
    <n v="0"/>
    <s v="0-10%"/>
    <s v="0-10%"/>
    <s v="0-10%"/>
    <n v="13.2"/>
    <n v="2732.3999999999996"/>
    <n v="6600"/>
    <n v="6600"/>
    <n v="5610"/>
    <n v="3867.6000000000004"/>
    <n v="3867.6000000000004"/>
    <n v="2877.6000000000004"/>
    <s v="Overforecast"/>
    <s v="Overforecast"/>
    <x v="0"/>
    <s v="25-50"/>
  </r>
  <r>
    <s v="Total"/>
    <x v="1"/>
    <s v="ABC-19"/>
    <s v="XYZ-104"/>
    <x v="631"/>
    <s v="Description_861"/>
    <d v="2022-02-01T00:00:00"/>
    <n v="0"/>
    <s v="Supply"/>
    <n v="0"/>
    <n v="11"/>
    <n v="11"/>
    <n v="0"/>
    <n v="11"/>
    <n v="11"/>
    <n v="0"/>
    <n v="1"/>
    <n v="1"/>
    <n v="1"/>
    <s v="90-100%"/>
    <s v="90-100%"/>
    <s v="Others"/>
    <n v="4.8804166666666662"/>
    <n v="0"/>
    <n v="53.684583333333329"/>
    <n v="53.684583333333329"/>
    <n v="0"/>
    <n v="53.684583333333329"/>
    <n v="53.684583333333329"/>
    <n v="0"/>
    <s v="Forecasted But Not Sold"/>
    <s v="Forecasted But Not Sold"/>
    <x v="4"/>
    <s v="0"/>
  </r>
  <r>
    <s v="Total"/>
    <x v="0"/>
    <s v="ABC-19"/>
    <s v="XYZ-104"/>
    <x v="632"/>
    <s v="Description_866"/>
    <d v="2022-02-01T00:00:00"/>
    <n v="3912"/>
    <s v="Supply"/>
    <n v="3915"/>
    <n v="3220"/>
    <n v="3220"/>
    <n v="4000"/>
    <n v="695"/>
    <n v="695"/>
    <n v="85"/>
    <n v="0.82247765006385698"/>
    <n v="0.82247765006385698"/>
    <n v="0.97828863346104722"/>
    <s v="80-90%"/>
    <s v="80-90%"/>
    <s v="90-100%"/>
    <n v="7.9043392023401022"/>
    <n v="30945.487977161501"/>
    <n v="25451.972231535128"/>
    <n v="25451.972231535128"/>
    <n v="31617.356809360408"/>
    <n v="5493.5157456263732"/>
    <n v="5493.5157456263732"/>
    <n v="671.8688321989066"/>
    <s v="Underforecast"/>
    <s v="Underforecast"/>
    <x v="2"/>
    <s v="80-120"/>
  </r>
  <r>
    <s v="Total"/>
    <x v="0"/>
    <s v="ABC-19"/>
    <s v="XYZ-104"/>
    <x v="633"/>
    <s v="Description_867"/>
    <d v="2022-02-01T00:00:00"/>
    <n v="148"/>
    <s v="Supply"/>
    <n v="1938"/>
    <n v="2500"/>
    <n v="2500"/>
    <n v="3500"/>
    <n v="562"/>
    <n v="562"/>
    <n v="1562"/>
    <n v="0.71001031991744068"/>
    <n v="0.71001031991744068"/>
    <n v="0.19401444788441691"/>
    <s v="70-80%"/>
    <s v="70-80%"/>
    <s v="10-20%"/>
    <n v="14.962529603875748"/>
    <n v="28997.3823723112"/>
    <n v="37406.324009689371"/>
    <n v="37406.324009689371"/>
    <n v="52368.853613565116"/>
    <n v="8408.9416373781714"/>
    <n v="8408.9416373781714"/>
    <n v="23371.471241253916"/>
    <s v="Overforecast"/>
    <s v="Overforecast"/>
    <x v="0"/>
    <s v="50-80"/>
  </r>
  <r>
    <s v="Total"/>
    <x v="0"/>
    <s v="ABC-19"/>
    <s v="XYZ-104"/>
    <x v="634"/>
    <s v="Description_868"/>
    <d v="2022-02-01T00:00:00"/>
    <n v="2321"/>
    <s v="Demand"/>
    <n v="1870"/>
    <n v="1918"/>
    <n v="1918"/>
    <n v="2000"/>
    <n v="48"/>
    <n v="48"/>
    <n v="130"/>
    <n v="0.97433155080213907"/>
    <n v="0.97433155080213907"/>
    <n v="0.93048128342245984"/>
    <s v="90-100%"/>
    <s v="90-100%"/>
    <s v="90-100%"/>
    <n v="4.3569028202906921"/>
    <n v="8147.4082739435944"/>
    <n v="8356.5396093175477"/>
    <n v="8356.5396093175477"/>
    <n v="8713.8056405813841"/>
    <n v="209.13133537395333"/>
    <n v="209.13133537395333"/>
    <n v="566.39736663778967"/>
    <s v="Normal"/>
    <s v="Normal"/>
    <x v="2"/>
    <s v="80-120"/>
  </r>
  <r>
    <s v="Total"/>
    <x v="2"/>
    <s v="ABC-17"/>
    <s v="XYZ-121"/>
    <x v="635"/>
    <s v="Description_870"/>
    <d v="2022-02-01T00:00:00"/>
    <n v="25643"/>
    <s v="Demand"/>
    <n v="528"/>
    <n v="500"/>
    <n v="500"/>
    <n v="450"/>
    <n v="28"/>
    <n v="28"/>
    <n v="78"/>
    <n v="0.94696969696969702"/>
    <n v="0.94696969696969702"/>
    <n v="0.85227272727272729"/>
    <s v="90-100%"/>
    <s v="90-100%"/>
    <s v="80-90%"/>
    <n v="3.4327560975609757"/>
    <n v="1812.495219512195"/>
    <n v="1716.3780487804879"/>
    <n v="1716.3780487804879"/>
    <n v="1544.740243902439"/>
    <n v="96.11717073170712"/>
    <n v="96.11717073170712"/>
    <n v="267.754975609756"/>
    <s v="Normal"/>
    <s v="Normal"/>
    <x v="3"/>
    <s v="80-120"/>
  </r>
  <r>
    <s v="Total"/>
    <x v="2"/>
    <s v="ABC-17"/>
    <s v="XYZ-121"/>
    <x v="636"/>
    <s v="Description_871"/>
    <d v="2022-02-01T00:00:00"/>
    <n v="12804"/>
    <s v="Demand"/>
    <n v="189"/>
    <n v="284"/>
    <n v="284"/>
    <n v="280"/>
    <n v="95"/>
    <n v="95"/>
    <n v="91"/>
    <n v="0.49735449735449733"/>
    <n v="0.49735449735449733"/>
    <n v="0.5185185185185186"/>
    <s v="40-50%"/>
    <s v="40-50%"/>
    <s v="50-60%"/>
    <n v="2.9577191135734071"/>
    <n v="559.0089124653739"/>
    <n v="839.99222825484765"/>
    <n v="839.99222825484765"/>
    <n v="828.16135180055403"/>
    <n v="280.98331578947375"/>
    <n v="280.98331578947375"/>
    <n v="269.15243933518013"/>
    <s v="Overforecast"/>
    <s v="Overforecast"/>
    <x v="0"/>
    <s v="50-80"/>
  </r>
  <r>
    <s v="Total"/>
    <x v="2"/>
    <s v="ABC-17"/>
    <s v="XYZ-121"/>
    <x v="637"/>
    <s v="Description_872"/>
    <d v="2022-02-01T00:00:00"/>
    <n v="3479"/>
    <s v="Demand"/>
    <n v="140"/>
    <n v="178"/>
    <n v="178"/>
    <n v="200"/>
    <n v="38"/>
    <n v="38"/>
    <n v="60"/>
    <n v="0.72857142857142865"/>
    <n v="0.72857142857142865"/>
    <n v="0.5714285714285714"/>
    <s v="70-80%"/>
    <s v="70-80%"/>
    <s v="50-60%"/>
    <n v="6.876932758620689"/>
    <n v="962.7705862068965"/>
    <n v="1224.0940310344827"/>
    <n v="1224.0940310344827"/>
    <n v="1375.3865517241377"/>
    <n v="261.32344482758617"/>
    <n v="261.32344482758617"/>
    <n v="412.61596551724119"/>
    <s v="Overforecast"/>
    <s v="Overforecast"/>
    <x v="0"/>
    <s v="50-80"/>
  </r>
  <r>
    <s v="Total"/>
    <x v="2"/>
    <s v="ABC-17"/>
    <s v="XYZ-121"/>
    <x v="638"/>
    <s v="Description_873"/>
    <d v="2022-02-01T00:00:00"/>
    <n v="9865"/>
    <s v="Demand"/>
    <n v="25"/>
    <n v="61"/>
    <n v="61"/>
    <n v="60"/>
    <n v="36"/>
    <n v="36"/>
    <n v="35"/>
    <n v="0"/>
    <n v="0"/>
    <n v="0"/>
    <s v="0-10%"/>
    <s v="0-10%"/>
    <s v="0-10%"/>
    <n v="10.028635135135135"/>
    <n v="250.71587837837836"/>
    <n v="611.74674324324326"/>
    <n v="611.74674324324326"/>
    <n v="601.71810810810803"/>
    <n v="361.0308648648649"/>
    <n v="361.0308648648649"/>
    <n v="351.00222972972966"/>
    <s v="Overforecast"/>
    <s v="Overforecast"/>
    <x v="0"/>
    <s v="25-50"/>
  </r>
  <r>
    <s v="Total"/>
    <x v="2"/>
    <s v="ABC-8"/>
    <s v="XYZ-61"/>
    <x v="639"/>
    <s v="Description_874"/>
    <d v="2022-02-01T00:00:00"/>
    <n v="3523"/>
    <s v="Demand"/>
    <n v="328"/>
    <n v="250"/>
    <n v="250"/>
    <n v="250"/>
    <n v="78"/>
    <n v="78"/>
    <n v="78"/>
    <n v="0.76219512195121952"/>
    <n v="0.76219512195121952"/>
    <n v="0.76219512195121952"/>
    <s v="70-80%"/>
    <s v="70-80%"/>
    <s v="70-80%"/>
    <n v="11.420249320036264"/>
    <n v="3745.8417769718949"/>
    <n v="2855.062330009066"/>
    <n v="2855.062330009066"/>
    <n v="2855.062330009066"/>
    <n v="890.77944696282884"/>
    <n v="890.77944696282884"/>
    <n v="890.77944696282884"/>
    <s v="Underforecast"/>
    <s v="Underforecast"/>
    <x v="3"/>
    <s v="120-150"/>
  </r>
  <r>
    <s v="Total"/>
    <x v="2"/>
    <s v="ABC-8"/>
    <s v="XYZ-61"/>
    <x v="640"/>
    <s v="Description_875"/>
    <d v="2022-02-01T00:00:00"/>
    <n v="49340"/>
    <s v="Demand"/>
    <n v="226"/>
    <n v="600"/>
    <n v="600"/>
    <n v="400"/>
    <n v="374"/>
    <n v="374"/>
    <n v="174"/>
    <n v="0"/>
    <n v="0"/>
    <n v="0.23008849557522126"/>
    <s v="0-10%"/>
    <s v="0-10%"/>
    <s v="20-30%"/>
    <n v="2.0719839614909308"/>
    <n v="468.26837529695035"/>
    <n v="1243.1903768945585"/>
    <n v="1243.1903768945585"/>
    <n v="828.79358459637228"/>
    <n v="774.92200159760819"/>
    <n v="774.92200159760819"/>
    <n v="360.52520929942193"/>
    <s v="Overforecast"/>
    <s v="Overforecast"/>
    <x v="0"/>
    <s v="50-80"/>
  </r>
  <r>
    <s v="Total"/>
    <x v="2"/>
    <s v="ABC-8"/>
    <s v="XYZ-61"/>
    <x v="641"/>
    <s v="Description_876"/>
    <d v="2022-02-01T00:00:00"/>
    <n v="2059"/>
    <s v="Demand"/>
    <n v="105"/>
    <n v="120"/>
    <n v="120"/>
    <n v="120"/>
    <n v="15"/>
    <n v="15"/>
    <n v="15"/>
    <n v="0.85714285714285721"/>
    <n v="0.85714285714285721"/>
    <n v="0.85714285714285721"/>
    <s v="80-90%"/>
    <s v="80-90%"/>
    <s v="80-90%"/>
    <n v="23.802794964028781"/>
    <n v="2499.2934712230222"/>
    <n v="2856.3353956834535"/>
    <n v="2856.3353956834535"/>
    <n v="2856.3353956834535"/>
    <n v="357.04192446043135"/>
    <n v="357.04192446043135"/>
    <n v="357.04192446043135"/>
    <s v="Overforecast"/>
    <s v="Overforecast"/>
    <x v="0"/>
    <s v="80-120"/>
  </r>
  <r>
    <s v="Total"/>
    <x v="2"/>
    <s v="ABC-8"/>
    <s v="XYZ-61"/>
    <x v="642"/>
    <s v="Description_877"/>
    <d v="2022-02-01T00:00:00"/>
    <n v="3545"/>
    <s v="Demand"/>
    <n v="766"/>
    <n v="349"/>
    <n v="349"/>
    <n v="400"/>
    <n v="417"/>
    <n v="417"/>
    <n v="366"/>
    <n v="0.45561357702349869"/>
    <n v="0.45561357702349869"/>
    <n v="0.5221932114882506"/>
    <s v="40-50%"/>
    <s v="40-50%"/>
    <s v="50-60%"/>
    <n v="6.3207111111111107"/>
    <n v="4841.6647111111106"/>
    <n v="2205.9281777777778"/>
    <n v="2205.9281777777778"/>
    <n v="2528.2844444444445"/>
    <n v="2635.7365333333328"/>
    <n v="2635.7365333333328"/>
    <n v="2313.3802666666661"/>
    <s v="Underforecast"/>
    <s v="Underforecast"/>
    <x v="3"/>
    <s v="150-200"/>
  </r>
  <r>
    <s v="Total"/>
    <x v="2"/>
    <s v="ABC-15"/>
    <s v="XYZ-105"/>
    <x v="643"/>
    <s v="Description_878"/>
    <d v="2022-02-01T00:00:00"/>
    <n v="53792"/>
    <s v="Demand"/>
    <n v="15645"/>
    <n v="9880"/>
    <n v="9880"/>
    <n v="14000"/>
    <n v="5765"/>
    <n v="5765"/>
    <n v="1645"/>
    <n v="0.63151166506871204"/>
    <n v="0.63151166506871204"/>
    <n v="0.89485458612975388"/>
    <s v="60-70%"/>
    <s v="60-70%"/>
    <s v="80-90%"/>
    <n v="0.91964786094342776"/>
    <n v="14387.890784459927"/>
    <n v="9086.1208661210658"/>
    <n v="9086.1208661210658"/>
    <n v="12875.070053207988"/>
    <n v="5301.7699183388613"/>
    <n v="5301.7699183388613"/>
    <n v="1512.8207312519389"/>
    <s v="Underforecast"/>
    <s v="Underforecast"/>
    <x v="3"/>
    <s v="80-120"/>
  </r>
  <r>
    <s v="Total"/>
    <x v="1"/>
    <s v="ABC-15"/>
    <s v="XYZ-105"/>
    <x v="644"/>
    <s v="Description_879"/>
    <d v="2022-02-01T00:00:00"/>
    <n v="305095"/>
    <s v="Demand"/>
    <n v="55263"/>
    <n v="26000"/>
    <n v="26000"/>
    <n v="68000"/>
    <n v="29263"/>
    <n v="29263"/>
    <n v="12737"/>
    <n v="0.47047753469771814"/>
    <n v="0.47047753469771814"/>
    <n v="0.76952029386750631"/>
    <s v="40-50%"/>
    <s v="40-50%"/>
    <s v="70-80%"/>
    <n v="1.4680042956198218"/>
    <n v="81126.321388838216"/>
    <n v="38168.111686115364"/>
    <n v="38168.111686115364"/>
    <n v="99824.292102147883"/>
    <n v="42958.209702722852"/>
    <n v="42958.209702722852"/>
    <n v="18697.970713309667"/>
    <s v="Underforecast"/>
    <s v="Underforecast"/>
    <x v="0"/>
    <s v="80-120"/>
  </r>
  <r>
    <s v="Total"/>
    <x v="1"/>
    <s v="ABC-15"/>
    <s v="XYZ-105"/>
    <x v="645"/>
    <s v="Description_880"/>
    <d v="2022-02-01T00:00:00"/>
    <n v="10365"/>
    <s v="Demand"/>
    <n v="404"/>
    <n v="600"/>
    <n v="600"/>
    <n v="600"/>
    <n v="196"/>
    <n v="196"/>
    <n v="196"/>
    <n v="0.51485148514851486"/>
    <n v="0.51485148514851486"/>
    <n v="0.51485148514851486"/>
    <s v="50-60%"/>
    <s v="50-60%"/>
    <s v="50-60%"/>
    <n v="0.64380950819672123"/>
    <n v="260.09904131147539"/>
    <n v="386.28570491803271"/>
    <n v="386.28570491803271"/>
    <n v="386.28570491803271"/>
    <n v="126.18666360655732"/>
    <n v="126.18666360655732"/>
    <n v="126.18666360655732"/>
    <s v="Overforecast"/>
    <s v="Overforecast"/>
    <x v="0"/>
    <s v="50-80"/>
  </r>
  <r>
    <s v="Total"/>
    <x v="1"/>
    <s v="ABC-15"/>
    <s v="XYZ-105"/>
    <x v="646"/>
    <s v="Description_881"/>
    <d v="2022-02-01T00:00:00"/>
    <n v="8277"/>
    <s v="Demand"/>
    <n v="366"/>
    <n v="250"/>
    <n v="250"/>
    <n v="350"/>
    <n v="116"/>
    <n v="116"/>
    <n v="16"/>
    <n v="0.68306010928961747"/>
    <n v="0.68306010928961747"/>
    <n v="0.95628415300546443"/>
    <s v="60-70%"/>
    <s v="60-70%"/>
    <s v="90-100%"/>
    <n v="0.68318012618296542"/>
    <n v="250.04392618296535"/>
    <n v="170.79503154574135"/>
    <n v="170.79503154574135"/>
    <n v="239.11304416403789"/>
    <n v="79.248894637223998"/>
    <n v="79.248894637223998"/>
    <n v="10.930882018927463"/>
    <s v="Underforecast"/>
    <s v="Underforecast"/>
    <x v="2"/>
    <s v="80-120"/>
  </r>
  <r>
    <s v="Total"/>
    <x v="1"/>
    <s v="ABC-15"/>
    <s v="XYZ-105"/>
    <x v="647"/>
    <s v="Description_882"/>
    <d v="2022-02-01T00:00:00"/>
    <n v="24704"/>
    <s v="Demand"/>
    <n v="6213"/>
    <n v="6000"/>
    <n v="6000"/>
    <n v="12000"/>
    <n v="213"/>
    <n v="213"/>
    <n v="5787"/>
    <n v="0.96571704490584254"/>
    <n v="0.96571704490584254"/>
    <n v="6.8565910188314816E-2"/>
    <s v="90-100%"/>
    <s v="90-100%"/>
    <s v="0-10%"/>
    <n v="0.72098848885013078"/>
    <n v="4479.5014812258623"/>
    <n v="4325.9309331007844"/>
    <n v="4325.9309331007844"/>
    <n v="8651.8618662015688"/>
    <n v="153.57054812507795"/>
    <n v="153.57054812507795"/>
    <n v="4172.3603849757064"/>
    <s v="Normal"/>
    <s v="Normal"/>
    <x v="0"/>
    <s v="50-80"/>
  </r>
  <r>
    <s v="Total"/>
    <x v="1"/>
    <s v="ABC-15"/>
    <s v="XYZ-105"/>
    <x v="648"/>
    <s v="Description_883"/>
    <d v="2022-02-01T00:00:00"/>
    <n v="59091"/>
    <s v="Demand"/>
    <n v="6704"/>
    <n v="6600"/>
    <n v="6600"/>
    <n v="6600"/>
    <n v="104"/>
    <n v="104"/>
    <n v="104"/>
    <n v="0.98448687350835318"/>
    <n v="0.98448687350835318"/>
    <n v="0.98448687350835318"/>
    <s v="90-100%"/>
    <s v="90-100%"/>
    <s v="90-100%"/>
    <n v="1.1281030525885727"/>
    <n v="7562.8028645537916"/>
    <n v="7445.4801470845796"/>
    <n v="7445.4801470845796"/>
    <n v="7445.4801470845796"/>
    <n v="117.32271746921197"/>
    <n v="117.32271746921197"/>
    <n v="117.32271746921197"/>
    <s v="Normal"/>
    <s v="Normal"/>
    <x v="2"/>
    <s v="80-120"/>
  </r>
  <r>
    <s v="Total"/>
    <x v="1"/>
    <s v="ABC-15"/>
    <s v="XYZ-105"/>
    <x v="649"/>
    <s v="Description_884"/>
    <d v="2022-02-01T00:00:00"/>
    <n v="7065"/>
    <s v="Demand"/>
    <n v="5049"/>
    <n v="2500"/>
    <n v="2500"/>
    <n v="2200"/>
    <n v="2549"/>
    <n v="2549"/>
    <n v="2849"/>
    <n v="0.49514755397108334"/>
    <n v="0.49514755397108334"/>
    <n v="0.43572984749455335"/>
    <s v="40-50%"/>
    <s v="40-50%"/>
    <s v="40-50%"/>
    <n v="2.9275878947368428"/>
    <n v="14781.391280526319"/>
    <n v="7318.9697368421066"/>
    <n v="7318.9697368421066"/>
    <n v="6440.6933684210544"/>
    <n v="7462.4215436842123"/>
    <n v="7462.4215436842123"/>
    <n v="8340.6979121052645"/>
    <s v="Underforecast"/>
    <s v="Underforecast"/>
    <x v="3"/>
    <s v="&gt;200&quot;"/>
  </r>
  <r>
    <s v="Total"/>
    <x v="1"/>
    <s v="ABC-15"/>
    <s v="XYZ-105"/>
    <x v="650"/>
    <s v="Description_885"/>
    <d v="2022-02-01T00:00:00"/>
    <n v="1899"/>
    <s v="Demand"/>
    <n v="115"/>
    <n v="157"/>
    <n v="157"/>
    <n v="50"/>
    <n v="42"/>
    <n v="42"/>
    <n v="65"/>
    <n v="0.63478260869565217"/>
    <n v="0.63478260869565217"/>
    <n v="0.43478260869565222"/>
    <s v="60-70%"/>
    <s v="60-70%"/>
    <s v="40-50%"/>
    <n v="8.6155999999999988"/>
    <n v="990.79399999999987"/>
    <n v="1352.6491999999998"/>
    <n v="1352.6491999999998"/>
    <n v="430.77999999999992"/>
    <n v="361.85519999999997"/>
    <n v="361.85519999999997"/>
    <n v="560.0139999999999"/>
    <s v="Overforecast"/>
    <s v="Overforecast"/>
    <x v="3"/>
    <s v="&gt;200&quot;"/>
  </r>
  <r>
    <s v="Total"/>
    <x v="1"/>
    <s v="ABC-15"/>
    <s v="XYZ-105"/>
    <x v="651"/>
    <s v="Description_886"/>
    <d v="2022-02-01T00:00:00"/>
    <n v="252380"/>
    <s v="Demand"/>
    <n v="44419"/>
    <n v="50000"/>
    <n v="50000"/>
    <n v="80000"/>
    <n v="5581"/>
    <n v="5581"/>
    <n v="35581"/>
    <n v="0.87435556856300234"/>
    <n v="0.87435556856300234"/>
    <n v="0.19896890970080372"/>
    <s v="80-90%"/>
    <s v="80-90%"/>
    <s v="10-20%"/>
    <n v="2.166383051792482"/>
    <n v="96228.568777570254"/>
    <n v="108319.15258962411"/>
    <n v="108319.15258962411"/>
    <n v="173310.64414339856"/>
    <n v="12090.583812053854"/>
    <n v="12090.583812053854"/>
    <n v="77082.075365828307"/>
    <s v="Overforecast"/>
    <s v="Overforecast"/>
    <x v="0"/>
    <s v="50-80"/>
  </r>
  <r>
    <s v="Total"/>
    <x v="1"/>
    <s v="ABC-15"/>
    <s v="XYZ-105"/>
    <x v="652"/>
    <s v="Description_887"/>
    <d v="2022-02-01T00:00:00"/>
    <n v="28305"/>
    <s v="Demand"/>
    <n v="622"/>
    <n v="1200"/>
    <n v="1200"/>
    <n v="900"/>
    <n v="578"/>
    <n v="578"/>
    <n v="278"/>
    <n v="7.0739549839228255E-2"/>
    <n v="7.0739549839228255E-2"/>
    <n v="0.55305466237942125"/>
    <s v="0-10%"/>
    <s v="0-10%"/>
    <s v="50-60%"/>
    <n v="0.78526122448979563"/>
    <n v="488.43248163265287"/>
    <n v="942.31346938775471"/>
    <n v="942.31346938775471"/>
    <n v="706.73510204081606"/>
    <n v="453.88098775510184"/>
    <n v="453.88098775510184"/>
    <n v="218.30262040816319"/>
    <s v="Overforecast"/>
    <s v="Overforecast"/>
    <x v="0"/>
    <s v="50-80"/>
  </r>
  <r>
    <s v="Total"/>
    <x v="1"/>
    <s v="ABC-15"/>
    <s v="XYZ-105"/>
    <x v="653"/>
    <s v="Description_888"/>
    <d v="2022-02-01T00:00:00"/>
    <n v="1698"/>
    <s v="Demand"/>
    <n v="589"/>
    <n v="850"/>
    <n v="850"/>
    <n v="900"/>
    <n v="261"/>
    <n v="261"/>
    <n v="311"/>
    <n v="0.55687606112054322"/>
    <n v="0.55687606112054322"/>
    <n v="0.47198641765704585"/>
    <s v="50-60%"/>
    <s v="50-60%"/>
    <s v="40-50%"/>
    <n v="0.91542366863905344"/>
    <n v="539.18454082840253"/>
    <n v="778.11011834319538"/>
    <n v="778.11011834319538"/>
    <n v="823.88130177514813"/>
    <n v="238.92557751479285"/>
    <n v="238.92557751479285"/>
    <n v="284.6967609467456"/>
    <s v="Overforecast"/>
    <s v="Overforecast"/>
    <x v="0"/>
    <s v="50-80"/>
  </r>
  <r>
    <s v="Total"/>
    <x v="1"/>
    <s v="ABC-15"/>
    <s v="XYZ-105"/>
    <x v="654"/>
    <s v="Description_889"/>
    <d v="2022-02-01T00:00:00"/>
    <n v="120560"/>
    <s v="Demand"/>
    <n v="26766"/>
    <n v="7800"/>
    <n v="7800"/>
    <n v="12500"/>
    <n v="18966"/>
    <n v="18966"/>
    <n v="14266"/>
    <n v="0.29141448105805878"/>
    <n v="0.29141448105805878"/>
    <n v="0.46701038631099157"/>
    <s v="20-30%"/>
    <s v="20-30%"/>
    <s v="40-50%"/>
    <n v="1.1604740717266149"/>
    <n v="31061.249003834575"/>
    <n v="9051.6977594675955"/>
    <n v="9051.6977594675955"/>
    <n v="14505.925896582687"/>
    <n v="22009.55124436698"/>
    <n v="22009.55124436698"/>
    <n v="16555.32310725189"/>
    <s v="Underforecast"/>
    <s v="Underforecast"/>
    <x v="3"/>
    <s v="&gt;200&quot;"/>
  </r>
  <r>
    <s v="Total"/>
    <x v="1"/>
    <s v="ABC-15"/>
    <s v="XYZ-105"/>
    <x v="655"/>
    <s v="Description_890"/>
    <d v="2022-02-01T00:00:00"/>
    <n v="103476"/>
    <s v="Demand"/>
    <n v="10845"/>
    <n v="9650"/>
    <n v="9650"/>
    <n v="12500"/>
    <n v="1195"/>
    <n v="1195"/>
    <n v="1655"/>
    <n v="0.88981097279852461"/>
    <n v="0.88981097279852461"/>
    <n v="0.84739511295527892"/>
    <s v="80-90%"/>
    <s v="80-90%"/>
    <s v="80-90%"/>
    <n v="1.5836288434499659"/>
    <n v="17174.454807214879"/>
    <n v="15282.018339292172"/>
    <n v="15282.018339292172"/>
    <n v="19795.360543124574"/>
    <n v="1892.4364679227074"/>
    <n v="1892.4364679227074"/>
    <n v="2620.9057359096951"/>
    <s v="Underforecast"/>
    <s v="Underforecast"/>
    <x v="0"/>
    <s v="80-120"/>
  </r>
  <r>
    <s v="Total"/>
    <x v="1"/>
    <s v="ABC-15"/>
    <s v="XYZ-105"/>
    <x v="656"/>
    <s v="Description_891"/>
    <d v="2022-02-01T00:00:00"/>
    <n v="19"/>
    <s v="Demand"/>
    <n v="5156"/>
    <n v="4559"/>
    <n v="4559"/>
    <n v="3400"/>
    <n v="597"/>
    <n v="597"/>
    <n v="1756"/>
    <n v="0.88421256788207914"/>
    <n v="0.88421256788207914"/>
    <n v="0.65942591155934838"/>
    <s v="80-90%"/>
    <s v="80-90%"/>
    <s v="60-70%"/>
    <n v="4.1625103523035225"/>
    <n v="21461.903376476963"/>
    <n v="18976.884696151759"/>
    <n v="18976.884696151759"/>
    <n v="14152.535197831976"/>
    <n v="2485.0186803252036"/>
    <n v="2485.0186803252036"/>
    <n v="7309.368178644987"/>
    <s v="Underforecast"/>
    <s v="Underforecast"/>
    <x v="3"/>
    <s v="150-200"/>
  </r>
  <r>
    <s v="Total"/>
    <x v="3"/>
    <s v="ABC-15"/>
    <s v="XYZ-105"/>
    <x v="657"/>
    <s v="Description_893"/>
    <d v="2022-02-01T00:00:00"/>
    <n v="1099"/>
    <s v="Demand"/>
    <n v="463"/>
    <n v="240"/>
    <n v="240"/>
    <n v="350"/>
    <n v="223"/>
    <n v="223"/>
    <n v="113"/>
    <n v="0.51835853131749454"/>
    <n v="0.51835853131749454"/>
    <n v="0.75593952483801297"/>
    <s v="50-60%"/>
    <s v="50-60%"/>
    <s v="70-80%"/>
    <n v="2.4411355838699436"/>
    <n v="1130.2457753317838"/>
    <n v="585.87254012878645"/>
    <n v="585.87254012878645"/>
    <n v="854.39745435448026"/>
    <n v="544.37323520299731"/>
    <n v="544.37323520299731"/>
    <n v="275.8483209773035"/>
    <s v="Underforecast"/>
    <s v="Underforecast"/>
    <x v="3"/>
    <s v="120-150"/>
  </r>
  <r>
    <s v="Total"/>
    <x v="4"/>
    <s v="ABC-15"/>
    <s v="XYZ-105"/>
    <x v="658"/>
    <s v="Description_894"/>
    <d v="2022-02-01T00:00:00"/>
    <n v="109350"/>
    <s v="Demand"/>
    <n v="33250"/>
    <n v="33436"/>
    <n v="33436"/>
    <n v="33000"/>
    <n v="186"/>
    <n v="186"/>
    <n v="250"/>
    <n v="0.99440601503759396"/>
    <n v="0.99440601503759396"/>
    <n v="0.99248120300751874"/>
    <s v="90-100%"/>
    <s v="90-100%"/>
    <s v="90-100%"/>
    <n v="1.1774099468924946"/>
    <n v="39148.880734175444"/>
    <n v="39367.878984297451"/>
    <n v="39367.878984297451"/>
    <n v="38854.528247452319"/>
    <n v="218.99825012200745"/>
    <n v="218.99825012200745"/>
    <n v="294.35248672312446"/>
    <s v="Normal"/>
    <s v="Normal"/>
    <x v="2"/>
    <s v="80-120"/>
  </r>
  <r>
    <s v="Total"/>
    <x v="1"/>
    <s v="ABC-15"/>
    <s v="XYZ-105"/>
    <x v="659"/>
    <s v="Description_895"/>
    <d v="2022-02-01T00:00:00"/>
    <n v="20095"/>
    <s v="Demand"/>
    <n v="10014"/>
    <n v="15000"/>
    <n v="15000"/>
    <n v="10500"/>
    <n v="4986"/>
    <n v="4986"/>
    <n v="486"/>
    <n v="0.50209706411024568"/>
    <n v="0.50209706411024568"/>
    <n v="0.9514679448771719"/>
    <s v="40-50%"/>
    <s v="40-50%"/>
    <s v="90-100%"/>
    <n v="7.54"/>
    <n v="75505.56"/>
    <n v="113100"/>
    <n v="113100"/>
    <n v="79170"/>
    <n v="37594.44"/>
    <n v="37594.44"/>
    <n v="3664.4400000000023"/>
    <s v="Overforecast"/>
    <s v="Overforecast"/>
    <x v="2"/>
    <s v="80-120"/>
  </r>
  <r>
    <s v="Total"/>
    <x v="1"/>
    <s v="ABC-15"/>
    <s v="XYZ-105"/>
    <x v="660"/>
    <s v="Description_896"/>
    <d v="2022-02-01T00:00:00"/>
    <n v="4"/>
    <s v="Supply"/>
    <n v="1"/>
    <n v="660"/>
    <n v="660"/>
    <n v="803"/>
    <n v="659"/>
    <n v="659"/>
    <n v="802"/>
    <n v="0"/>
    <n v="0"/>
    <n v="0"/>
    <s v="0-10%"/>
    <s v="0-10%"/>
    <s v="0-10%"/>
    <n v="3.463251724137931"/>
    <n v="3.463251724137931"/>
    <n v="2285.7461379310344"/>
    <n v="2285.7461379310344"/>
    <n v="2780.9911344827588"/>
    <n v="2282.2828862068964"/>
    <n v="2282.2828862068964"/>
    <n v="2777.5278827586208"/>
    <s v="Overforecast"/>
    <s v="Overforecast"/>
    <x v="0"/>
    <s v="0-25"/>
  </r>
  <r>
    <s v="Total"/>
    <x v="2"/>
    <s v="ABC-15"/>
    <s v="XYZ-105"/>
    <x v="661"/>
    <s v="Description_899"/>
    <d v="2022-02-01T00:00:00"/>
    <n v="1250"/>
    <s v="Demand"/>
    <n v="1107"/>
    <n v="800"/>
    <n v="800"/>
    <n v="700"/>
    <n v="307"/>
    <n v="307"/>
    <n v="407"/>
    <n v="0.72267389340560073"/>
    <n v="0.72267389340560073"/>
    <n v="0.63233965672990067"/>
    <s v="70-80%"/>
    <s v="70-80%"/>
    <s v="60-70%"/>
    <n v="7.2986972958781822"/>
    <n v="8079.6579065371479"/>
    <n v="5838.957836702546"/>
    <n v="5838.957836702546"/>
    <n v="5109.0881071147278"/>
    <n v="2240.7000698346019"/>
    <n v="2240.7000698346019"/>
    <n v="2970.5697994224201"/>
    <s v="Underforecast"/>
    <s v="Underforecast"/>
    <x v="3"/>
    <s v="150-200"/>
  </r>
  <r>
    <s v="Total"/>
    <x v="3"/>
    <s v="ABC-15"/>
    <s v="XYZ-105"/>
    <x v="662"/>
    <s v="Description_900"/>
    <d v="2022-02-01T00:00:00"/>
    <n v="133135"/>
    <s v="Demand"/>
    <n v="74990"/>
    <n v="70000"/>
    <n v="70000"/>
    <n v="42500"/>
    <n v="4990"/>
    <n v="4990"/>
    <n v="32490"/>
    <n v="0.93345779437258303"/>
    <n v="0.93345779437258303"/>
    <n v="0.56674223229763965"/>
    <s v="90-100%"/>
    <s v="90-100%"/>
    <s v="50-60%"/>
    <n v="0.97987674138870073"/>
    <n v="73480.956836738667"/>
    <n v="68591.371897209057"/>
    <n v="68591.371897209057"/>
    <n v="41644.76150901978"/>
    <n v="4889.58493952961"/>
    <n v="4889.58493952961"/>
    <n v="31836.195327718888"/>
    <s v="Normal"/>
    <s v="Normal"/>
    <x v="3"/>
    <s v="150-200"/>
  </r>
  <r>
    <s v="Total"/>
    <x v="3"/>
    <s v="ABC-15"/>
    <s v="XYZ-105"/>
    <x v="663"/>
    <s v="Description_904"/>
    <d v="2022-02-01T00:00:00"/>
    <n v="18941"/>
    <s v="Demand"/>
    <n v="373"/>
    <n v="491"/>
    <n v="491"/>
    <n v="520"/>
    <n v="118"/>
    <n v="118"/>
    <n v="147"/>
    <n v="0.6836461126005362"/>
    <n v="0.6836461126005362"/>
    <n v="0.60589812332439674"/>
    <s v="60-70%"/>
    <s v="60-70%"/>
    <s v="50-60%"/>
    <n v="1.3686850129961272"/>
    <n v="510.51950984755547"/>
    <n v="672.02434138109845"/>
    <n v="672.02434138109845"/>
    <n v="711.71620675798613"/>
    <n v="161.50483153354298"/>
    <n v="161.50483153354298"/>
    <n v="201.19669691043066"/>
    <s v="Overforecast"/>
    <s v="Overforecast"/>
    <x v="0"/>
    <s v="50-80"/>
  </r>
  <r>
    <s v="Total"/>
    <x v="3"/>
    <s v="ABC-15"/>
    <s v="XYZ-105"/>
    <x v="664"/>
    <s v="Description_905"/>
    <d v="2022-02-01T00:00:00"/>
    <n v="25225"/>
    <s v="Demand"/>
    <n v="10784"/>
    <n v="6500"/>
    <n v="6500"/>
    <n v="6000"/>
    <n v="4284"/>
    <n v="4284"/>
    <n v="4784"/>
    <n v="0.60274480712166167"/>
    <n v="0.60274480712166167"/>
    <n v="0.55637982195845703"/>
    <s v="50-60%"/>
    <s v="50-60%"/>
    <s v="50-60%"/>
    <n v="2.7532921638908525"/>
    <n v="29691.502695398955"/>
    <n v="17896.399065290541"/>
    <n v="17896.399065290541"/>
    <n v="16519.752983345115"/>
    <n v="11795.103630108413"/>
    <n v="11795.103630108413"/>
    <n v="13171.749712053839"/>
    <s v="Underforecast"/>
    <s v="Underforecast"/>
    <x v="3"/>
    <s v="150-200"/>
  </r>
  <r>
    <s v="Total"/>
    <x v="3"/>
    <s v="ABC-15"/>
    <s v="XYZ-105"/>
    <x v="665"/>
    <s v="Description_906"/>
    <d v="2022-02-01T00:00:00"/>
    <n v="7525"/>
    <s v="Demand"/>
    <n v="99"/>
    <n v="160"/>
    <n v="160"/>
    <n v="200"/>
    <n v="61"/>
    <n v="61"/>
    <n v="101"/>
    <n v="0.38383838383838387"/>
    <n v="0.38383838383838387"/>
    <n v="0"/>
    <s v="30-40%"/>
    <s v="30-40%"/>
    <s v="0-10%"/>
    <n v="1.3950687758027562"/>
    <n v="138.11180880447287"/>
    <n v="223.211004128441"/>
    <n v="223.211004128441"/>
    <n v="279.01375516055123"/>
    <n v="85.099195323968132"/>
    <n v="85.099195323968132"/>
    <n v="140.90194635607835"/>
    <s v="Overforecast"/>
    <s v="Overforecast"/>
    <x v="0"/>
    <s v="25-50"/>
  </r>
  <r>
    <s v="Total"/>
    <x v="3"/>
    <s v="ABC-15"/>
    <s v="XYZ-105"/>
    <x v="666"/>
    <s v="Description_907"/>
    <d v="2022-02-01T00:00:00"/>
    <n v="14825"/>
    <s v="Demand"/>
    <n v="8206"/>
    <n v="5076"/>
    <n v="5076"/>
    <n v="6000"/>
    <n v="3130"/>
    <n v="3130"/>
    <n v="2206"/>
    <n v="0.61857177674872044"/>
    <n v="0.61857177674872044"/>
    <n v="0.73117231294175"/>
    <s v="60-70%"/>
    <s v="60-70%"/>
    <s v="70-80%"/>
    <n v="2.747607173486351"/>
    <n v="22546.864465628994"/>
    <n v="13946.854012616717"/>
    <n v="13946.854012616717"/>
    <n v="16485.643040918105"/>
    <n v="8600.0104530122771"/>
    <n v="8600.0104530122771"/>
    <n v="6061.2214247108896"/>
    <s v="Underforecast"/>
    <s v="Underforecast"/>
    <x v="3"/>
    <s v="120-150"/>
  </r>
  <r>
    <s v="Total"/>
    <x v="0"/>
    <s v="ABC-15"/>
    <s v="XYZ-105"/>
    <x v="667"/>
    <s v="Description_908"/>
    <d v="2022-02-01T00:00:00"/>
    <n v="40661"/>
    <s v="Demand"/>
    <n v="1130"/>
    <n v="1504"/>
    <n v="1504"/>
    <n v="2500"/>
    <n v="374"/>
    <n v="374"/>
    <n v="1370"/>
    <n v="0.66902654867256639"/>
    <n v="0.66902654867256639"/>
    <n v="0"/>
    <s v="60-70%"/>
    <s v="60-70%"/>
    <s v="0-10%"/>
    <n v="1.7218856797020485"/>
    <n v="1945.7308180633149"/>
    <n v="2589.7160622718811"/>
    <n v="2589.7160622718811"/>
    <n v="4304.7141992551215"/>
    <n v="643.9852442085662"/>
    <n v="643.9852442085662"/>
    <n v="2358.9833811918065"/>
    <s v="Overforecast"/>
    <s v="Overforecast"/>
    <x v="0"/>
    <s v="25-50"/>
  </r>
  <r>
    <s v="Total"/>
    <x v="0"/>
    <s v="ABC-15"/>
    <s v="XYZ-105"/>
    <x v="668"/>
    <s v="Description_909"/>
    <d v="2022-02-01T00:00:00"/>
    <n v="13596"/>
    <s v="Demand"/>
    <n v="6071"/>
    <n v="10821"/>
    <n v="10821"/>
    <n v="9000"/>
    <n v="4750"/>
    <n v="4750"/>
    <n v="2929"/>
    <n v="0.21759183001153026"/>
    <n v="0.21759183001153026"/>
    <n v="0.5175424147586889"/>
    <s v="20-30%"/>
    <s v="20-30%"/>
    <s v="50-60%"/>
    <n v="3.6655576360290887"/>
    <n v="22253.600408332597"/>
    <n v="39664.999179470768"/>
    <n v="39664.999179470768"/>
    <n v="32990.018724261798"/>
    <n v="17411.398771138171"/>
    <n v="17411.398771138171"/>
    <n v="10736.418315929201"/>
    <s v="Overforecast"/>
    <s v="Overforecast"/>
    <x v="0"/>
    <s v="50-80"/>
  </r>
  <r>
    <s v="Total"/>
    <x v="0"/>
    <s v="ABC-15"/>
    <s v="XYZ-105"/>
    <x v="669"/>
    <s v="Description_910"/>
    <d v="2022-02-01T00:00:00"/>
    <n v="21236"/>
    <s v="Demand"/>
    <n v="330"/>
    <n v="1615"/>
    <n v="1615"/>
    <n v="1500"/>
    <n v="1285"/>
    <n v="1285"/>
    <n v="1170"/>
    <n v="0"/>
    <n v="0"/>
    <n v="0"/>
    <s v="0-10%"/>
    <s v="0-10%"/>
    <s v="0-10%"/>
    <n v="4.0637327027027021"/>
    <n v="1341.0317918918918"/>
    <n v="6562.9283148648638"/>
    <n v="6562.9283148648638"/>
    <n v="6095.5990540540533"/>
    <n v="5221.896522972972"/>
    <n v="5221.896522972972"/>
    <n v="4754.5672621621616"/>
    <s v="Overforecast"/>
    <s v="Overforecast"/>
    <x v="0"/>
    <s v="0-25"/>
  </r>
  <r>
    <s v="Total"/>
    <x v="0"/>
    <s v="ABC-15"/>
    <s v="XYZ-105"/>
    <x v="670"/>
    <s v="Description_911"/>
    <d v="2022-02-01T00:00:00"/>
    <n v="31506"/>
    <s v="Demand"/>
    <n v="3964"/>
    <n v="7018"/>
    <n v="7018"/>
    <n v="7000"/>
    <n v="3054"/>
    <n v="3054"/>
    <n v="3036"/>
    <n v="0.22956609485368318"/>
    <n v="0.22956609485368318"/>
    <n v="0.23410696266397579"/>
    <s v="20-30%"/>
    <s v="20-30%"/>
    <s v="20-30%"/>
    <n v="6.3569339409362611"/>
    <n v="25198.886141871339"/>
    <n v="44612.962397490679"/>
    <n v="44612.962397490679"/>
    <n v="44498.53758655383"/>
    <n v="19414.07625561934"/>
    <n v="19414.07625561934"/>
    <n v="19299.651444682491"/>
    <s v="Overforecast"/>
    <s v="Overforecast"/>
    <x v="0"/>
    <s v="50-80"/>
  </r>
  <r>
    <s v="Total"/>
    <x v="0"/>
    <s v="ABC-15"/>
    <s v="XYZ-105"/>
    <x v="671"/>
    <s v="Description_912"/>
    <d v="2022-02-01T00:00:00"/>
    <n v="1650494"/>
    <s v="Demand"/>
    <n v="745913"/>
    <n v="591037"/>
    <n v="591037"/>
    <n v="575000"/>
    <n v="154876"/>
    <n v="154876"/>
    <n v="170913"/>
    <n v="0.79236720636320856"/>
    <n v="0.79236720636320856"/>
    <n v="0.7708673799759489"/>
    <s v="70-80%"/>
    <s v="70-80%"/>
    <s v="70-80%"/>
    <n v="1.0834963315463781"/>
    <n v="808193.99915275362"/>
    <n v="640386.42130817671"/>
    <n v="640386.42130817671"/>
    <n v="623010.3906391674"/>
    <n v="167807.57784457691"/>
    <n v="167807.57784457691"/>
    <n v="185183.60851358622"/>
    <s v="Underforecast"/>
    <s v="Underforecast"/>
    <x v="3"/>
    <s v="120-150"/>
  </r>
  <r>
    <s v="Total"/>
    <x v="3"/>
    <s v="ABC-20"/>
    <s v="XYZ-106"/>
    <x v="672"/>
    <s v="Description_913"/>
    <d v="2022-02-01T00:00:00"/>
    <n v="123324"/>
    <s v="Demand"/>
    <n v="25153"/>
    <n v="14707"/>
    <n v="14707"/>
    <n v="15000"/>
    <n v="10446"/>
    <n v="10446"/>
    <n v="10153"/>
    <n v="0.58470162604858267"/>
    <n v="0.58470162604858267"/>
    <n v="0.59635033594402254"/>
    <s v="50-60%"/>
    <s v="50-60%"/>
    <s v="50-60%"/>
    <n v="0.80549361046702816"/>
    <n v="20260.580784077159"/>
    <n v="11846.394529138583"/>
    <n v="11846.394529138583"/>
    <n v="12082.404157005423"/>
    <n v="8414.1862549385769"/>
    <n v="8414.1862549385769"/>
    <n v="8178.1766270717362"/>
    <s v="Underforecast"/>
    <s v="Underforecast"/>
    <x v="3"/>
    <s v="150-200"/>
  </r>
  <r>
    <s v="Total"/>
    <x v="3"/>
    <s v="ABC-20"/>
    <s v="XYZ-106"/>
    <x v="673"/>
    <s v="Description_914"/>
    <d v="2022-02-01T00:00:00"/>
    <n v="59765"/>
    <s v="Demand"/>
    <n v="48611"/>
    <n v="70318"/>
    <n v="70318"/>
    <n v="75000"/>
    <n v="21707"/>
    <n v="21707"/>
    <n v="26389"/>
    <n v="0.55345497932566701"/>
    <n v="0.55345497932566701"/>
    <n v="0.45713933060418421"/>
    <s v="50-60%"/>
    <s v="50-60%"/>
    <s v="40-50%"/>
    <n v="0.80570793703586596"/>
    <n v="39166.268527250482"/>
    <n v="56655.770716488019"/>
    <n v="56655.770716488019"/>
    <n v="60428.09527768995"/>
    <n v="17489.502189237537"/>
    <n v="17489.502189237537"/>
    <n v="21261.826750439468"/>
    <s v="Overforecast"/>
    <s v="Overforecast"/>
    <x v="0"/>
    <s v="50-80"/>
  </r>
  <r>
    <s v="Total"/>
    <x v="1"/>
    <s v="ABC-22"/>
    <s v="XYZ-108"/>
    <x v="674"/>
    <s v="Description_919"/>
    <d v="2022-02-01T00:00:00"/>
    <n v="1064"/>
    <s v="Demand"/>
    <n v="114"/>
    <n v="173"/>
    <n v="173"/>
    <n v="80"/>
    <n v="59"/>
    <n v="59"/>
    <n v="34"/>
    <n v="0.48245614035087714"/>
    <n v="0.48245614035087714"/>
    <n v="0.70175438596491224"/>
    <s v="40-50%"/>
    <s v="40-50%"/>
    <s v="60-70%"/>
    <n v="81.138587181969982"/>
    <n v="9249.7989387445778"/>
    <n v="14036.975582480807"/>
    <n v="14036.975582480807"/>
    <n v="6491.0869745575983"/>
    <n v="4787.1766437362294"/>
    <n v="4787.1766437362294"/>
    <n v="2758.7119641869795"/>
    <s v="Overforecast"/>
    <s v="Overforecast"/>
    <x v="3"/>
    <s v="120-150"/>
  </r>
  <r>
    <s v="Total"/>
    <x v="1"/>
    <s v="ABC-22"/>
    <s v="XYZ-108"/>
    <x v="675"/>
    <s v="Description_921"/>
    <d v="2022-02-01T00:00:00"/>
    <n v="5419"/>
    <s v="Demand"/>
    <n v="602"/>
    <n v="843"/>
    <n v="868"/>
    <n v="900"/>
    <n v="241"/>
    <n v="266"/>
    <n v="298"/>
    <n v="0.59966777408637872"/>
    <n v="0.55813953488372092"/>
    <n v="0.50498338870431891"/>
    <s v="50-60%"/>
    <s v="50-60%"/>
    <s v="40-50%"/>
    <n v="30.572567446451934"/>
    <n v="18404.685602764064"/>
    <n v="25772.674357358981"/>
    <n v="26536.988543520278"/>
    <n v="27515.310701806742"/>
    <n v="7367.9887545949168"/>
    <n v="8132.3029407562135"/>
    <n v="9110.6250990426779"/>
    <s v="Overforecast"/>
    <s v="Overforecast"/>
    <x v="0"/>
    <s v="50-80"/>
  </r>
  <r>
    <s v="Total"/>
    <x v="1"/>
    <s v="ABC-22"/>
    <s v="XYZ-108"/>
    <x v="676"/>
    <s v="Description_922"/>
    <d v="2022-02-01T00:00:00"/>
    <n v="1137"/>
    <s v="Demand"/>
    <n v="57"/>
    <n v="195"/>
    <n v="195"/>
    <n v="100"/>
    <n v="138"/>
    <n v="138"/>
    <n v="43"/>
    <n v="0"/>
    <n v="0"/>
    <n v="0.24561403508771928"/>
    <s v="0-10%"/>
    <s v="0-10%"/>
    <s v="20-30%"/>
    <n v="62.339404338968833"/>
    <n v="3553.3460473212235"/>
    <n v="12156.183846098922"/>
    <n v="12156.183846098922"/>
    <n v="6233.9404338968834"/>
    <n v="8602.8377987776985"/>
    <n v="8602.8377987776985"/>
    <n v="2680.5943865756599"/>
    <s v="Overforecast"/>
    <s v="Overforecast"/>
    <x v="0"/>
    <s v="50-80"/>
  </r>
  <r>
    <s v="Total"/>
    <x v="0"/>
    <s v="ABC-4"/>
    <s v="XYZ-109"/>
    <x v="677"/>
    <s v="Description_923"/>
    <d v="2022-02-01T00:00:00"/>
    <n v="10213"/>
    <s v="Demand"/>
    <n v="623"/>
    <n v="1185"/>
    <n v="1185"/>
    <n v="2000"/>
    <n v="562"/>
    <n v="562"/>
    <n v="1377"/>
    <n v="9.7913322632423805E-2"/>
    <n v="9.7913322632423805E-2"/>
    <n v="0"/>
    <s v="0-10%"/>
    <s v="0-10%"/>
    <s v="0-10%"/>
    <n v="3.9824594589296214"/>
    <n v="2481.0722429131542"/>
    <n v="4719.2144588316014"/>
    <n v="4719.2144588316014"/>
    <n v="7964.9189178592424"/>
    <n v="2238.1422159184472"/>
    <n v="2238.1422159184472"/>
    <n v="5483.8466749460877"/>
    <s v="Overforecast"/>
    <s v="Overforecast"/>
    <x v="0"/>
    <s v="25-50"/>
  </r>
  <r>
    <s v="Total"/>
    <x v="3"/>
    <s v="ABC-4"/>
    <s v="XYZ-109"/>
    <x v="678"/>
    <s v="Description_924"/>
    <d v="2022-02-01T00:00:00"/>
    <n v="0"/>
    <s v="Supply"/>
    <n v="0"/>
    <n v="0"/>
    <n v="0"/>
    <n v="0"/>
    <n v="0"/>
    <n v="0"/>
    <n v="0"/>
    <n v="1"/>
    <n v="1"/>
    <n v="1"/>
    <s v="Others"/>
    <s v="Others"/>
    <s v="Others"/>
    <n v="1.1418211288152758"/>
    <n v="0"/>
    <n v="0"/>
    <n v="0"/>
    <n v="0"/>
    <n v="0"/>
    <n v="0"/>
    <n v="0"/>
    <s v="Others"/>
    <s v="Others"/>
    <x v="4"/>
    <s v="0"/>
  </r>
  <r>
    <s v="Total"/>
    <x v="2"/>
    <s v="ABC-19"/>
    <s v="XYZ-110"/>
    <x v="679"/>
    <s v="Description_926"/>
    <d v="2022-02-01T00:00:00"/>
    <n v="1666"/>
    <s v="Demand"/>
    <n v="202"/>
    <n v="69"/>
    <n v="69"/>
    <n v="110"/>
    <n v="133"/>
    <n v="133"/>
    <n v="92"/>
    <n v="0.34158415841584155"/>
    <n v="0.34158415841584155"/>
    <n v="0.54455445544554459"/>
    <s v="30-40%"/>
    <s v="30-40%"/>
    <s v="50-60%"/>
    <n v="4.898600000000001"/>
    <n v="989.51720000000023"/>
    <n v="338.00340000000006"/>
    <n v="338.00340000000006"/>
    <n v="538.84600000000012"/>
    <n v="651.51380000000017"/>
    <n v="651.51380000000017"/>
    <n v="450.67120000000011"/>
    <s v="Underforecast"/>
    <s v="Underforecast"/>
    <x v="3"/>
    <s v="150-200"/>
  </r>
  <r>
    <s v="Total"/>
    <x v="2"/>
    <s v="ABC-19"/>
    <s v="XYZ-110"/>
    <x v="680"/>
    <s v="Description_927"/>
    <d v="2022-02-01T00:00:00"/>
    <n v="1148"/>
    <s v="Demand"/>
    <n v="864"/>
    <n v="600"/>
    <n v="600"/>
    <n v="400"/>
    <n v="264"/>
    <n v="264"/>
    <n v="464"/>
    <n v="0.69444444444444442"/>
    <n v="0.69444444444444442"/>
    <n v="0.46296296296296291"/>
    <s v="60-70%"/>
    <s v="60-70%"/>
    <s v="40-50%"/>
    <n v="35.701722741433016"/>
    <n v="30846.288448598127"/>
    <n v="21421.03364485981"/>
    <n v="21421.03364485981"/>
    <n v="14280.689096573207"/>
    <n v="9425.2548037383167"/>
    <n v="9425.2548037383167"/>
    <n v="16565.599352024918"/>
    <s v="Underforecast"/>
    <s v="Underforecast"/>
    <x v="3"/>
    <s v="&gt;200&quot;"/>
  </r>
  <r>
    <s v="Total"/>
    <x v="2"/>
    <s v="ABC-19"/>
    <s v="XYZ-110"/>
    <x v="681"/>
    <s v="Description_928"/>
    <d v="2022-02-01T00:00:00"/>
    <n v="7699"/>
    <s v="Demand"/>
    <n v="1224"/>
    <n v="1500"/>
    <n v="1500"/>
    <n v="1400"/>
    <n v="276"/>
    <n v="276"/>
    <n v="176"/>
    <n v="0.77450980392156865"/>
    <n v="0.77450980392156865"/>
    <n v="0.85620915032679745"/>
    <s v="70-80%"/>
    <s v="70-80%"/>
    <s v="80-90%"/>
    <n v="19.840156777777779"/>
    <n v="24284.351896"/>
    <n v="29760.235166666669"/>
    <n v="29760.235166666669"/>
    <n v="27776.219488888892"/>
    <n v="5475.883270666669"/>
    <n v="5475.883270666669"/>
    <n v="3491.8675928888915"/>
    <s v="Overforecast"/>
    <s v="Overforecast"/>
    <x v="0"/>
    <s v="80-120"/>
  </r>
  <r>
    <s v="Total"/>
    <x v="0"/>
    <s v="ABC-19"/>
    <s v="XYZ-110"/>
    <x v="682"/>
    <s v="Description_931"/>
    <d v="2022-02-01T00:00:00"/>
    <n v="635"/>
    <s v="Demand"/>
    <n v="28"/>
    <n v="250"/>
    <n v="250"/>
    <n v="0"/>
    <n v="222"/>
    <n v="222"/>
    <n v="28"/>
    <n v="0"/>
    <n v="0"/>
    <n v="0"/>
    <s v="0-10%"/>
    <s v="0-10%"/>
    <s v="0-10%"/>
    <n v="8.64"/>
    <n v="241.92000000000002"/>
    <n v="2160"/>
    <n v="2160"/>
    <n v="0"/>
    <n v="1918.08"/>
    <n v="1918.08"/>
    <n v="241.92000000000002"/>
    <s v="Overforecast"/>
    <s v="Overforecast"/>
    <x v="1"/>
    <s v="Sales Agst No FC"/>
  </r>
  <r>
    <s v="Total"/>
    <x v="1"/>
    <s v="ABC-19"/>
    <s v="XYZ-110"/>
    <x v="683"/>
    <s v="Description_932"/>
    <d v="2022-02-01T00:00:00"/>
    <n v="996"/>
    <s v="Demand"/>
    <n v="20"/>
    <n v="70"/>
    <n v="70"/>
    <n v="65"/>
    <n v="50"/>
    <n v="50"/>
    <n v="45"/>
    <n v="0"/>
    <n v="0"/>
    <n v="0"/>
    <s v="0-10%"/>
    <s v="0-10%"/>
    <s v="0-10%"/>
    <n v="10.238095238095237"/>
    <n v="204.76190476190476"/>
    <n v="716.66666666666663"/>
    <n v="716.66666666666663"/>
    <n v="665.47619047619037"/>
    <n v="511.90476190476187"/>
    <n v="511.90476190476187"/>
    <n v="460.71428571428561"/>
    <s v="Overforecast"/>
    <s v="Overforecast"/>
    <x v="0"/>
    <s v="25-50"/>
  </r>
  <r>
    <s v="Total"/>
    <x v="3"/>
    <s v="ABC-19"/>
    <s v="XYZ-110"/>
    <x v="684"/>
    <s v="Description_933"/>
    <d v="2022-02-01T00:00:00"/>
    <n v="220"/>
    <s v="Demand"/>
    <n v="0"/>
    <n v="0"/>
    <n v="0"/>
    <n v="0"/>
    <n v="0"/>
    <n v="0"/>
    <n v="0"/>
    <n v="1"/>
    <n v="1"/>
    <n v="1"/>
    <s v="Others"/>
    <s v="Others"/>
    <s v="Others"/>
    <n v="7.36"/>
    <n v="0"/>
    <n v="0"/>
    <n v="0"/>
    <n v="0"/>
    <n v="0"/>
    <n v="0"/>
    <n v="0"/>
    <s v="Others"/>
    <s v="Others"/>
    <x v="4"/>
    <s v="0"/>
  </r>
  <r>
    <s v="Total"/>
    <x v="0"/>
    <s v="ABC-19"/>
    <s v="XYZ-110"/>
    <x v="685"/>
    <s v="Description_936"/>
    <d v="2022-02-01T00:00:00"/>
    <n v="829"/>
    <s v="Demand"/>
    <n v="117"/>
    <n v="250"/>
    <n v="250"/>
    <n v="0"/>
    <n v="133"/>
    <n v="133"/>
    <n v="117"/>
    <n v="0"/>
    <n v="0"/>
    <n v="0"/>
    <s v="0-10%"/>
    <s v="0-10%"/>
    <s v="0-10%"/>
    <n v="43.33"/>
    <n v="5069.6099999999997"/>
    <n v="10832.5"/>
    <n v="10832.5"/>
    <n v="0"/>
    <n v="5762.89"/>
    <n v="5762.89"/>
    <n v="5069.6099999999997"/>
    <s v="Overforecast"/>
    <s v="Overforecast"/>
    <x v="1"/>
    <s v="Sales Agst No FC"/>
  </r>
  <r>
    <s v="Total"/>
    <x v="1"/>
    <s v="ABC-19"/>
    <s v="XYZ-110"/>
    <x v="686"/>
    <s v="Description_937"/>
    <d v="2022-02-01T00:00:00"/>
    <n v="428"/>
    <s v="Demand"/>
    <n v="20"/>
    <n v="200"/>
    <n v="200"/>
    <n v="40"/>
    <n v="180"/>
    <n v="180"/>
    <n v="20"/>
    <n v="0"/>
    <n v="0"/>
    <n v="0"/>
    <s v="0-10%"/>
    <s v="0-10%"/>
    <s v="0-10%"/>
    <n v="7.0357142857142865"/>
    <n v="140.71428571428572"/>
    <n v="1407.1428571428573"/>
    <n v="1407.1428571428573"/>
    <n v="281.42857142857144"/>
    <n v="1266.4285714285716"/>
    <n v="1266.4285714285716"/>
    <n v="140.71428571428572"/>
    <s v="Overforecast"/>
    <s v="Overforecast"/>
    <x v="0"/>
    <s v="50-80"/>
  </r>
  <r>
    <s v="Total"/>
    <x v="3"/>
    <s v="ABC-19"/>
    <s v="XYZ-110"/>
    <x v="687"/>
    <s v="Description_938"/>
    <d v="2022-02-01T00:00:00"/>
    <n v="1225"/>
    <s v="Demand"/>
    <n v="60"/>
    <n v="0"/>
    <n v="0"/>
    <n v="0"/>
    <n v="60"/>
    <n v="60"/>
    <n v="60"/>
    <n v="0"/>
    <n v="0"/>
    <n v="0"/>
    <s v="0-10%"/>
    <s v="0-10%"/>
    <s v="0-10%"/>
    <n v="35.11"/>
    <n v="2106.6"/>
    <n v="0"/>
    <n v="0"/>
    <n v="0"/>
    <n v="2106.6"/>
    <n v="2106.6"/>
    <n v="2106.6"/>
    <s v="Not Forecasted But Sold"/>
    <s v="Not Forecasted But Sold"/>
    <x v="1"/>
    <s v="Sales Agst No FC"/>
  </r>
  <r>
    <s v="Total"/>
    <x v="3"/>
    <s v="ABC-12"/>
    <s v="XYZ-111"/>
    <x v="688"/>
    <s v="Description_940"/>
    <d v="2022-02-01T00:00:00"/>
    <n v="0"/>
    <s v="Supply"/>
    <n v="0"/>
    <n v="208"/>
    <n v="208"/>
    <n v="0"/>
    <n v="208"/>
    <n v="208"/>
    <n v="0"/>
    <n v="1"/>
    <n v="1"/>
    <n v="1"/>
    <s v="90-100%"/>
    <s v="90-100%"/>
    <s v="Others"/>
    <n v="1.9659916893820839"/>
    <n v="0"/>
    <n v="408.92627139147345"/>
    <n v="408.92627139147345"/>
    <n v="0"/>
    <n v="408.92627139147345"/>
    <n v="408.92627139147345"/>
    <n v="0"/>
    <s v="Forecasted But Not Sold"/>
    <s v="Forecasted But Not Sold"/>
    <x v="4"/>
    <s v="0"/>
  </r>
  <r>
    <s v="Total"/>
    <x v="3"/>
    <s v="ABC-12"/>
    <s v="XYZ-111"/>
    <x v="689"/>
    <s v="Description_941"/>
    <d v="2022-02-01T00:00:00"/>
    <n v="0"/>
    <s v="Supply"/>
    <n v="0"/>
    <n v="0"/>
    <n v="0"/>
    <n v="0"/>
    <n v="0"/>
    <n v="0"/>
    <n v="0"/>
    <n v="1"/>
    <n v="1"/>
    <n v="1"/>
    <s v="Others"/>
    <s v="Others"/>
    <s v="Others"/>
    <n v="5.8812104858425878"/>
    <n v="0"/>
    <n v="0"/>
    <n v="0"/>
    <n v="0"/>
    <n v="0"/>
    <n v="0"/>
    <n v="0"/>
    <s v="Others"/>
    <s v="Others"/>
    <x v="4"/>
    <s v="0"/>
  </r>
  <r>
    <s v="Total"/>
    <x v="3"/>
    <s v="ABC-12"/>
    <s v="XYZ-111"/>
    <x v="690"/>
    <s v="Description_942"/>
    <d v="2022-02-01T00:00:00"/>
    <n v="4"/>
    <s v="Demand"/>
    <n v="0"/>
    <n v="606"/>
    <n v="606"/>
    <n v="0"/>
    <n v="606"/>
    <n v="606"/>
    <n v="0"/>
    <n v="1"/>
    <n v="1"/>
    <n v="1"/>
    <s v="90-100%"/>
    <s v="90-100%"/>
    <s v="Others"/>
    <n v="1.9675740690804733"/>
    <n v="0"/>
    <n v="1192.3498858627668"/>
    <n v="1192.3498858627668"/>
    <n v="0"/>
    <n v="1192.3498858627668"/>
    <n v="1192.3498858627668"/>
    <n v="0"/>
    <s v="Forecasted But Not Sold"/>
    <s v="Forecasted But Not Sold"/>
    <x v="4"/>
    <s v="0"/>
  </r>
  <r>
    <s v="Total"/>
    <x v="0"/>
    <s v="ABC-12"/>
    <s v="XYZ-111"/>
    <x v="691"/>
    <s v="Description_943"/>
    <d v="2022-02-01T00:00:00"/>
    <n v="6202"/>
    <s v="Demand"/>
    <n v="754"/>
    <n v="601"/>
    <n v="601"/>
    <n v="1000"/>
    <n v="153"/>
    <n v="153"/>
    <n v="246"/>
    <n v="0.79708222811671092"/>
    <n v="0.79708222811671092"/>
    <n v="0.67374005305039786"/>
    <s v="70-80%"/>
    <s v="70-80%"/>
    <s v="60-70%"/>
    <n v="3.2293265560165971"/>
    <n v="2434.9122232365144"/>
    <n v="1940.8252601659749"/>
    <n v="1940.8252601659749"/>
    <n v="3229.3265560165974"/>
    <n v="494.08696307053947"/>
    <n v="494.08696307053947"/>
    <n v="794.41433278008299"/>
    <s v="Underforecast"/>
    <s v="Underforecast"/>
    <x v="0"/>
    <s v="50-80"/>
  </r>
  <r>
    <s v="Total"/>
    <x v="3"/>
    <s v="ABC-12"/>
    <s v="XYZ-111"/>
    <x v="692"/>
    <s v="Description_944"/>
    <d v="2022-02-01T00:00:00"/>
    <n v="2"/>
    <s v="Demand"/>
    <n v="0"/>
    <n v="145"/>
    <n v="145"/>
    <n v="0"/>
    <n v="145"/>
    <n v="145"/>
    <n v="0"/>
    <n v="1"/>
    <n v="1"/>
    <n v="1"/>
    <s v="90-100%"/>
    <s v="90-100%"/>
    <s v="Others"/>
    <n v="6.0260381815515958"/>
    <n v="0"/>
    <n v="873.77553632498143"/>
    <n v="873.77553632498143"/>
    <n v="0"/>
    <n v="873.77553632498143"/>
    <n v="873.77553632498143"/>
    <n v="0"/>
    <s v="Forecasted But Not Sold"/>
    <s v="Forecasted But Not Sold"/>
    <x v="4"/>
    <s v="0"/>
  </r>
  <r>
    <s v="Total"/>
    <x v="3"/>
    <s v="ABC-12"/>
    <s v="XYZ-111"/>
    <x v="693"/>
    <s v="Description_945"/>
    <d v="2022-02-01T00:00:00"/>
    <n v="939"/>
    <s v="Demand"/>
    <n v="240"/>
    <n v="219"/>
    <n v="219"/>
    <n v="290"/>
    <n v="21"/>
    <n v="21"/>
    <n v="50"/>
    <n v="0.91249999999999998"/>
    <n v="0.91249999999999998"/>
    <n v="0.79166666666666663"/>
    <s v="90-100%"/>
    <s v="90-100%"/>
    <s v="70-80%"/>
    <n v="1.9668188778686659"/>
    <n v="472.03653068847984"/>
    <n v="430.73333425323784"/>
    <n v="430.73333425323784"/>
    <n v="570.37747458191313"/>
    <n v="41.303196435242"/>
    <n v="41.303196435242"/>
    <n v="98.340943893433291"/>
    <s v="Normal"/>
    <s v="Normal"/>
    <x v="0"/>
    <s v="80-120"/>
  </r>
  <r>
    <s v="Total"/>
    <x v="3"/>
    <s v="ABC-12"/>
    <s v="XYZ-111"/>
    <x v="694"/>
    <s v="Description_946"/>
    <d v="2022-02-01T00:00:00"/>
    <n v="301"/>
    <s v="Demand"/>
    <n v="94"/>
    <n v="132"/>
    <n v="132"/>
    <n v="150"/>
    <n v="38"/>
    <n v="38"/>
    <n v="56"/>
    <n v="0.5957446808510638"/>
    <n v="0.5957446808510638"/>
    <n v="0.4042553191489362"/>
    <s v="50-60%"/>
    <s v="50-60%"/>
    <s v="30-40%"/>
    <n v="5.8692406532632342"/>
    <n v="551.70862140674399"/>
    <n v="774.73976623074691"/>
    <n v="774.73976623074691"/>
    <n v="880.38609798948517"/>
    <n v="223.03114482400292"/>
    <n v="223.03114482400292"/>
    <n v="328.67747658274118"/>
    <s v="Overforecast"/>
    <s v="Overforecast"/>
    <x v="0"/>
    <s v="50-80"/>
  </r>
  <r>
    <s v="Total"/>
    <x v="0"/>
    <s v="ABC-12"/>
    <s v="XYZ-112"/>
    <x v="695"/>
    <s v="Description_947"/>
    <d v="2022-02-01T00:00:00"/>
    <n v="3359"/>
    <s v="Demand"/>
    <n v="86"/>
    <n v="75"/>
    <n v="75"/>
    <n v="400"/>
    <n v="11"/>
    <n v="11"/>
    <n v="314"/>
    <n v="0.87209302325581395"/>
    <n v="0.87209302325581395"/>
    <n v="0"/>
    <s v="80-90%"/>
    <s v="80-90%"/>
    <s v="0-10%"/>
    <n v="0.88917354409317817"/>
    <n v="76.468924792013325"/>
    <n v="66.688015806988361"/>
    <n v="66.688015806988361"/>
    <n v="355.66941763727129"/>
    <n v="9.7809089850249649"/>
    <n v="9.7809089850249649"/>
    <n v="279.20049284525794"/>
    <s v="Underforecast"/>
    <s v="Underforecast"/>
    <x v="0"/>
    <s v="0-25"/>
  </r>
  <r>
    <s v="Total"/>
    <x v="0"/>
    <s v="ABC-12"/>
    <s v="XYZ-112"/>
    <x v="696"/>
    <s v="Description_948"/>
    <d v="2022-02-01T00:00:00"/>
    <n v="0"/>
    <s v="Supply"/>
    <n v="0"/>
    <n v="100"/>
    <n v="100"/>
    <n v="0"/>
    <n v="100"/>
    <n v="100"/>
    <n v="0"/>
    <n v="1"/>
    <n v="1"/>
    <n v="1"/>
    <s v="90-100%"/>
    <s v="90-100%"/>
    <s v="Others"/>
    <n v="3.2842974137931038"/>
    <n v="0"/>
    <n v="328.42974137931037"/>
    <n v="328.42974137931037"/>
    <n v="0"/>
    <n v="328.42974137931037"/>
    <n v="328.42974137931037"/>
    <n v="0"/>
    <s v="Forecasted But Not Sold"/>
    <s v="Forecasted But Not Sold"/>
    <x v="4"/>
    <s v="0"/>
  </r>
  <r>
    <s v="Total"/>
    <x v="3"/>
    <s v="ABC-12"/>
    <s v="XYZ-112"/>
    <x v="697"/>
    <s v="Description_950"/>
    <d v="2022-02-01T00:00:00"/>
    <n v="480"/>
    <s v="Supply"/>
    <n v="435"/>
    <n v="418"/>
    <n v="418"/>
    <n v="480"/>
    <n v="17"/>
    <n v="17"/>
    <n v="45"/>
    <n v="0.96091954022988502"/>
    <n v="0.96091954022988502"/>
    <n v="0.89655172413793105"/>
    <s v="90-100%"/>
    <s v="90-100%"/>
    <s v="80-90%"/>
    <n v="6.5793107684383925"/>
    <n v="2862.0001842707006"/>
    <n v="2750.1519012072481"/>
    <n v="2750.1519012072481"/>
    <n v="3158.0691688504285"/>
    <n v="111.84828306345253"/>
    <n v="111.84828306345253"/>
    <n v="296.06898457972784"/>
    <s v="Normal"/>
    <s v="Normal"/>
    <x v="0"/>
    <s v="80-120"/>
  </r>
  <r>
    <s v="Total"/>
    <x v="3"/>
    <s v="ABC-12"/>
    <s v="XYZ-112"/>
    <x v="698"/>
    <s v="Description_951"/>
    <d v="2022-02-01T00:00:00"/>
    <n v="3603"/>
    <s v="Demand"/>
    <n v="1173"/>
    <n v="826"/>
    <n v="826"/>
    <n v="1100"/>
    <n v="347"/>
    <n v="347"/>
    <n v="73"/>
    <n v="0.70417732310315428"/>
    <n v="0.70417732310315428"/>
    <n v="0.93776641091219093"/>
    <s v="60-70%"/>
    <s v="60-70%"/>
    <s v="90-100%"/>
    <n v="2.1961510591336402"/>
    <n v="2576.0851923637601"/>
    <n v="1814.0207748443868"/>
    <n v="1814.0207748443868"/>
    <n v="2415.7661650470041"/>
    <n v="762.06441751937336"/>
    <n v="762.06441751937336"/>
    <n v="160.31902731675609"/>
    <s v="Underforecast"/>
    <s v="Underforecast"/>
    <x v="2"/>
    <s v="80-120"/>
  </r>
  <r>
    <s v="Total"/>
    <x v="3"/>
    <s v="ABC-12"/>
    <s v="XYZ-112"/>
    <x v="699"/>
    <s v="Description_952"/>
    <d v="2022-02-01T00:00:00"/>
    <n v="201"/>
    <s v="Demand"/>
    <n v="184"/>
    <n v="170"/>
    <n v="170"/>
    <n v="180"/>
    <n v="14"/>
    <n v="14"/>
    <n v="4"/>
    <n v="0.92391304347826086"/>
    <n v="0.92391304347826086"/>
    <n v="0.97826086956521741"/>
    <s v="90-100%"/>
    <s v="90-100%"/>
    <s v="90-100%"/>
    <n v="6.6177816887116263"/>
    <n v="1217.6718307229391"/>
    <n v="1125.0228870809765"/>
    <n v="1125.0228870809765"/>
    <n v="1191.2007039680927"/>
    <n v="92.64894364196266"/>
    <n v="92.64894364196266"/>
    <n v="26.471126754846409"/>
    <s v="Normal"/>
    <s v="Normal"/>
    <x v="2"/>
    <s v="80-120"/>
  </r>
  <r>
    <s v="Total"/>
    <x v="3"/>
    <s v="ABC-12"/>
    <s v="XYZ-112"/>
    <x v="700"/>
    <s v="Description_953"/>
    <d v="2022-02-01T00:00:00"/>
    <n v="1545"/>
    <s v="Demand"/>
    <n v="558"/>
    <n v="323"/>
    <n v="323"/>
    <n v="600"/>
    <n v="235"/>
    <n v="235"/>
    <n v="42"/>
    <n v="0.57885304659498216"/>
    <n v="0.57885304659498216"/>
    <n v="0.92473118279569888"/>
    <s v="50-60%"/>
    <s v="50-60%"/>
    <s v="90-100%"/>
    <n v="2.2065264622265515"/>
    <n v="1231.2417659224157"/>
    <n v="712.70804729917609"/>
    <n v="712.70804729917609"/>
    <n v="1323.9158773359309"/>
    <n v="518.53371862323957"/>
    <n v="518.53371862323957"/>
    <n v="92.67411141351522"/>
    <s v="Underforecast"/>
    <s v="Underforecast"/>
    <x v="2"/>
    <s v="80-120"/>
  </r>
  <r>
    <s v="Total"/>
    <x v="3"/>
    <s v="ABC-14"/>
    <s v="XYZ-113"/>
    <x v="701"/>
    <s v="Description_954"/>
    <d v="2022-02-01T00:00:00"/>
    <n v="34212"/>
    <s v="Demand"/>
    <n v="19929"/>
    <n v="13000"/>
    <n v="13000"/>
    <n v="15000"/>
    <n v="6929"/>
    <n v="6929"/>
    <n v="4929"/>
    <n v="0.65231572080887146"/>
    <n v="0.65231572080887146"/>
    <n v="0.75267198554869785"/>
    <s v="60-70%"/>
    <s v="60-70%"/>
    <s v="70-80%"/>
    <n v="2.1405068169017012"/>
    <n v="42658.160354034"/>
    <n v="27826.588619722115"/>
    <n v="27826.588619722115"/>
    <n v="32107.602253525518"/>
    <n v="14831.571734311885"/>
    <n v="14831.571734311885"/>
    <n v="10550.558100508482"/>
    <s v="Underforecast"/>
    <s v="Underforecast"/>
    <x v="3"/>
    <s v="120-150"/>
  </r>
  <r>
    <s v="Total"/>
    <x v="1"/>
    <s v="ABC-17"/>
    <s v="XYZ-114"/>
    <x v="702"/>
    <s v="Description_955"/>
    <d v="2022-02-01T00:00:00"/>
    <n v="1785"/>
    <s v="Demand"/>
    <n v="132"/>
    <n v="199"/>
    <n v="199"/>
    <n v="130"/>
    <n v="67"/>
    <n v="67"/>
    <n v="2"/>
    <n v="0.49242424242424243"/>
    <n v="0.49242424242424243"/>
    <n v="0.98484848484848486"/>
    <s v="40-50%"/>
    <s v="40-50%"/>
    <s v="90-100%"/>
    <n v="1.5739371553872268"/>
    <n v="207.75970451111394"/>
    <n v="313.21349392205815"/>
    <n v="313.21349392205815"/>
    <n v="204.61183020033948"/>
    <n v="105.45378941094421"/>
    <n v="105.45378941094421"/>
    <n v="3.1478743107744549"/>
    <s v="Overforecast"/>
    <s v="Overforecast"/>
    <x v="2"/>
    <s v="80-120"/>
  </r>
  <r>
    <s v="Total"/>
    <x v="1"/>
    <s v="ABC-17"/>
    <s v="XYZ-114"/>
    <x v="703"/>
    <s v="Description_956"/>
    <d v="2022-02-01T00:00:00"/>
    <n v="478"/>
    <s v="Supply"/>
    <n v="476"/>
    <n v="521"/>
    <n v="521"/>
    <n v="649"/>
    <n v="45"/>
    <n v="45"/>
    <n v="173"/>
    <n v="0.90546218487394958"/>
    <n v="0.90546218487394958"/>
    <n v="0.63655462184873945"/>
    <s v="80-90%"/>
    <s v="80-90%"/>
    <s v="60-70%"/>
    <n v="8.4130677219490924"/>
    <n v="4004.6202356477679"/>
    <n v="4383.2082831354774"/>
    <n v="4383.2082831354774"/>
    <n v="5460.080951544961"/>
    <n v="378.58804748770945"/>
    <n v="378.58804748770945"/>
    <n v="1455.460715897193"/>
    <s v="Normal"/>
    <s v="Normal"/>
    <x v="0"/>
    <s v="50-80"/>
  </r>
  <r>
    <s v="Total"/>
    <x v="1"/>
    <s v="ABC-17"/>
    <s v="XYZ-114"/>
    <x v="704"/>
    <s v="Description_957"/>
    <d v="2022-02-01T00:00:00"/>
    <n v="364"/>
    <s v="Supply"/>
    <n v="340"/>
    <n v="299"/>
    <n v="299"/>
    <n v="1200"/>
    <n v="41"/>
    <n v="41"/>
    <n v="860"/>
    <n v="0.87941176470588234"/>
    <n v="0.87941176470588234"/>
    <n v="0"/>
    <s v="80-90%"/>
    <s v="80-90%"/>
    <s v="0-10%"/>
    <n v="7.9286484867027589"/>
    <n v="2695.7404854789379"/>
    <n v="2370.6658975241248"/>
    <n v="2370.6658975241248"/>
    <n v="9514.3781840433112"/>
    <n v="325.07458795481307"/>
    <n v="325.07458795481307"/>
    <n v="6818.6376985643728"/>
    <s v="Underforecast"/>
    <s v="Underforecast"/>
    <x v="0"/>
    <s v="25-50"/>
  </r>
  <r>
    <s v="Total"/>
    <x v="1"/>
    <s v="ABC-17"/>
    <s v="XYZ-114"/>
    <x v="705"/>
    <s v="Description_958"/>
    <d v="2022-02-01T00:00:00"/>
    <n v="975"/>
    <s v="Demand"/>
    <n v="26"/>
    <n v="17"/>
    <n v="17"/>
    <n v="30"/>
    <n v="9"/>
    <n v="9"/>
    <n v="4"/>
    <n v="0.65384615384615385"/>
    <n v="0.65384615384615385"/>
    <n v="0.84615384615384615"/>
    <s v="60-70%"/>
    <s v="60-70%"/>
    <s v="80-90%"/>
    <n v="1.849424557509159"/>
    <n v="48.085038495238138"/>
    <n v="31.440217477655704"/>
    <n v="31.440217477655704"/>
    <n v="55.482736725274769"/>
    <n v="16.644821017582434"/>
    <n v="16.644821017582434"/>
    <n v="7.3976982300366316"/>
    <s v="Underforecast"/>
    <s v="Underforecast"/>
    <x v="0"/>
    <s v="80-120"/>
  </r>
  <r>
    <s v="Total"/>
    <x v="1"/>
    <s v="ABC-17"/>
    <s v="XYZ-114"/>
    <x v="706"/>
    <s v="Description_959"/>
    <d v="2022-02-01T00:00:00"/>
    <n v="2274"/>
    <s v="Demand"/>
    <n v="370"/>
    <n v="603"/>
    <n v="603"/>
    <n v="580"/>
    <n v="233"/>
    <n v="233"/>
    <n v="210"/>
    <n v="0.37027027027027026"/>
    <n v="0.37027027027027026"/>
    <n v="0.43243243243243246"/>
    <s v="30-40%"/>
    <s v="30-40%"/>
    <s v="40-50%"/>
    <n v="13.600922681194497"/>
    <n v="5032.3413920419634"/>
    <n v="8201.3563767602809"/>
    <n v="8201.3563767602809"/>
    <n v="7888.5351550928081"/>
    <n v="3169.0149847183175"/>
    <n v="3169.0149847183175"/>
    <n v="2856.1937630508446"/>
    <s v="Overforecast"/>
    <s v="Overforecast"/>
    <x v="0"/>
    <s v="50-80"/>
  </r>
  <r>
    <s v="Total"/>
    <x v="1"/>
    <s v="ABC-17"/>
    <s v="XYZ-114"/>
    <x v="707"/>
    <s v="Description_960"/>
    <d v="2022-02-01T00:00:00"/>
    <n v="504"/>
    <s v="Demand"/>
    <n v="41"/>
    <n v="34"/>
    <n v="34"/>
    <n v="40"/>
    <n v="7"/>
    <n v="7"/>
    <n v="1"/>
    <n v="0.82926829268292679"/>
    <n v="0.82926829268292679"/>
    <n v="0.97560975609756095"/>
    <s v="80-90%"/>
    <s v="80-90%"/>
    <s v="90-100%"/>
    <n v="12.458969438673785"/>
    <n v="510.81774698562521"/>
    <n v="423.6049609149087"/>
    <n v="423.6049609149087"/>
    <n v="498.35877754695139"/>
    <n v="87.212786070716504"/>
    <n v="87.212786070716504"/>
    <n v="12.458969438673819"/>
    <s v="Underforecast"/>
    <s v="Underforecast"/>
    <x v="2"/>
    <s v="80-120"/>
  </r>
  <r>
    <s v="Total"/>
    <x v="1"/>
    <s v="ABC-17"/>
    <s v="XYZ-114"/>
    <x v="708"/>
    <s v="Description_961"/>
    <d v="2022-02-01T00:00:00"/>
    <n v="0"/>
    <s v="Demand"/>
    <n v="105"/>
    <n v="98"/>
    <n v="98"/>
    <n v="95"/>
    <n v="7"/>
    <n v="7"/>
    <n v="10"/>
    <n v="0.93333333333333335"/>
    <n v="0.93333333333333335"/>
    <n v="0.90476190476190477"/>
    <s v="90-100%"/>
    <s v="90-100%"/>
    <s v="80-90%"/>
    <n v="78.642875662491733"/>
    <n v="8257.5019445616326"/>
    <n v="7707.0018149241896"/>
    <n v="7707.0018149241896"/>
    <n v="7471.0731879367149"/>
    <n v="550.50012963744302"/>
    <n v="550.50012963744302"/>
    <n v="786.4287566249177"/>
    <s v="Normal"/>
    <s v="Normal"/>
    <x v="2"/>
    <s v="80-120"/>
  </r>
  <r>
    <s v="Total"/>
    <x v="1"/>
    <s v="ABC-17"/>
    <s v="XYZ-114"/>
    <x v="709"/>
    <s v="Description_962"/>
    <d v="2022-02-01T00:00:00"/>
    <n v="0"/>
    <s v="Supply"/>
    <n v="0"/>
    <n v="3"/>
    <n v="3"/>
    <n v="5"/>
    <n v="3"/>
    <n v="3"/>
    <n v="5"/>
    <n v="1"/>
    <n v="1"/>
    <n v="1"/>
    <s v="90-100%"/>
    <s v="90-100%"/>
    <s v="90-100%"/>
    <n v="47.005000000000003"/>
    <n v="0"/>
    <n v="141.01500000000001"/>
    <n v="141.01500000000001"/>
    <n v="235.02500000000001"/>
    <n v="141.01500000000001"/>
    <n v="141.01500000000001"/>
    <n v="235.02500000000001"/>
    <s v="Forecasted But Not Sold"/>
    <s v="Forecasted But Not Sold"/>
    <x v="5"/>
    <s v="0"/>
  </r>
  <r>
    <s v="Total"/>
    <x v="1"/>
    <s v="ABC-17"/>
    <s v="XYZ-114"/>
    <x v="710"/>
    <s v="Description_963"/>
    <d v="2022-02-01T00:00:00"/>
    <n v="1076"/>
    <s v="Demand"/>
    <n v="2"/>
    <n v="3"/>
    <n v="3"/>
    <n v="20"/>
    <n v="1"/>
    <n v="1"/>
    <n v="18"/>
    <n v="0.5"/>
    <n v="0.5"/>
    <n v="0"/>
    <s v="40-50%"/>
    <s v="40-50%"/>
    <s v="0-10%"/>
    <n v="85.156399999999991"/>
    <n v="170.31279999999998"/>
    <n v="255.46919999999997"/>
    <n v="255.46919999999997"/>
    <n v="1703.1279999999997"/>
    <n v="85.156399999999991"/>
    <n v="85.156399999999991"/>
    <n v="1532.8151999999998"/>
    <s v="Overforecast"/>
    <s v="Overforecast"/>
    <x v="0"/>
    <s v="0-25"/>
  </r>
  <r>
    <s v="Total"/>
    <x v="1"/>
    <s v="ABC-17"/>
    <s v="XYZ-114"/>
    <x v="711"/>
    <s v="Description_964"/>
    <d v="2022-02-01T00:00:00"/>
    <n v="5219"/>
    <s v="Demand"/>
    <n v="0"/>
    <n v="3"/>
    <n v="3"/>
    <n v="5"/>
    <n v="3"/>
    <n v="3"/>
    <n v="5"/>
    <n v="1"/>
    <n v="1"/>
    <n v="1"/>
    <s v="90-100%"/>
    <s v="90-100%"/>
    <s v="90-100%"/>
    <n v="50.182300000000005"/>
    <n v="0"/>
    <n v="150.54690000000002"/>
    <n v="150.54690000000002"/>
    <n v="250.91150000000002"/>
    <n v="150.54690000000002"/>
    <n v="150.54690000000002"/>
    <n v="250.91150000000002"/>
    <s v="Forecasted But Not Sold"/>
    <s v="Forecasted But Not Sold"/>
    <x v="5"/>
    <s v="0"/>
  </r>
  <r>
    <s v="Total"/>
    <x v="1"/>
    <s v="ABC-17"/>
    <s v="XYZ-114"/>
    <x v="712"/>
    <s v="Description_965"/>
    <d v="2022-02-01T00:00:00"/>
    <n v="6"/>
    <s v="Supply"/>
    <n v="2706"/>
    <n v="4070"/>
    <n v="4070"/>
    <n v="3000"/>
    <n v="1364"/>
    <n v="1364"/>
    <n v="294"/>
    <n v="0.49593495934959353"/>
    <n v="0.49593495934959353"/>
    <n v="0.89135254988913526"/>
    <s v="40-50%"/>
    <s v="40-50%"/>
    <s v="80-90%"/>
    <n v="11.982661401828024"/>
    <n v="32425.081753346632"/>
    <n v="48769.431905440055"/>
    <n v="48769.431905440055"/>
    <n v="35947.98420548407"/>
    <n v="16344.350152093422"/>
    <n v="16344.350152093422"/>
    <n v="3522.9024521374376"/>
    <s v="Overforecast"/>
    <s v="Overforecast"/>
    <x v="0"/>
    <s v="80-120"/>
  </r>
  <r>
    <s v="Total"/>
    <x v="1"/>
    <s v="ABC-17"/>
    <s v="XYZ-114"/>
    <x v="713"/>
    <s v="Description_966"/>
    <d v="2022-02-01T00:00:00"/>
    <n v="1423"/>
    <s v="Demand"/>
    <n v="56"/>
    <n v="75"/>
    <n v="75"/>
    <n v="55"/>
    <n v="19"/>
    <n v="19"/>
    <n v="1"/>
    <n v="0.6607142857142857"/>
    <n v="0.6607142857142857"/>
    <n v="0.9821428571428571"/>
    <s v="60-70%"/>
    <s v="60-70%"/>
    <s v="90-100%"/>
    <n v="4.666958473454053"/>
    <n v="261.34967451342698"/>
    <n v="350.02188550905396"/>
    <n v="350.02188550905396"/>
    <n v="256.68271603997289"/>
    <n v="88.672210995626983"/>
    <n v="88.672210995626983"/>
    <n v="4.6669584734540877"/>
    <s v="Overforecast"/>
    <s v="Overforecast"/>
    <x v="2"/>
    <s v="80-120"/>
  </r>
  <r>
    <s v="Total"/>
    <x v="1"/>
    <s v="ABC-17"/>
    <s v="XYZ-114"/>
    <x v="714"/>
    <s v="Description_967"/>
    <d v="2022-02-01T00:00:00"/>
    <n v="874"/>
    <s v="Demand"/>
    <n v="754"/>
    <n v="872"/>
    <n v="872"/>
    <n v="550"/>
    <n v="118"/>
    <n v="118"/>
    <n v="204"/>
    <n v="0.84350132625994689"/>
    <n v="0.84350132625994689"/>
    <n v="0.72944297082228116"/>
    <s v="80-90%"/>
    <s v="80-90%"/>
    <s v="70-80%"/>
    <n v="8.9132158863537381"/>
    <n v="6720.5647783107188"/>
    <n v="7772.3242529004592"/>
    <n v="7772.3242529004592"/>
    <n v="4902.2687374945563"/>
    <n v="1051.7594745897404"/>
    <n v="1051.7594745897404"/>
    <n v="1818.2960408161625"/>
    <s v="Overforecast"/>
    <s v="Overforecast"/>
    <x v="3"/>
    <s v="120-150"/>
  </r>
  <r>
    <s v="Total"/>
    <x v="1"/>
    <s v="ABC-17"/>
    <s v="XYZ-114"/>
    <x v="715"/>
    <s v="Description_968"/>
    <d v="2022-02-01T00:00:00"/>
    <n v="5354"/>
    <s v="Demand"/>
    <n v="1061"/>
    <n v="627"/>
    <n v="627"/>
    <n v="450"/>
    <n v="434"/>
    <n v="434"/>
    <n v="611"/>
    <n v="0.59095193213949104"/>
    <n v="0.59095193213949104"/>
    <n v="0.42412818096135718"/>
    <s v="50-60%"/>
    <s v="50-60%"/>
    <s v="40-50%"/>
    <n v="1.2775018963298275"/>
    <n v="1355.4295120059469"/>
    <n v="800.99368899880187"/>
    <n v="800.99368899880187"/>
    <n v="574.87585334842231"/>
    <n v="554.43582300714502"/>
    <n v="554.43582300714502"/>
    <n v="780.55365865752458"/>
    <s v="Underforecast"/>
    <s v="Underforecast"/>
    <x v="3"/>
    <s v="&gt;200&quot;"/>
  </r>
  <r>
    <s v="Total"/>
    <x v="1"/>
    <s v="ABC-17"/>
    <s v="XYZ-114"/>
    <x v="716"/>
    <s v="Description_969"/>
    <d v="2022-02-01T00:00:00"/>
    <n v="177"/>
    <s v="Demand"/>
    <n v="153"/>
    <n v="175"/>
    <n v="175"/>
    <n v="450"/>
    <n v="22"/>
    <n v="22"/>
    <n v="297"/>
    <n v="0.85620915032679745"/>
    <n v="0.85620915032679745"/>
    <n v="0"/>
    <s v="80-90%"/>
    <s v="80-90%"/>
    <s v="0-10%"/>
    <n v="6.0070844735176063"/>
    <n v="919.08392444819378"/>
    <n v="1051.2397828655812"/>
    <n v="1051.2397828655812"/>
    <n v="2703.1880130829227"/>
    <n v="132.15585841738744"/>
    <n v="132.15585841738744"/>
    <n v="1784.1040886347289"/>
    <s v="Overforecast"/>
    <s v="Overforecast"/>
    <x v="0"/>
    <s v="25-50"/>
  </r>
  <r>
    <s v="Total"/>
    <x v="1"/>
    <s v="ABC-17"/>
    <s v="XYZ-114"/>
    <x v="717"/>
    <s v="Description_970"/>
    <d v="2022-02-01T00:00:00"/>
    <n v="5985"/>
    <s v="Supply"/>
    <n v="5536"/>
    <n v="4845"/>
    <n v="4845"/>
    <n v="7500"/>
    <n v="691"/>
    <n v="691"/>
    <n v="1964"/>
    <n v="0.87518063583815031"/>
    <n v="0.87518063583815031"/>
    <n v="0.64523121387283244"/>
    <s v="80-90%"/>
    <s v="80-90%"/>
    <s v="60-70%"/>
    <n v="6.1633311054125413"/>
    <n v="34120.200999563829"/>
    <n v="29861.339205723762"/>
    <n v="29861.339205723762"/>
    <n v="46224.983290594057"/>
    <n v="4258.8617938400675"/>
    <n v="4258.8617938400675"/>
    <n v="12104.782291030227"/>
    <s v="Underforecast"/>
    <s v="Underforecast"/>
    <x v="0"/>
    <s v="50-80"/>
  </r>
  <r>
    <s v="Total"/>
    <x v="1"/>
    <s v="ABC-17"/>
    <s v="XYZ-114"/>
    <x v="718"/>
    <s v="Description_971"/>
    <d v="2022-02-01T00:00:00"/>
    <n v="3431"/>
    <s v="Demand"/>
    <n v="59"/>
    <n v="40"/>
    <n v="40"/>
    <n v="90"/>
    <n v="19"/>
    <n v="19"/>
    <n v="31"/>
    <n v="0.67796610169491522"/>
    <n v="0.67796610169491522"/>
    <n v="0.47457627118644063"/>
    <s v="60-70%"/>
    <s v="60-70%"/>
    <s v="40-50%"/>
    <n v="7.322370342053965"/>
    <n v="432.01985018118393"/>
    <n v="292.8948136821586"/>
    <n v="292.8948136821586"/>
    <n v="659.01333078485686"/>
    <n v="139.12503649902533"/>
    <n v="139.12503649902533"/>
    <n v="226.99348060367294"/>
    <s v="Underforecast"/>
    <s v="Underforecast"/>
    <x v="0"/>
    <s v="50-80"/>
  </r>
  <r>
    <s v="Total"/>
    <x v="1"/>
    <s v="ABC-17"/>
    <s v="XYZ-114"/>
    <x v="719"/>
    <s v="Description_972"/>
    <d v="2022-02-01T00:00:00"/>
    <n v="5163"/>
    <s v="Demand"/>
    <n v="71"/>
    <n v="233"/>
    <n v="233"/>
    <n v="300"/>
    <n v="162"/>
    <n v="162"/>
    <n v="229"/>
    <n v="0"/>
    <n v="0"/>
    <n v="0"/>
    <s v="0-10%"/>
    <s v="0-10%"/>
    <s v="0-10%"/>
    <n v="47.008717877136988"/>
    <n v="3337.6189692767261"/>
    <n v="10953.031265372918"/>
    <n v="10953.031265372918"/>
    <n v="14102.615363141096"/>
    <n v="7615.4122960961922"/>
    <n v="7615.4122960961922"/>
    <n v="10764.99639386437"/>
    <s v="Overforecast"/>
    <s v="Overforecast"/>
    <x v="0"/>
    <s v="0-25"/>
  </r>
  <r>
    <s v="Total"/>
    <x v="1"/>
    <s v="ABC-17"/>
    <s v="XYZ-114"/>
    <x v="720"/>
    <s v="Description_973"/>
    <d v="2022-02-01T00:00:00"/>
    <n v="1230"/>
    <s v="Demand"/>
    <n v="0"/>
    <n v="0"/>
    <n v="0"/>
    <n v="74"/>
    <n v="0"/>
    <n v="0"/>
    <n v="74"/>
    <n v="1"/>
    <n v="1"/>
    <n v="1"/>
    <s v="Others"/>
    <s v="Others"/>
    <s v="90-100%"/>
    <n v="1.0536260000000002"/>
    <n v="0"/>
    <n v="0"/>
    <n v="0"/>
    <n v="77.96832400000001"/>
    <n v="0"/>
    <n v="0"/>
    <n v="77.96832400000001"/>
    <s v="Others"/>
    <s v="Others"/>
    <x v="5"/>
    <s v="0"/>
  </r>
  <r>
    <s v="Total"/>
    <x v="1"/>
    <s v="ABC-17"/>
    <s v="XYZ-114"/>
    <x v="721"/>
    <s v="Description_974"/>
    <d v="2022-02-01T00:00:00"/>
    <n v="4883"/>
    <s v="Demand"/>
    <n v="725"/>
    <n v="867"/>
    <n v="867"/>
    <n v="750"/>
    <n v="142"/>
    <n v="142"/>
    <n v="25"/>
    <n v="0.80413793103448272"/>
    <n v="0.80413793103448272"/>
    <n v="0.96551724137931039"/>
    <s v="70-80%"/>
    <s v="70-80%"/>
    <s v="90-100%"/>
    <n v="3.9076765045004653"/>
    <n v="2833.0654657628374"/>
    <n v="3387.9555294019033"/>
    <n v="3387.9555294019033"/>
    <n v="2930.7573783753492"/>
    <n v="554.89006363906583"/>
    <n v="554.89006363906583"/>
    <n v="97.691912612511715"/>
    <s v="Overforecast"/>
    <s v="Overforecast"/>
    <x v="2"/>
    <s v="80-120"/>
  </r>
  <r>
    <s v="Total"/>
    <x v="1"/>
    <s v="ABC-17"/>
    <s v="XYZ-114"/>
    <x v="722"/>
    <s v="Description_975"/>
    <d v="2022-02-01T00:00:00"/>
    <n v="24400"/>
    <s v="Demand"/>
    <n v="5725"/>
    <n v="4475"/>
    <n v="6500"/>
    <n v="7500"/>
    <n v="1250"/>
    <n v="775"/>
    <n v="1775"/>
    <n v="0.78165938864628814"/>
    <n v="0.86462882096069871"/>
    <n v="0.68995633187772931"/>
    <s v="70-80%"/>
    <s v="80-90%"/>
    <s v="60-70%"/>
    <n v="6.2162718094783118"/>
    <n v="35588.156109263335"/>
    <n v="27817.816347415446"/>
    <n v="40405.766761609026"/>
    <n v="46622.038571087338"/>
    <n v="7770.3397618478884"/>
    <n v="4817.6106523456911"/>
    <n v="11033.882461824003"/>
    <s v="Underforecast"/>
    <s v="Overforecast"/>
    <x v="0"/>
    <s v="50-80"/>
  </r>
  <r>
    <s v="Total"/>
    <x v="1"/>
    <s v="ABC-17"/>
    <s v="XYZ-114"/>
    <x v="723"/>
    <s v="Description_976"/>
    <d v="2022-02-01T00:00:00"/>
    <n v="0"/>
    <s v="Supply"/>
    <n v="0"/>
    <n v="4"/>
    <n v="4"/>
    <n v="5"/>
    <n v="4"/>
    <n v="4"/>
    <n v="5"/>
    <n v="1"/>
    <n v="1"/>
    <n v="1"/>
    <s v="90-100%"/>
    <s v="90-100%"/>
    <s v="90-100%"/>
    <n v="36.842399999999998"/>
    <n v="0"/>
    <n v="147.36959999999999"/>
    <n v="147.36959999999999"/>
    <n v="184.21199999999999"/>
    <n v="147.36959999999999"/>
    <n v="147.36959999999999"/>
    <n v="184.21199999999999"/>
    <s v="Forecasted But Not Sold"/>
    <s v="Forecasted But Not Sold"/>
    <x v="5"/>
    <s v="0"/>
  </r>
  <r>
    <s v="Total"/>
    <x v="1"/>
    <s v="ABC-17"/>
    <s v="XYZ-114"/>
    <x v="724"/>
    <s v="Description_977"/>
    <d v="2022-02-01T00:00:00"/>
    <n v="0"/>
    <s v="Demand"/>
    <n v="98"/>
    <n v="102"/>
    <n v="102"/>
    <n v="50"/>
    <n v="4"/>
    <n v="4"/>
    <n v="48"/>
    <n v="0.95918367346938771"/>
    <n v="0.95918367346938771"/>
    <n v="0.51020408163265307"/>
    <s v="90-100%"/>
    <s v="90-100%"/>
    <s v="50-60%"/>
    <n v="62.534500000000001"/>
    <n v="6128.3810000000003"/>
    <n v="6378.5190000000002"/>
    <n v="6378.5190000000002"/>
    <n v="3126.7249999999999"/>
    <n v="250.13799999999992"/>
    <n v="250.13799999999992"/>
    <n v="3001.6560000000004"/>
    <s v="Normal"/>
    <s v="Normal"/>
    <x v="3"/>
    <s v="150-200"/>
  </r>
  <r>
    <s v="Total"/>
    <x v="1"/>
    <s v="ABC-17"/>
    <s v="XYZ-114"/>
    <x v="725"/>
    <s v="Description_978"/>
    <d v="2022-02-01T00:00:00"/>
    <n v="7289"/>
    <s v="Demand"/>
    <n v="215"/>
    <n v="260"/>
    <n v="260"/>
    <n v="400"/>
    <n v="45"/>
    <n v="45"/>
    <n v="185"/>
    <n v="0.79069767441860461"/>
    <n v="0.79069767441860461"/>
    <n v="0.13953488372093026"/>
    <s v="70-80%"/>
    <s v="70-80%"/>
    <s v="10-20%"/>
    <n v="0.71961070898487434"/>
    <n v="154.71630243174798"/>
    <n v="187.09878433606733"/>
    <n v="187.09878433606733"/>
    <n v="287.84428359394974"/>
    <n v="32.382481904319349"/>
    <n v="32.382481904319349"/>
    <n v="133.12798116220176"/>
    <s v="Overforecast"/>
    <s v="Overforecast"/>
    <x v="0"/>
    <s v="50-80"/>
  </r>
  <r>
    <s v="Total"/>
    <x v="1"/>
    <s v="ABC-17"/>
    <s v="XYZ-114"/>
    <x v="726"/>
    <s v="Description_979"/>
    <d v="2022-02-01T00:00:00"/>
    <n v="50"/>
    <s v="Supply"/>
    <n v="1287"/>
    <n v="3078"/>
    <n v="3078"/>
    <n v="3200"/>
    <n v="1791"/>
    <n v="1791"/>
    <n v="1913"/>
    <n v="0"/>
    <n v="0"/>
    <n v="0"/>
    <s v="0-10%"/>
    <s v="0-10%"/>
    <s v="0-10%"/>
    <n v="3.1451474605845871"/>
    <n v="4047.8047817723636"/>
    <n v="9680.7638836793594"/>
    <n v="9680.7638836793594"/>
    <n v="10064.471873870678"/>
    <n v="5632.9591019069958"/>
    <n v="5632.9591019069958"/>
    <n v="6016.6670920983142"/>
    <s v="Overforecast"/>
    <s v="Overforecast"/>
    <x v="0"/>
    <s v="25-50"/>
  </r>
  <r>
    <s v="Total"/>
    <x v="1"/>
    <s v="ABC-17"/>
    <s v="XYZ-114"/>
    <x v="727"/>
    <s v="Description_980"/>
    <d v="2022-02-01T00:00:00"/>
    <n v="28018"/>
    <s v="Demand"/>
    <n v="7888"/>
    <n v="12207"/>
    <n v="12207"/>
    <n v="12800"/>
    <n v="4319"/>
    <n v="4319"/>
    <n v="4912"/>
    <n v="0.45245943204868155"/>
    <n v="0.45245943204868155"/>
    <n v="0.37728194726166331"/>
    <s v="40-50%"/>
    <s v="40-50%"/>
    <s v="30-40%"/>
    <n v="3.1474366714668265"/>
    <n v="24826.980464530327"/>
    <n v="38420.759448595549"/>
    <n v="38420.759448595549"/>
    <n v="40287.189394775378"/>
    <n v="13593.778984065222"/>
    <n v="13593.778984065222"/>
    <n v="15460.208930245051"/>
    <s v="Overforecast"/>
    <s v="Overforecast"/>
    <x v="0"/>
    <s v="50-80"/>
  </r>
  <r>
    <s v="Total"/>
    <x v="1"/>
    <s v="ABC-17"/>
    <s v="XYZ-114"/>
    <x v="728"/>
    <s v="Description_981"/>
    <d v="2022-02-01T00:00:00"/>
    <n v="4997"/>
    <s v="Demand"/>
    <n v="1334"/>
    <n v="968"/>
    <n v="968"/>
    <n v="1500"/>
    <n v="366"/>
    <n v="366"/>
    <n v="166"/>
    <n v="0.72563718140929534"/>
    <n v="0.72563718140929534"/>
    <n v="0.87556221889055474"/>
    <s v="70-80%"/>
    <s v="70-80%"/>
    <s v="80-90%"/>
    <n v="4.6482781379435023"/>
    <n v="6200.8030360166322"/>
    <n v="4499.5332375293101"/>
    <n v="4499.5332375293101"/>
    <n v="6972.4172069152537"/>
    <n v="1701.2697984873221"/>
    <n v="1701.2697984873221"/>
    <n v="771.61417089862152"/>
    <s v="Underforecast"/>
    <s v="Underforecast"/>
    <x v="0"/>
    <s v="80-120"/>
  </r>
  <r>
    <s v="Total"/>
    <x v="1"/>
    <s v="ABC-17"/>
    <s v="XYZ-114"/>
    <x v="729"/>
    <s v="Description_982"/>
    <d v="2022-02-01T00:00:00"/>
    <n v="16623"/>
    <s v="Demand"/>
    <n v="9999"/>
    <n v="8581"/>
    <n v="8581"/>
    <n v="12000"/>
    <n v="1418"/>
    <n v="1418"/>
    <n v="2001"/>
    <n v="0.85818581858185816"/>
    <n v="0.85818581858185816"/>
    <n v="0.79987998799879989"/>
    <s v="80-90%"/>
    <s v="80-90%"/>
    <s v="70-80%"/>
    <n v="4.2598025371387092"/>
    <n v="42593.765568849951"/>
    <n v="36553.365571187263"/>
    <n v="36553.365571187263"/>
    <n v="51117.630445664508"/>
    <n v="6040.3999976626874"/>
    <n v="6040.3999976626874"/>
    <n v="8523.8648768145576"/>
    <s v="Underforecast"/>
    <s v="Underforecast"/>
    <x v="0"/>
    <s v="80-120"/>
  </r>
  <r>
    <s v="Total"/>
    <x v="1"/>
    <s v="ABC-17"/>
    <s v="XYZ-114"/>
    <x v="730"/>
    <s v="Description_983"/>
    <d v="2022-02-01T00:00:00"/>
    <n v="2873"/>
    <s v="Demand"/>
    <n v="302"/>
    <n v="248"/>
    <n v="248"/>
    <n v="300"/>
    <n v="54"/>
    <n v="54"/>
    <n v="2"/>
    <n v="0.82119205298013243"/>
    <n v="0.82119205298013243"/>
    <n v="0.99337748344370858"/>
    <s v="80-90%"/>
    <s v="80-90%"/>
    <s v="90-100%"/>
    <n v="1.0267479986596826"/>
    <n v="310.07789559522416"/>
    <n v="254.63350366760127"/>
    <n v="254.63350366760127"/>
    <n v="308.02439959790479"/>
    <n v="55.444391927622888"/>
    <n v="55.444391927622888"/>
    <n v="2.0534959973193736"/>
    <s v="Underforecast"/>
    <s v="Underforecast"/>
    <x v="2"/>
    <s v="80-120"/>
  </r>
  <r>
    <s v="Total"/>
    <x v="1"/>
    <s v="ABC-17"/>
    <s v="XYZ-114"/>
    <x v="731"/>
    <s v="Description_984"/>
    <d v="2022-02-01T00:00:00"/>
    <n v="2964"/>
    <s v="Demand"/>
    <n v="2338"/>
    <n v="2841"/>
    <n v="2841"/>
    <n v="2400"/>
    <n v="503"/>
    <n v="503"/>
    <n v="62"/>
    <n v="0.78485885372112918"/>
    <n v="0.78485885372112918"/>
    <n v="0.97348160821214713"/>
    <s v="70-80%"/>
    <s v="70-80%"/>
    <s v="90-100%"/>
    <n v="2.5457418171467165"/>
    <n v="5951.944368489023"/>
    <n v="7232.4525025138219"/>
    <n v="7232.4525025138219"/>
    <n v="6109.7803611521194"/>
    <n v="1280.5081340247989"/>
    <n v="1280.5081340247989"/>
    <n v="157.83599266309648"/>
    <s v="Overforecast"/>
    <s v="Overforecast"/>
    <x v="2"/>
    <s v="80-120"/>
  </r>
  <r>
    <s v="Total"/>
    <x v="1"/>
    <s v="ABC-17"/>
    <s v="XYZ-114"/>
    <x v="732"/>
    <s v="Description_985"/>
    <d v="2022-02-01T00:00:00"/>
    <n v="58091"/>
    <s v="Demand"/>
    <n v="10310"/>
    <n v="10569"/>
    <n v="10569"/>
    <n v="10800"/>
    <n v="259"/>
    <n v="259"/>
    <n v="490"/>
    <n v="0.97487875848690586"/>
    <n v="0.97487875848690586"/>
    <n v="0.95247332686711927"/>
    <s v="90-100%"/>
    <s v="90-100%"/>
    <s v="90-100%"/>
    <n v="3.2991807164888538"/>
    <n v="34014.553187000085"/>
    <n v="34869.040992570699"/>
    <n v="34869.040992570699"/>
    <n v="35631.151738079621"/>
    <n v="854.487805570614"/>
    <n v="854.487805570614"/>
    <n v="1616.5985510795363"/>
    <s v="Normal"/>
    <s v="Normal"/>
    <x v="2"/>
    <s v="80-120"/>
  </r>
  <r>
    <s v="Total"/>
    <x v="1"/>
    <s v="ABC-17"/>
    <s v="XYZ-114"/>
    <x v="733"/>
    <s v="Description_986"/>
    <d v="2022-02-01T00:00:00"/>
    <n v="0"/>
    <s v="Supply"/>
    <n v="0"/>
    <n v="1822"/>
    <n v="1822"/>
    <n v="880"/>
    <n v="1822"/>
    <n v="1822"/>
    <n v="880"/>
    <n v="1"/>
    <n v="1"/>
    <n v="1"/>
    <s v="90-100%"/>
    <s v="90-100%"/>
    <s v="90-100%"/>
    <n v="7.3897908856248309"/>
    <n v="0"/>
    <n v="13464.198993608441"/>
    <n v="13464.198993608441"/>
    <n v="6503.0159793498515"/>
    <n v="13464.198993608441"/>
    <n v="13464.198993608441"/>
    <n v="6503.0159793498515"/>
    <s v="Forecasted But Not Sold"/>
    <s v="Forecasted But Not Sold"/>
    <x v="5"/>
    <s v="0"/>
  </r>
  <r>
    <s v="Total"/>
    <x v="0"/>
    <s v="ABC-17"/>
    <s v="XYZ-114"/>
    <x v="734"/>
    <s v="Description_992"/>
    <d v="2022-02-01T00:00:00"/>
    <n v="2353"/>
    <s v="Demand"/>
    <n v="5"/>
    <n v="55"/>
    <n v="55"/>
    <n v="100"/>
    <n v="50"/>
    <n v="50"/>
    <n v="95"/>
    <n v="0"/>
    <n v="0"/>
    <n v="0"/>
    <s v="0-10%"/>
    <s v="0-10%"/>
    <s v="0-10%"/>
    <n v="1.4310709677419358"/>
    <n v="7.1553548387096786"/>
    <n v="78.708903225806466"/>
    <n v="78.708903225806466"/>
    <n v="143.10709677419356"/>
    <n v="71.553548387096782"/>
    <n v="71.553548387096782"/>
    <n v="135.95174193548388"/>
    <s v="Overforecast"/>
    <s v="Overforecast"/>
    <x v="0"/>
    <s v="0-25"/>
  </r>
  <r>
    <s v="Total"/>
    <x v="0"/>
    <s v="ABC-17"/>
    <s v="XYZ-114"/>
    <x v="735"/>
    <s v="Description_993"/>
    <d v="2022-02-01T00:00:00"/>
    <n v="3327"/>
    <s v="Demand"/>
    <n v="45"/>
    <n v="84"/>
    <n v="84"/>
    <n v="200"/>
    <n v="39"/>
    <n v="39"/>
    <n v="155"/>
    <n v="0.1333333333333333"/>
    <n v="0.1333333333333333"/>
    <n v="0"/>
    <s v="10-20%"/>
    <s v="10-20%"/>
    <s v="0-10%"/>
    <n v="11.684686363636363"/>
    <n v="525.81088636363631"/>
    <n v="981.51365454545453"/>
    <n v="981.51365454545453"/>
    <n v="2336.9372727272726"/>
    <n v="455.70276818181821"/>
    <n v="455.70276818181821"/>
    <n v="1811.1263863636364"/>
    <s v="Overforecast"/>
    <s v="Overforecast"/>
    <x v="0"/>
    <s v="0-25"/>
  </r>
  <r>
    <s v="Total"/>
    <x v="0"/>
    <s v="ABC-17"/>
    <s v="XYZ-114"/>
    <x v="736"/>
    <s v="Description_994"/>
    <d v="2022-02-01T00:00:00"/>
    <n v="843"/>
    <s v="Supply"/>
    <n v="1570"/>
    <n v="1766"/>
    <n v="1766"/>
    <n v="2000"/>
    <n v="196"/>
    <n v="196"/>
    <n v="430"/>
    <n v="0.87515923566878984"/>
    <n v="0.87515923566878984"/>
    <n v="0.72611464968152872"/>
    <s v="80-90%"/>
    <s v="80-90%"/>
    <s v="70-80%"/>
    <n v="1.0964793288904475"/>
    <n v="1721.4725463580025"/>
    <n v="1936.3824948205304"/>
    <n v="1936.3824948205304"/>
    <n v="2192.958657780895"/>
    <n v="214.90994846252784"/>
    <n v="214.90994846252784"/>
    <n v="471.48611142289246"/>
    <s v="Overforecast"/>
    <s v="Overforecast"/>
    <x v="0"/>
    <s v="50-80"/>
  </r>
  <r>
    <s v="Total"/>
    <x v="0"/>
    <s v="ABC-17"/>
    <s v="XYZ-114"/>
    <x v="737"/>
    <s v="Description_995"/>
    <d v="2022-02-01T00:00:00"/>
    <n v="474"/>
    <s v="Demand"/>
    <n v="3"/>
    <n v="5"/>
    <n v="5"/>
    <n v="50"/>
    <n v="2"/>
    <n v="2"/>
    <n v="47"/>
    <n v="0.33333333333333337"/>
    <n v="0.33333333333333337"/>
    <n v="0"/>
    <s v="30-40%"/>
    <s v="30-40%"/>
    <s v="0-10%"/>
    <n v="27.669801104972379"/>
    <n v="83.009403314917137"/>
    <n v="138.34900552486189"/>
    <n v="138.34900552486189"/>
    <n v="1383.490055248619"/>
    <n v="55.339602209944758"/>
    <n v="55.339602209944758"/>
    <n v="1300.4806519337019"/>
    <s v="Overforecast"/>
    <s v="Overforecast"/>
    <x v="0"/>
    <s v="0-25"/>
  </r>
  <r>
    <s v="Total"/>
    <x v="0"/>
    <s v="ABC-17"/>
    <s v="XYZ-114"/>
    <x v="738"/>
    <s v="Description_996"/>
    <d v="2022-02-01T00:00:00"/>
    <n v="4857"/>
    <s v="Demand"/>
    <n v="21"/>
    <n v="127"/>
    <n v="127"/>
    <n v="500"/>
    <n v="106"/>
    <n v="106"/>
    <n v="479"/>
    <n v="0"/>
    <n v="0"/>
    <n v="0"/>
    <s v="0-10%"/>
    <s v="0-10%"/>
    <s v="0-10%"/>
    <n v="2.5017344680851066"/>
    <n v="52.536423829787239"/>
    <n v="317.72027744680855"/>
    <n v="317.72027744680855"/>
    <n v="1250.8672340425533"/>
    <n v="265.18385361702133"/>
    <n v="265.18385361702133"/>
    <n v="1198.330810212766"/>
    <s v="Overforecast"/>
    <s v="Overforecast"/>
    <x v="0"/>
    <s v="0-25"/>
  </r>
  <r>
    <s v="Total"/>
    <x v="0"/>
    <s v="ABC-17"/>
    <s v="XYZ-114"/>
    <x v="739"/>
    <s v="Description_997"/>
    <d v="2022-02-01T00:00:00"/>
    <n v="1266"/>
    <s v="Demand"/>
    <n v="58"/>
    <n v="569"/>
    <n v="569"/>
    <n v="500"/>
    <n v="511"/>
    <n v="511"/>
    <n v="442"/>
    <n v="0"/>
    <n v="0"/>
    <n v="0"/>
    <s v="0-10%"/>
    <s v="0-10%"/>
    <s v="0-10%"/>
    <n v="5.3670139924734865"/>
    <n v="311.28681156346221"/>
    <n v="3053.8309617174136"/>
    <n v="3053.8309617174136"/>
    <n v="2683.5069962367434"/>
    <n v="2742.5441501539513"/>
    <n v="2742.5441501539513"/>
    <n v="2372.220184673281"/>
    <s v="Overforecast"/>
    <s v="Overforecast"/>
    <x v="0"/>
    <s v="0-25"/>
  </r>
  <r>
    <s v="Total"/>
    <x v="3"/>
    <s v="ABC-17"/>
    <s v="XYZ-114"/>
    <x v="740"/>
    <s v="Description_1002"/>
    <d v="2022-02-01T00:00:00"/>
    <n v="1"/>
    <s v="Demand"/>
    <n v="0"/>
    <n v="158"/>
    <n v="158"/>
    <n v="0"/>
    <n v="158"/>
    <n v="158"/>
    <n v="0"/>
    <n v="1"/>
    <n v="1"/>
    <n v="1"/>
    <s v="90-100%"/>
    <s v="90-100%"/>
    <s v="Others"/>
    <n v="8.4631936948070763"/>
    <n v="0"/>
    <n v="1337.1846037795181"/>
    <n v="1337.1846037795181"/>
    <n v="0"/>
    <n v="1337.1846037795181"/>
    <n v="1337.1846037795181"/>
    <n v="0"/>
    <s v="Forecasted But Not Sold"/>
    <s v="Forecasted But Not Sold"/>
    <x v="4"/>
    <s v="0"/>
  </r>
  <r>
    <s v="Total"/>
    <x v="3"/>
    <s v="ABC-17"/>
    <s v="XYZ-114"/>
    <x v="741"/>
    <s v="Description_1003"/>
    <d v="2022-02-01T00:00:00"/>
    <n v="1"/>
    <s v="Demand"/>
    <n v="0"/>
    <n v="129"/>
    <n v="129"/>
    <n v="0"/>
    <n v="129"/>
    <n v="129"/>
    <n v="0"/>
    <n v="1"/>
    <n v="1"/>
    <n v="1"/>
    <s v="90-100%"/>
    <s v="90-100%"/>
    <s v="Others"/>
    <n v="8.3905454601684237"/>
    <n v="0"/>
    <n v="1082.3803643617266"/>
    <n v="1082.3803643617266"/>
    <n v="0"/>
    <n v="1082.3803643617266"/>
    <n v="1082.3803643617266"/>
    <n v="0"/>
    <s v="Forecasted But Not Sold"/>
    <s v="Forecasted But Not Sold"/>
    <x v="4"/>
    <s v="0"/>
  </r>
  <r>
    <s v="Total"/>
    <x v="4"/>
    <s v="ABC-17"/>
    <s v="XYZ-114"/>
    <x v="742"/>
    <s v="Description_1004"/>
    <d v="2022-02-01T00:00:00"/>
    <n v="19846"/>
    <s v="Demand"/>
    <n v="3444"/>
    <n v="4879"/>
    <n v="4879"/>
    <n v="4700"/>
    <n v="1435"/>
    <n v="1435"/>
    <n v="1256"/>
    <n v="0.58333333333333326"/>
    <n v="0.58333333333333326"/>
    <n v="0.63530778164924506"/>
    <s v="50-60%"/>
    <s v="50-60%"/>
    <s v="60-70%"/>
    <n v="2.2589629794596555"/>
    <n v="7779.868501259054"/>
    <n v="11021.48037678366"/>
    <n v="11021.48037678366"/>
    <n v="10617.12600346038"/>
    <n v="3241.6118755246061"/>
    <n v="3241.6118755246061"/>
    <n v="2837.2575022013261"/>
    <s v="Overforecast"/>
    <s v="Overforecast"/>
    <x v="0"/>
    <s v="50-80"/>
  </r>
  <r>
    <s v="Total"/>
    <x v="3"/>
    <s v="ABC-17"/>
    <s v="XYZ-114"/>
    <x v="743"/>
    <s v="Description_1005"/>
    <d v="2022-02-01T00:00:00"/>
    <n v="614"/>
    <s v="Demand"/>
    <n v="69"/>
    <n v="58"/>
    <n v="58"/>
    <n v="25"/>
    <n v="11"/>
    <n v="11"/>
    <n v="44"/>
    <n v="0.84057971014492749"/>
    <n v="0.84057971014492749"/>
    <n v="0.3623188405797102"/>
    <s v="80-90%"/>
    <s v="80-90%"/>
    <s v="30-40%"/>
    <n v="12.631208796973697"/>
    <n v="871.55340699118506"/>
    <n v="732.6101102244744"/>
    <n v="732.6101102244744"/>
    <n v="315.78021992434242"/>
    <n v="138.94329676671066"/>
    <n v="138.94329676671066"/>
    <n v="555.77318706684264"/>
    <s v="Underforecast"/>
    <s v="Underforecast"/>
    <x v="3"/>
    <s v="&gt;200&quot;"/>
  </r>
  <r>
    <s v="Total"/>
    <x v="3"/>
    <s v="ABC-17"/>
    <s v="XYZ-114"/>
    <x v="744"/>
    <s v="Description_1006"/>
    <d v="2022-02-01T00:00:00"/>
    <n v="0"/>
    <s v="Supply"/>
    <n v="0"/>
    <n v="224"/>
    <n v="224"/>
    <n v="0"/>
    <n v="224"/>
    <n v="224"/>
    <n v="0"/>
    <n v="1"/>
    <n v="1"/>
    <n v="1"/>
    <s v="90-100%"/>
    <s v="90-100%"/>
    <s v="Others"/>
    <n v="2.6196734848305718"/>
    <n v="0"/>
    <n v="586.80686060204812"/>
    <n v="586.80686060204812"/>
    <n v="0"/>
    <n v="586.80686060204812"/>
    <n v="586.80686060204812"/>
    <n v="0"/>
    <s v="Forecasted But Not Sold"/>
    <s v="Forecasted But Not Sold"/>
    <x v="4"/>
    <s v="0"/>
  </r>
  <r>
    <s v="Total"/>
    <x v="3"/>
    <s v="ABC-17"/>
    <s v="XYZ-114"/>
    <x v="745"/>
    <s v="Description_1007"/>
    <d v="2022-02-01T00:00:00"/>
    <n v="950"/>
    <s v="Demand"/>
    <n v="227"/>
    <n v="118"/>
    <n v="118"/>
    <n v="60"/>
    <n v="109"/>
    <n v="109"/>
    <n v="167"/>
    <n v="0.51982378854625555"/>
    <n v="0.51982378854625555"/>
    <n v="0.26431718061674003"/>
    <s v="50-60%"/>
    <s v="50-60%"/>
    <s v="20-30%"/>
    <n v="3.3909594644223899"/>
    <n v="769.7477984238825"/>
    <n v="400.13321680184202"/>
    <n v="400.13321680184202"/>
    <n v="203.45756786534341"/>
    <n v="369.61458162204048"/>
    <n v="369.61458162204048"/>
    <n v="566.29023055853906"/>
    <s v="Underforecast"/>
    <s v="Underforecast"/>
    <x v="3"/>
    <s v="&gt;200&quot;"/>
  </r>
  <r>
    <s v="Total"/>
    <x v="3"/>
    <s v="ABC-17"/>
    <s v="XYZ-114"/>
    <x v="746"/>
    <s v="Description_1008"/>
    <d v="2022-02-01T00:00:00"/>
    <n v="258"/>
    <s v="Demand"/>
    <n v="75"/>
    <n v="91"/>
    <n v="91"/>
    <n v="60"/>
    <n v="16"/>
    <n v="16"/>
    <n v="15"/>
    <n v="0.78666666666666663"/>
    <n v="0.78666666666666663"/>
    <n v="0.8"/>
    <s v="70-80%"/>
    <s v="70-80%"/>
    <s v="70-80%"/>
    <n v="11.687235171097589"/>
    <n v="876.5426378323192"/>
    <n v="1063.5384005698807"/>
    <n v="1063.5384005698807"/>
    <n v="701.23411026585529"/>
    <n v="186.99576273756145"/>
    <n v="186.99576273756145"/>
    <n v="175.30852756646391"/>
    <s v="Overforecast"/>
    <s v="Overforecast"/>
    <x v="3"/>
    <s v="120-150"/>
  </r>
  <r>
    <s v="Total"/>
    <x v="4"/>
    <s v="ABC-17"/>
    <s v="XYZ-114"/>
    <x v="747"/>
    <s v="Description_1009"/>
    <d v="2022-02-01T00:00:00"/>
    <n v="8403"/>
    <s v="Demand"/>
    <n v="465"/>
    <n v="264"/>
    <n v="264"/>
    <n v="400"/>
    <n v="201"/>
    <n v="201"/>
    <n v="65"/>
    <n v="0.56774193548387097"/>
    <n v="0.56774193548387097"/>
    <n v="0.86021505376344087"/>
    <s v="50-60%"/>
    <s v="50-60%"/>
    <s v="80-90%"/>
    <n v="4.07"/>
    <n v="1892.5500000000002"/>
    <n v="1074.48"/>
    <n v="1074.48"/>
    <n v="1628"/>
    <n v="818.07000000000016"/>
    <n v="818.07000000000016"/>
    <n v="264.55000000000018"/>
    <s v="Underforecast"/>
    <s v="Underforecast"/>
    <x v="3"/>
    <s v="80-120"/>
  </r>
  <r>
    <s v="Total"/>
    <x v="3"/>
    <s v="ABC-17"/>
    <s v="XYZ-114"/>
    <x v="748"/>
    <s v="Description_1010"/>
    <d v="2022-02-01T00:00:00"/>
    <n v="2"/>
    <s v="Demand"/>
    <n v="0"/>
    <n v="392"/>
    <n v="392"/>
    <n v="0"/>
    <n v="392"/>
    <n v="392"/>
    <n v="0"/>
    <n v="1"/>
    <n v="1"/>
    <n v="1"/>
    <s v="90-100%"/>
    <s v="90-100%"/>
    <s v="Others"/>
    <n v="5.6868028695501076"/>
    <n v="0"/>
    <n v="2229.2267248636422"/>
    <n v="2229.2267248636422"/>
    <n v="0"/>
    <n v="2229.2267248636422"/>
    <n v="2229.2267248636422"/>
    <n v="0"/>
    <s v="Forecasted But Not Sold"/>
    <s v="Forecasted But Not Sold"/>
    <x v="4"/>
    <s v="0"/>
  </r>
  <r>
    <s v="Total"/>
    <x v="3"/>
    <s v="ABC-17"/>
    <s v="XYZ-114"/>
    <x v="749"/>
    <s v="Description_1011"/>
    <d v="2022-02-01T00:00:00"/>
    <n v="892"/>
    <s v="Demand"/>
    <n v="332"/>
    <n v="202"/>
    <n v="202"/>
    <n v="80"/>
    <n v="130"/>
    <n v="130"/>
    <n v="252"/>
    <n v="0.60843373493975905"/>
    <n v="0.60843373493975905"/>
    <n v="0.24096385542168675"/>
    <s v="50-60%"/>
    <s v="50-60%"/>
    <s v="20-30%"/>
    <n v="5.6381980661450113"/>
    <n v="1871.8817579601437"/>
    <n v="1138.9160093612923"/>
    <n v="1138.9160093612923"/>
    <n v="451.05584529160092"/>
    <n v="732.96574859885141"/>
    <n v="732.96574859885141"/>
    <n v="1420.8259126685427"/>
    <s v="Underforecast"/>
    <s v="Underforecast"/>
    <x v="3"/>
    <s v="&gt;200&quot;"/>
  </r>
  <r>
    <s v="Total"/>
    <x v="4"/>
    <s v="ABC-17"/>
    <s v="XYZ-114"/>
    <x v="750"/>
    <s v="Description_1012"/>
    <d v="2022-02-01T00:00:00"/>
    <n v="56977"/>
    <s v="Demand"/>
    <n v="15924"/>
    <n v="20672"/>
    <n v="20672"/>
    <n v="21500"/>
    <n v="4748"/>
    <n v="4748"/>
    <n v="5576"/>
    <n v="0.70183371012308471"/>
    <n v="0.70183371012308471"/>
    <n v="0.64983672444109519"/>
    <s v="60-70%"/>
    <s v="60-70%"/>
    <s v="60-70%"/>
    <n v="2.0428846398533569"/>
    <n v="32530.895005024857"/>
    <n v="42230.511275048593"/>
    <n v="42230.511275048593"/>
    <n v="43922.01975684717"/>
    <n v="9699.6162700237364"/>
    <n v="9699.6162700237364"/>
    <n v="11391.124751822314"/>
    <s v="Overforecast"/>
    <s v="Overforecast"/>
    <x v="0"/>
    <s v="50-80"/>
  </r>
  <r>
    <s v="Total"/>
    <x v="3"/>
    <s v="ABC-17"/>
    <s v="XYZ-115"/>
    <x v="751"/>
    <s v="Description_1013"/>
    <d v="2022-02-01T00:00:00"/>
    <n v="1711"/>
    <s v="Demand"/>
    <n v="285"/>
    <n v="228"/>
    <n v="228"/>
    <n v="221"/>
    <n v="57"/>
    <n v="57"/>
    <n v="64"/>
    <n v="0.8"/>
    <n v="0.8"/>
    <n v="0.77543859649122804"/>
    <s v="70-80%"/>
    <s v="70-80%"/>
    <s v="70-80%"/>
    <n v="8.2526819585570088"/>
    <n v="2352.0143581887473"/>
    <n v="1881.6114865509981"/>
    <n v="1881.6114865509981"/>
    <n v="1823.842712841099"/>
    <n v="470.40287163774929"/>
    <n v="470.40287163774929"/>
    <n v="528.17164534764834"/>
    <s v="Underforecast"/>
    <s v="Underforecast"/>
    <x v="3"/>
    <s v="120-150"/>
  </r>
  <r>
    <s v="Total"/>
    <x v="3"/>
    <s v="ABC-17"/>
    <s v="XYZ-115"/>
    <x v="752"/>
    <s v="Description_1014"/>
    <d v="2022-02-01T00:00:00"/>
    <n v="471"/>
    <s v="Demand"/>
    <n v="39"/>
    <n v="35"/>
    <n v="35"/>
    <n v="40"/>
    <n v="4"/>
    <n v="4"/>
    <n v="1"/>
    <n v="0.89743589743589747"/>
    <n v="0.89743589743589747"/>
    <n v="0.97435897435897434"/>
    <s v="80-90%"/>
    <s v="80-90%"/>
    <s v="90-100%"/>
    <n v="16.508296596411284"/>
    <n v="643.82356726004014"/>
    <n v="577.79038087439494"/>
    <n v="577.79038087439494"/>
    <n v="660.33186385645138"/>
    <n v="66.033186385645195"/>
    <n v="66.033186385645195"/>
    <n v="16.508296596411242"/>
    <s v="Underforecast"/>
    <s v="Underforecast"/>
    <x v="2"/>
    <s v="80-120"/>
  </r>
  <r>
    <s v="Total"/>
    <x v="2"/>
    <s v="ABC-17"/>
    <s v="XYZ-115"/>
    <x v="753"/>
    <s v="Description_1015"/>
    <d v="2022-02-01T00:00:00"/>
    <n v="0"/>
    <s v="Supply"/>
    <n v="0"/>
    <n v="0"/>
    <n v="0"/>
    <n v="0"/>
    <n v="0"/>
    <n v="0"/>
    <n v="0"/>
    <n v="1"/>
    <n v="1"/>
    <n v="1"/>
    <s v="Others"/>
    <s v="Others"/>
    <s v="Others"/>
    <n v="0"/>
    <n v="0"/>
    <n v="0"/>
    <n v="0"/>
    <n v="0"/>
    <n v="0"/>
    <n v="0"/>
    <n v="0"/>
    <s v="Others"/>
    <s v="Others"/>
    <x v="4"/>
    <s v="0"/>
  </r>
  <r>
    <s v="Total"/>
    <x v="3"/>
    <s v="ABC-17"/>
    <s v="XYZ-115"/>
    <x v="754"/>
    <s v="Description_1016"/>
    <d v="2022-02-01T00:00:00"/>
    <n v="1071"/>
    <s v="Demand"/>
    <n v="262"/>
    <n v="180"/>
    <n v="180"/>
    <n v="173"/>
    <n v="82"/>
    <n v="82"/>
    <n v="89"/>
    <n v="0.68702290076335881"/>
    <n v="0.68702290076335881"/>
    <n v="0.66030534351145032"/>
    <s v="60-70%"/>
    <s v="60-70%"/>
    <s v="60-70%"/>
    <n v="12.265690018248776"/>
    <n v="3213.6107847811795"/>
    <n v="2207.8242032847797"/>
    <n v="2207.8242032847797"/>
    <n v="2121.9643731570382"/>
    <n v="1005.7865814963998"/>
    <n v="1005.7865814963998"/>
    <n v="1091.6464116241414"/>
    <s v="Underforecast"/>
    <s v="Underforecast"/>
    <x v="3"/>
    <s v="150-200"/>
  </r>
  <r>
    <s v="Total"/>
    <x v="3"/>
    <s v="ABC-17"/>
    <s v="XYZ-115"/>
    <x v="755"/>
    <s v="Description_1017"/>
    <d v="2022-02-01T00:00:00"/>
    <n v="665"/>
    <s v="Demand"/>
    <n v="42"/>
    <n v="42"/>
    <n v="42"/>
    <n v="40"/>
    <n v="0"/>
    <n v="0"/>
    <n v="2"/>
    <n v="1"/>
    <n v="1"/>
    <n v="0.95238095238095233"/>
    <s v="90-100%"/>
    <s v="90-100%"/>
    <s v="90-100%"/>
    <n v="24.514612059829908"/>
    <n v="1029.6137065128562"/>
    <n v="1029.6137065128562"/>
    <n v="1029.6137065128562"/>
    <n v="980.58448239319637"/>
    <n v="0"/>
    <n v="0"/>
    <n v="49.02922411965983"/>
    <s v="Normal"/>
    <s v="Normal"/>
    <x v="2"/>
    <s v="80-120"/>
  </r>
  <r>
    <s v="Total"/>
    <x v="3"/>
    <s v="ABC-17"/>
    <s v="XYZ-115"/>
    <x v="756"/>
    <s v="Description_1018"/>
    <d v="2022-02-01T00:00:00"/>
    <n v="2787"/>
    <s v="Demand"/>
    <n v="1045"/>
    <n v="249"/>
    <n v="249"/>
    <n v="657"/>
    <n v="796"/>
    <n v="796"/>
    <n v="388"/>
    <n v="0.23827751196172253"/>
    <n v="0.23827751196172253"/>
    <n v="0.62870813397129188"/>
    <s v="20-30%"/>
    <s v="20-30%"/>
    <s v="60-70%"/>
    <n v="4.6325610574701006"/>
    <n v="4841.0263050562553"/>
    <n v="1153.5077033100551"/>
    <n v="1153.5077033100551"/>
    <n v="3043.5926147578562"/>
    <n v="3687.5186017462001"/>
    <n v="3687.5186017462001"/>
    <n v="1797.4336902983991"/>
    <s v="Underforecast"/>
    <s v="Underforecast"/>
    <x v="3"/>
    <s v="150-200"/>
  </r>
  <r>
    <s v="Total"/>
    <x v="3"/>
    <s v="ABC-15"/>
    <s v="XYZ-116"/>
    <x v="757"/>
    <s v="Description_1019"/>
    <d v="2022-02-01T00:00:00"/>
    <n v="0"/>
    <s v="Supply"/>
    <n v="0"/>
    <n v="5"/>
    <n v="5"/>
    <n v="0"/>
    <n v="5"/>
    <n v="5"/>
    <n v="0"/>
    <n v="1"/>
    <n v="1"/>
    <n v="1"/>
    <s v="90-100%"/>
    <s v="90-100%"/>
    <s v="Others"/>
    <n v="2.97"/>
    <n v="0"/>
    <n v="14.850000000000001"/>
    <n v="14.850000000000001"/>
    <n v="0"/>
    <n v="14.850000000000001"/>
    <n v="14.850000000000001"/>
    <n v="0"/>
    <s v="Forecasted But Not Sold"/>
    <s v="Forecasted But Not Sold"/>
    <x v="4"/>
    <s v="0"/>
  </r>
  <r>
    <s v="Total"/>
    <x v="2"/>
    <s v="ABC-15"/>
    <s v="XYZ-116"/>
    <x v="758"/>
    <s v="Description_1020"/>
    <d v="2022-02-01T00:00:00"/>
    <n v="26968"/>
    <s v="Demand"/>
    <n v="1215"/>
    <n v="1500"/>
    <n v="1500"/>
    <n v="1600"/>
    <n v="285"/>
    <n v="285"/>
    <n v="385"/>
    <n v="0.76543209876543217"/>
    <n v="0.76543209876543217"/>
    <n v="0.6831275720164609"/>
    <s v="70-80%"/>
    <s v="70-80%"/>
    <s v="60-70%"/>
    <n v="1.6637049046954904"/>
    <n v="2021.4014592050207"/>
    <n v="2495.5573570432357"/>
    <n v="2495.5573570432357"/>
    <n v="2661.9278475127844"/>
    <n v="474.15589783821497"/>
    <n v="474.15589783821497"/>
    <n v="640.52638830776368"/>
    <s v="Overforecast"/>
    <s v="Overforecast"/>
    <x v="0"/>
    <s v="50-80"/>
  </r>
  <r>
    <s v="Total"/>
    <x v="3"/>
    <s v="ABC-15"/>
    <s v="XYZ-116"/>
    <x v="759"/>
    <s v="Description_1021"/>
    <d v="2022-02-01T00:00:00"/>
    <n v="0"/>
    <s v="Supply"/>
    <n v="0"/>
    <n v="0"/>
    <n v="0"/>
    <n v="0"/>
    <n v="0"/>
    <n v="0"/>
    <n v="0"/>
    <n v="1"/>
    <n v="1"/>
    <n v="1"/>
    <s v="Others"/>
    <s v="Others"/>
    <s v="Others"/>
    <n v="2.6629947421592388"/>
    <n v="0"/>
    <n v="0"/>
    <n v="0"/>
    <n v="0"/>
    <n v="0"/>
    <n v="0"/>
    <n v="0"/>
    <s v="Others"/>
    <s v="Others"/>
    <x v="4"/>
    <s v="0"/>
  </r>
  <r>
    <s v="Total"/>
    <x v="0"/>
    <s v="ABC-15"/>
    <s v="XYZ-116"/>
    <x v="760"/>
    <s v="Description_1022"/>
    <d v="2022-02-01T00:00:00"/>
    <n v="0"/>
    <s v="Supply"/>
    <n v="0"/>
    <n v="0"/>
    <n v="0"/>
    <n v="100"/>
    <n v="0"/>
    <n v="0"/>
    <n v="100"/>
    <n v="1"/>
    <n v="1"/>
    <n v="1"/>
    <s v="Others"/>
    <s v="Others"/>
    <s v="90-100%"/>
    <n v="2.0384863013698631"/>
    <n v="0"/>
    <n v="0"/>
    <n v="0"/>
    <n v="203.84863013698632"/>
    <n v="0"/>
    <n v="0"/>
    <n v="203.84863013698632"/>
    <s v="Others"/>
    <s v="Others"/>
    <x v="5"/>
    <s v="0"/>
  </r>
  <r>
    <s v="Total"/>
    <x v="0"/>
    <s v="ABC-15"/>
    <s v="XYZ-116"/>
    <x v="761"/>
    <s v="Description_1023"/>
    <d v="2022-02-01T00:00:00"/>
    <n v="0"/>
    <s v="Supply"/>
    <n v="0"/>
    <n v="0"/>
    <n v="0"/>
    <n v="700"/>
    <n v="0"/>
    <n v="0"/>
    <n v="700"/>
    <n v="1"/>
    <n v="1"/>
    <n v="1"/>
    <s v="Others"/>
    <s v="Others"/>
    <s v="90-100%"/>
    <n v="3.9222222222222225"/>
    <n v="0"/>
    <n v="0"/>
    <n v="0"/>
    <n v="2745.5555555555557"/>
    <n v="0"/>
    <n v="0"/>
    <n v="2745.5555555555557"/>
    <s v="Others"/>
    <s v="Others"/>
    <x v="5"/>
    <s v="0"/>
  </r>
  <r>
    <s v="Total"/>
    <x v="0"/>
    <s v="ABC-12"/>
    <s v="XYZ-118"/>
    <x v="762"/>
    <s v="Description_1024"/>
    <d v="2022-02-01T00:00:00"/>
    <n v="1090"/>
    <s v="Demand"/>
    <n v="98"/>
    <n v="101"/>
    <n v="101"/>
    <n v="300"/>
    <n v="3"/>
    <n v="3"/>
    <n v="202"/>
    <n v="0.96938775510204078"/>
    <n v="0.96938775510204078"/>
    <n v="0"/>
    <s v="90-100%"/>
    <s v="90-100%"/>
    <s v="0-10%"/>
    <n v="1.055689330543933"/>
    <n v="103.45755439330543"/>
    <n v="106.62462238493723"/>
    <n v="106.62462238493723"/>
    <n v="316.70679916317988"/>
    <n v="3.1670679916317965"/>
    <n v="3.1670679916317965"/>
    <n v="213.24924476987445"/>
    <s v="Normal"/>
    <s v="Normal"/>
    <x v="0"/>
    <s v="25-50"/>
  </r>
  <r>
    <s v="Total"/>
    <x v="0"/>
    <s v="ABC-12"/>
    <s v="XYZ-118"/>
    <x v="763"/>
    <s v="Description_1025"/>
    <d v="2022-02-01T00:00:00"/>
    <n v="7638"/>
    <s v="Demand"/>
    <n v="279"/>
    <n v="765"/>
    <n v="765"/>
    <n v="700"/>
    <n v="486"/>
    <n v="486"/>
    <n v="421"/>
    <n v="0"/>
    <n v="0"/>
    <n v="0"/>
    <s v="0-10%"/>
    <s v="0-10%"/>
    <s v="0-10%"/>
    <n v="1.0962928934010154"/>
    <n v="305.86571725888331"/>
    <n v="838.66406345177677"/>
    <n v="838.66406345177677"/>
    <n v="767.40502538071075"/>
    <n v="532.7983461928934"/>
    <n v="532.7983461928934"/>
    <n v="461.53930812182745"/>
    <s v="Overforecast"/>
    <s v="Overforecast"/>
    <x v="0"/>
    <s v="25-50"/>
  </r>
  <r>
    <s v="Total"/>
    <x v="3"/>
    <s v="ABC-12"/>
    <s v="XYZ-117"/>
    <x v="764"/>
    <s v="Description_1027"/>
    <d v="2022-02-01T00:00:00"/>
    <n v="0"/>
    <s v="Demand"/>
    <n v="132"/>
    <n v="412"/>
    <n v="412"/>
    <n v="0"/>
    <n v="280"/>
    <n v="280"/>
    <n v="132"/>
    <n v="0"/>
    <n v="0"/>
    <n v="0"/>
    <s v="0-10%"/>
    <s v="0-10%"/>
    <s v="0-10%"/>
    <n v="1.704682163178376"/>
    <n v="225.01804553954562"/>
    <n v="702.32905122949091"/>
    <n v="702.32905122949091"/>
    <n v="0"/>
    <n v="477.31100568994532"/>
    <n v="477.31100568994532"/>
    <n v="225.01804553954562"/>
    <s v="Overforecast"/>
    <s v="Overforecast"/>
    <x v="1"/>
    <s v="Sales Agst No FC"/>
  </r>
  <r>
    <s v="Total"/>
    <x v="3"/>
    <s v="ABC-12"/>
    <s v="XYZ-117"/>
    <x v="765"/>
    <s v="Description_1028"/>
    <d v="2022-02-01T00:00:00"/>
    <n v="0"/>
    <s v="Demand"/>
    <n v="93"/>
    <n v="63"/>
    <n v="63"/>
    <n v="0"/>
    <n v="30"/>
    <n v="30"/>
    <n v="93"/>
    <n v="0.67741935483870974"/>
    <n v="0.67741935483870974"/>
    <n v="0"/>
    <s v="60-70%"/>
    <s v="60-70%"/>
    <s v="0-10%"/>
    <n v="4.850291491832186"/>
    <n v="451.07710874039327"/>
    <n v="305.56836398542771"/>
    <n v="305.56836398542771"/>
    <n v="0"/>
    <n v="145.50874475496556"/>
    <n v="145.50874475496556"/>
    <n v="451.07710874039327"/>
    <s v="Underforecast"/>
    <s v="Underforecast"/>
    <x v="1"/>
    <s v="Sales Agst No FC"/>
  </r>
  <r>
    <s v="Total"/>
    <x v="3"/>
    <s v="ABC-12"/>
    <s v="XYZ-117"/>
    <x v="766"/>
    <s v="Description_1029"/>
    <d v="2022-02-01T00:00:00"/>
    <n v="1766"/>
    <s v="Demand"/>
    <n v="437"/>
    <n v="361"/>
    <n v="361"/>
    <n v="350"/>
    <n v="76"/>
    <n v="76"/>
    <n v="87"/>
    <n v="0.82608695652173914"/>
    <n v="0.82608695652173914"/>
    <n v="0.8009153318077803"/>
    <s v="80-90%"/>
    <s v="80-90%"/>
    <s v="70-80%"/>
    <n v="1.9673620506609772"/>
    <n v="859.73721613884709"/>
    <n v="710.21770028861283"/>
    <n v="710.21770028861283"/>
    <n v="688.576717731342"/>
    <n v="149.51951585023426"/>
    <n v="149.51951585023426"/>
    <n v="171.16049840750509"/>
    <s v="Underforecast"/>
    <s v="Underforecast"/>
    <x v="3"/>
    <s v="120-150"/>
  </r>
  <r>
    <s v="Total"/>
    <x v="0"/>
    <s v="ABC-12"/>
    <s v="XYZ-117"/>
    <x v="767"/>
    <s v="Description_1030"/>
    <d v="2022-02-01T00:00:00"/>
    <n v="4161"/>
    <s v="Demand"/>
    <n v="762"/>
    <n v="1217"/>
    <n v="1217"/>
    <n v="1000"/>
    <n v="455"/>
    <n v="455"/>
    <n v="238"/>
    <n v="0.40288713910761154"/>
    <n v="0.40288713910761154"/>
    <n v="0.68766404199475062"/>
    <s v="30-40%"/>
    <s v="30-40%"/>
    <s v="60-70%"/>
    <n v="2.2413842824074073"/>
    <n v="1707.9348231944443"/>
    <n v="2727.7646716898148"/>
    <n v="2727.7646716898148"/>
    <n v="2241.3842824074072"/>
    <n v="1019.8298484953705"/>
    <n v="1019.8298484953705"/>
    <n v="533.44945921296289"/>
    <s v="Overforecast"/>
    <s v="Overforecast"/>
    <x v="0"/>
    <s v="50-80"/>
  </r>
  <r>
    <s v="Total"/>
    <x v="3"/>
    <s v="ABC-12"/>
    <s v="XYZ-117"/>
    <x v="768"/>
    <s v="Description_1031"/>
    <d v="2022-02-01T00:00:00"/>
    <n v="332"/>
    <s v="Demand"/>
    <n v="160"/>
    <n v="142"/>
    <n v="142"/>
    <n v="159"/>
    <n v="18"/>
    <n v="18"/>
    <n v="1"/>
    <n v="0.88749999999999996"/>
    <n v="0.88749999999999996"/>
    <n v="0.99375000000000002"/>
    <s v="80-90%"/>
    <s v="80-90%"/>
    <s v="90-100%"/>
    <n v="5.9674642726029523"/>
    <n v="954.7942836164724"/>
    <n v="847.37992670961921"/>
    <n v="847.37992670961921"/>
    <n v="948.82681934386937"/>
    <n v="107.41435690685319"/>
    <n v="107.41435690685319"/>
    <n v="5.9674642726030243"/>
    <s v="Underforecast"/>
    <s v="Underforecast"/>
    <x v="2"/>
    <s v="80-120"/>
  </r>
  <r>
    <s v="Total"/>
    <x v="3"/>
    <s v="ABC-12"/>
    <s v="XYZ-117"/>
    <x v="769"/>
    <s v="Description_1032"/>
    <d v="2022-02-01T00:00:00"/>
    <n v="3917"/>
    <s v="Demand"/>
    <n v="1264"/>
    <n v="789"/>
    <n v="789"/>
    <n v="750"/>
    <n v="475"/>
    <n v="475"/>
    <n v="514"/>
    <n v="0.62420886075949367"/>
    <n v="0.62420886075949367"/>
    <n v="0.59335443037974689"/>
    <s v="60-70%"/>
    <s v="60-70%"/>
    <s v="50-60%"/>
    <n v="1.9637538253457467"/>
    <n v="2482.1848352370239"/>
    <n v="1549.4017681977941"/>
    <n v="1549.4017681977941"/>
    <n v="1472.81536900931"/>
    <n v="932.78306703922976"/>
    <n v="932.78306703922976"/>
    <n v="1009.3694662277139"/>
    <s v="Underforecast"/>
    <s v="Underforecast"/>
    <x v="3"/>
    <s v="150-200"/>
  </r>
  <r>
    <s v="Total"/>
    <x v="0"/>
    <s v="ABC-12"/>
    <s v="XYZ-117"/>
    <x v="770"/>
    <s v="Description_1033"/>
    <d v="2022-02-01T00:00:00"/>
    <n v="4940"/>
    <s v="Demand"/>
    <n v="741"/>
    <n v="496"/>
    <n v="496"/>
    <n v="1000"/>
    <n v="245"/>
    <n v="245"/>
    <n v="259"/>
    <n v="0.66936572199730093"/>
    <n v="0.66936572199730093"/>
    <n v="0.65047233468286092"/>
    <s v="60-70%"/>
    <s v="60-70%"/>
    <s v="60-70%"/>
    <n v="1.6577948509485094"/>
    <n v="1228.4259845528454"/>
    <n v="822.26624607046062"/>
    <n v="822.26624607046062"/>
    <n v="1657.7948509485095"/>
    <n v="406.1597384823848"/>
    <n v="406.1597384823848"/>
    <n v="429.3688663956641"/>
    <s v="Underforecast"/>
    <s v="Underforecast"/>
    <x v="0"/>
    <s v="50-80"/>
  </r>
  <r>
    <s v="Total"/>
    <x v="3"/>
    <s v="ABC-12"/>
    <s v="XYZ-117"/>
    <x v="771"/>
    <s v="Description_1034"/>
    <d v="2022-02-01T00:00:00"/>
    <n v="964"/>
    <s v="Demand"/>
    <n v="249"/>
    <n v="181"/>
    <n v="181"/>
    <n v="260"/>
    <n v="68"/>
    <n v="68"/>
    <n v="11"/>
    <n v="0.72690763052208829"/>
    <n v="0.72690763052208829"/>
    <n v="0.95582329317269077"/>
    <s v="70-80%"/>
    <s v="70-80%"/>
    <s v="90-100%"/>
    <n v="5.7535260428927844"/>
    <n v="1432.6279846803034"/>
    <n v="1041.388213763594"/>
    <n v="1041.388213763594"/>
    <n v="1495.9167711521238"/>
    <n v="391.2397709167094"/>
    <n v="391.2397709167094"/>
    <n v="63.288786471820458"/>
    <s v="Underforecast"/>
    <s v="Underforecast"/>
    <x v="2"/>
    <s v="80-120"/>
  </r>
  <r>
    <s v="Total"/>
    <x v="0"/>
    <s v="ABC-12"/>
    <s v="XYZ-117"/>
    <x v="772"/>
    <s v="Description_1035"/>
    <d v="2022-02-01T00:00:00"/>
    <n v="18167"/>
    <s v="Demand"/>
    <n v="1137"/>
    <n v="1490"/>
    <n v="1490"/>
    <n v="2000"/>
    <n v="353"/>
    <n v="353"/>
    <n v="863"/>
    <n v="0.68953386103781877"/>
    <n v="0.68953386103781877"/>
    <n v="0.24098504837291113"/>
    <s v="60-70%"/>
    <s v="60-70%"/>
    <s v="20-30%"/>
    <n v="1.1330254364840457"/>
    <n v="1288.24992128236"/>
    <n v="1688.2079003612282"/>
    <n v="1688.2079003612282"/>
    <n v="2266.0508729680914"/>
    <n v="399.95797907886822"/>
    <n v="399.95797907886822"/>
    <n v="977.80095168573143"/>
    <s v="Overforecast"/>
    <s v="Overforecast"/>
    <x v="0"/>
    <s v="50-80"/>
  </r>
  <r>
    <s v="Total"/>
    <x v="3"/>
    <s v="ABC-12"/>
    <s v="XYZ-117"/>
    <x v="773"/>
    <s v="Description_1036"/>
    <d v="2022-02-01T00:00:00"/>
    <n v="2334"/>
    <s v="Demand"/>
    <n v="1134"/>
    <n v="825"/>
    <n v="825"/>
    <n v="1000"/>
    <n v="309"/>
    <n v="309"/>
    <n v="134"/>
    <n v="0.72751322751322745"/>
    <n v="0.72751322751322745"/>
    <n v="0.88183421516754845"/>
    <s v="70-80%"/>
    <s v="70-80%"/>
    <s v="80-90%"/>
    <n v="1.9565224876692919"/>
    <n v="2218.696501016977"/>
    <n v="1614.1310523271659"/>
    <n v="1614.1310523271659"/>
    <n v="1956.5224876692919"/>
    <n v="604.56544868981109"/>
    <n v="604.56544868981109"/>
    <n v="262.1740133476851"/>
    <s v="Underforecast"/>
    <s v="Underforecast"/>
    <x v="3"/>
    <s v="80-120"/>
  </r>
  <r>
    <s v="Total"/>
    <x v="0"/>
    <s v="ABC-12"/>
    <s v="XYZ-117"/>
    <x v="774"/>
    <s v="Description_1037"/>
    <d v="2022-02-01T00:00:00"/>
    <n v="3547"/>
    <s v="Demand"/>
    <n v="1118"/>
    <n v="4245"/>
    <n v="4245"/>
    <n v="2000"/>
    <n v="3127"/>
    <n v="3127"/>
    <n v="882"/>
    <n v="0"/>
    <n v="0"/>
    <n v="0.21109123434704835"/>
    <s v="0-10%"/>
    <s v="0-10%"/>
    <s v="20-30%"/>
    <n v="1.2034215422885572"/>
    <n v="1345.425284278607"/>
    <n v="5108.5244470149255"/>
    <n v="5108.5244470149255"/>
    <n v="2406.8430845771145"/>
    <n v="3763.0991627363182"/>
    <n v="3763.0991627363182"/>
    <n v="1061.4178002985075"/>
    <s v="Overforecast"/>
    <s v="Overforecast"/>
    <x v="0"/>
    <s v="50-80"/>
  </r>
  <r>
    <s v="Total"/>
    <x v="3"/>
    <s v="ABC-12"/>
    <s v="XYZ-117"/>
    <x v="775"/>
    <s v="Description_1038"/>
    <d v="2022-02-01T00:00:00"/>
    <n v="792"/>
    <s v="Demand"/>
    <n v="377"/>
    <n v="328"/>
    <n v="328"/>
    <n v="428"/>
    <n v="49"/>
    <n v="49"/>
    <n v="51"/>
    <n v="0.87002652519893897"/>
    <n v="0.87002652519893897"/>
    <n v="0.86472148541114058"/>
    <s v="80-90%"/>
    <s v="80-90%"/>
    <s v="80-90%"/>
    <n v="6.0030593019362932"/>
    <n v="2263.1533568299824"/>
    <n v="1969.0034510351043"/>
    <n v="1969.0034510351043"/>
    <n v="2569.3093812287334"/>
    <n v="294.14990579487812"/>
    <n v="294.14990579487812"/>
    <n v="306.15602439875101"/>
    <s v="Underforecast"/>
    <s v="Underforecast"/>
    <x v="0"/>
    <s v="80-120"/>
  </r>
  <r>
    <s v="Total"/>
    <x v="2"/>
    <s v="ABC-17"/>
    <s v="XYZ-136"/>
    <x v="776"/>
    <s v="Description_1039"/>
    <d v="2022-02-01T00:00:00"/>
    <n v="9113"/>
    <s v="Demand"/>
    <n v="310"/>
    <n v="218"/>
    <n v="218"/>
    <n v="170"/>
    <n v="92"/>
    <n v="92"/>
    <n v="140"/>
    <n v="0.70322580645161292"/>
    <n v="0.70322580645161292"/>
    <n v="0.54838709677419351"/>
    <s v="60-70%"/>
    <s v="60-70%"/>
    <s v="50-60%"/>
    <n v="9.278454248366014"/>
    <n v="2876.3208169934642"/>
    <n v="2022.703026143791"/>
    <n v="2022.703026143791"/>
    <n v="1577.3372222222224"/>
    <n v="853.61779084967316"/>
    <n v="853.61779084967316"/>
    <n v="1298.9835947712418"/>
    <s v="Underforecast"/>
    <s v="Underforecast"/>
    <x v="3"/>
    <s v="150-200"/>
  </r>
  <r>
    <s v="Total"/>
    <x v="2"/>
    <s v="ABC-17"/>
    <s v="XYZ-136"/>
    <x v="777"/>
    <s v="Description_1040"/>
    <d v="2022-02-01T00:00:00"/>
    <n v="2239"/>
    <s v="Demand"/>
    <n v="87"/>
    <n v="80"/>
    <n v="80"/>
    <n v="70"/>
    <n v="7"/>
    <n v="7"/>
    <n v="17"/>
    <n v="0.91954022988505746"/>
    <n v="0.91954022988505746"/>
    <n v="0.8045977011494253"/>
    <s v="90-100%"/>
    <s v="90-100%"/>
    <s v="70-80%"/>
    <n v="13.845882845188283"/>
    <n v="1204.5918075313807"/>
    <n v="1107.6706276150626"/>
    <n v="1107.6706276150626"/>
    <n v="969.21179916317988"/>
    <n v="96.921179916318124"/>
    <n v="96.921179916318124"/>
    <n v="235.38000836820083"/>
    <s v="Normal"/>
    <s v="Normal"/>
    <x v="3"/>
    <s v="120-150"/>
  </r>
  <r>
    <s v="Total"/>
    <x v="2"/>
    <s v="ABC-17"/>
    <s v="XYZ-136"/>
    <x v="778"/>
    <s v="Description_1041"/>
    <d v="2022-02-01T00:00:00"/>
    <n v="5132"/>
    <s v="Demand"/>
    <n v="272"/>
    <n v="441"/>
    <n v="441"/>
    <n v="330"/>
    <n v="169"/>
    <n v="169"/>
    <n v="58"/>
    <n v="0.37867647058823528"/>
    <n v="0.37867647058823528"/>
    <n v="0.78676470588235292"/>
    <s v="30-40%"/>
    <s v="30-40%"/>
    <s v="70-80%"/>
    <n v="3.3139961508852966"/>
    <n v="901.40695304080066"/>
    <n v="1461.4723025404157"/>
    <n v="1461.4723025404157"/>
    <n v="1093.6187297921479"/>
    <n v="560.06534949961508"/>
    <n v="560.06534949961508"/>
    <n v="192.2117767513472"/>
    <s v="Overforecast"/>
    <s v="Overforecast"/>
    <x v="0"/>
    <s v="80-120"/>
  </r>
  <r>
    <s v="Total"/>
    <x v="2"/>
    <s v="ABC-17"/>
    <s v="XYZ-136"/>
    <x v="779"/>
    <s v="Description_1042"/>
    <d v="2022-02-01T00:00:00"/>
    <n v="4899"/>
    <s v="Demand"/>
    <n v="297"/>
    <n v="485"/>
    <n v="485"/>
    <n v="450"/>
    <n v="188"/>
    <n v="188"/>
    <n v="153"/>
    <n v="0.367003367003367"/>
    <n v="0.367003367003367"/>
    <n v="0.48484848484848486"/>
    <s v="30-40%"/>
    <s v="30-40%"/>
    <s v="40-50%"/>
    <n v="6.2123190319031911"/>
    <n v="1845.0587524752477"/>
    <n v="3012.9747304730477"/>
    <n v="3012.9747304730477"/>
    <n v="2795.543564356436"/>
    <n v="1167.9159779977999"/>
    <n v="1167.9159779977999"/>
    <n v="950.48481188118831"/>
    <s v="Overforecast"/>
    <s v="Overforecast"/>
    <x v="0"/>
    <s v="50-80"/>
  </r>
  <r>
    <s v="Total"/>
    <x v="3"/>
    <s v="ABC-12"/>
    <s v="XYZ-119"/>
    <x v="780"/>
    <s v="Description_1043"/>
    <d v="2022-02-01T00:00:00"/>
    <n v="797"/>
    <s v="Demand"/>
    <n v="269"/>
    <n v="324"/>
    <n v="324"/>
    <n v="220"/>
    <n v="55"/>
    <n v="55"/>
    <n v="49"/>
    <n v="0.79553903345724908"/>
    <n v="0.79553903345724908"/>
    <n v="0.81784386617100369"/>
    <s v="70-80%"/>
    <s v="70-80%"/>
    <s v="80-90%"/>
    <n v="10.325120765641939"/>
    <n v="2777.4574859576815"/>
    <n v="3345.3391280679884"/>
    <n v="3345.3391280679884"/>
    <n v="2271.5265684412266"/>
    <n v="567.88164211030698"/>
    <n v="567.88164211030698"/>
    <n v="505.93091751645488"/>
    <s v="Overforecast"/>
    <s v="Overforecast"/>
    <x v="3"/>
    <s v="120-150"/>
  </r>
  <r>
    <s v="Total"/>
    <x v="3"/>
    <s v="ABC-12"/>
    <s v="XYZ-119"/>
    <x v="781"/>
    <s v="Description_1044"/>
    <d v="2022-02-01T00:00:00"/>
    <n v="31"/>
    <s v="Demand"/>
    <n v="0"/>
    <n v="778"/>
    <n v="778"/>
    <n v="600"/>
    <n v="778"/>
    <n v="778"/>
    <n v="600"/>
    <n v="1"/>
    <n v="1"/>
    <n v="1"/>
    <s v="90-100%"/>
    <s v="90-100%"/>
    <s v="90-100%"/>
    <n v="3.592104809017552"/>
    <n v="0"/>
    <n v="2794.6575414156555"/>
    <n v="2794.6575414156555"/>
    <n v="2155.262885410531"/>
    <n v="2794.6575414156555"/>
    <n v="2794.6575414156555"/>
    <n v="2155.262885410531"/>
    <s v="Forecasted But Not Sold"/>
    <s v="Forecasted But Not Sold"/>
    <x v="5"/>
    <s v="0"/>
  </r>
  <r>
    <s v="Total"/>
    <x v="1"/>
    <s v="ABC-17"/>
    <s v="XYZ-120"/>
    <x v="782"/>
    <s v="Description_1045"/>
    <d v="2022-02-01T00:00:00"/>
    <n v="1714"/>
    <s v="Demand"/>
    <n v="13"/>
    <n v="100"/>
    <n v="100"/>
    <n v="150"/>
    <n v="87"/>
    <n v="87"/>
    <n v="137"/>
    <n v="0"/>
    <n v="0"/>
    <n v="0"/>
    <s v="0-10%"/>
    <s v="0-10%"/>
    <s v="0-10%"/>
    <n v="16.278620808800913"/>
    <n v="211.62207051441186"/>
    <n v="1627.8620808800913"/>
    <n v="1627.8620808800913"/>
    <n v="2441.7931213201368"/>
    <n v="1416.2400103656794"/>
    <n v="1416.2400103656794"/>
    <n v="2230.1710508057249"/>
    <s v="Overforecast"/>
    <s v="Overforecast"/>
    <x v="0"/>
    <s v="0-25"/>
  </r>
  <r>
    <s v="Total"/>
    <x v="1"/>
    <s v="ABC-17"/>
    <s v="XYZ-120"/>
    <x v="783"/>
    <s v="Description_1048"/>
    <d v="2022-02-01T00:00:00"/>
    <n v="4076"/>
    <s v="Demand"/>
    <n v="353"/>
    <n v="478"/>
    <n v="478"/>
    <n v="500"/>
    <n v="125"/>
    <n v="125"/>
    <n v="147"/>
    <n v="0.64589235127478761"/>
    <n v="0.64589235127478761"/>
    <n v="0.58356940509915012"/>
    <s v="60-70%"/>
    <s v="60-70%"/>
    <s v="50-60%"/>
    <n v="27.671194467224517"/>
    <n v="9767.9316469302539"/>
    <n v="13226.830955333318"/>
    <n v="13226.830955333318"/>
    <n v="13835.597233612258"/>
    <n v="3458.8993084030644"/>
    <n v="3458.8993084030644"/>
    <n v="4067.6655866820038"/>
    <s v="Overforecast"/>
    <s v="Overforecast"/>
    <x v="0"/>
    <s v="50-80"/>
  </r>
  <r>
    <s v="Total"/>
    <x v="0"/>
    <s v="ABC-17"/>
    <s v="XYZ-120"/>
    <x v="784"/>
    <s v="Description_1049"/>
    <d v="2022-02-01T00:00:00"/>
    <n v="12208"/>
    <s v="Demand"/>
    <n v="3310"/>
    <n v="2749"/>
    <n v="2749"/>
    <n v="2700"/>
    <n v="561"/>
    <n v="561"/>
    <n v="610"/>
    <n v="0.83051359516616308"/>
    <n v="0.83051359516616308"/>
    <n v="0.81570996978851962"/>
    <s v="80-90%"/>
    <s v="80-90%"/>
    <s v="80-90%"/>
    <n v="12.023051937984496"/>
    <n v="39796.301914728683"/>
    <n v="33051.36977751938"/>
    <n v="33051.36977751938"/>
    <n v="32462.240232558139"/>
    <n v="6744.9321372093036"/>
    <n v="6744.9321372093036"/>
    <n v="7334.0616821705444"/>
    <s v="Underforecast"/>
    <s v="Underforecast"/>
    <x v="3"/>
    <s v="120-150"/>
  </r>
  <r>
    <s v="Total"/>
    <x v="2"/>
    <s v="ABC-12"/>
    <s v="XYZ-122"/>
    <x v="785"/>
    <s v="Description_1062"/>
    <d v="2022-02-01T00:00:00"/>
    <n v="56020"/>
    <s v="Demand"/>
    <n v="11180"/>
    <n v="10500"/>
    <n v="10500"/>
    <n v="8500"/>
    <n v="680"/>
    <n v="680"/>
    <n v="2680"/>
    <n v="0.93917710196779969"/>
    <n v="0.93917710196779969"/>
    <n v="0.76028622540250446"/>
    <s v="90-100%"/>
    <s v="90-100%"/>
    <s v="70-80%"/>
    <n v="1.8671085154589848"/>
    <n v="20874.273202831449"/>
    <n v="19604.639412319342"/>
    <n v="19604.639412319342"/>
    <n v="15870.422381401371"/>
    <n v="1269.6337905121072"/>
    <n v="1269.6337905121072"/>
    <n v="5003.8508214300782"/>
    <s v="Normal"/>
    <s v="Normal"/>
    <x v="3"/>
    <s v="120-150"/>
  </r>
  <r>
    <s v="Total"/>
    <x v="2"/>
    <s v="ABC-12"/>
    <s v="XYZ-122"/>
    <x v="786"/>
    <s v="Description_1063"/>
    <d v="2022-02-01T00:00:00"/>
    <n v="35883"/>
    <s v="Demand"/>
    <n v="7229"/>
    <n v="5000"/>
    <n v="5000"/>
    <n v="4500"/>
    <n v="2229"/>
    <n v="2229"/>
    <n v="2729"/>
    <n v="0.6916585973163647"/>
    <n v="0.6916585973163647"/>
    <n v="0.62249273758472823"/>
    <s v="60-70%"/>
    <s v="60-70%"/>
    <s v="60-70%"/>
    <n v="2.1001922743969494"/>
    <n v="15182.289951615547"/>
    <n v="10500.961371984748"/>
    <n v="10500.961371984748"/>
    <n v="9450.8652347862717"/>
    <n v="4681.3285796307991"/>
    <n v="4681.3285796307991"/>
    <n v="5731.424716829275"/>
    <s v="Underforecast"/>
    <s v="Underforecast"/>
    <x v="3"/>
    <s v="150-200"/>
  </r>
  <r>
    <s v="Total"/>
    <x v="2"/>
    <s v="ABC-12"/>
    <s v="XYZ-122"/>
    <x v="787"/>
    <s v="Description_1064"/>
    <d v="2022-02-01T00:00:00"/>
    <n v="29258"/>
    <s v="Demand"/>
    <n v="3473"/>
    <n v="3500"/>
    <n v="3500"/>
    <n v="3500"/>
    <n v="27"/>
    <n v="27"/>
    <n v="27"/>
    <n v="0.99222574143391884"/>
    <n v="0.99222574143391884"/>
    <n v="0.99222574143391884"/>
    <s v="90-100%"/>
    <s v="90-100%"/>
    <s v="90-100%"/>
    <n v="2.8851168099370708"/>
    <n v="10020.010680911446"/>
    <n v="10097.908834779748"/>
    <n v="10097.908834779748"/>
    <n v="10097.908834779748"/>
    <n v="77.898153868301961"/>
    <n v="77.898153868301961"/>
    <n v="77.898153868301961"/>
    <s v="Normal"/>
    <s v="Normal"/>
    <x v="2"/>
    <s v="80-120"/>
  </r>
  <r>
    <s v="Total"/>
    <x v="2"/>
    <s v="ABC-12"/>
    <s v="XYZ-122"/>
    <x v="788"/>
    <s v="Description_1065"/>
    <d v="2022-02-01T00:00:00"/>
    <n v="41596"/>
    <s v="Demand"/>
    <n v="6644"/>
    <n v="4500"/>
    <n v="4500"/>
    <n v="4000"/>
    <n v="2144"/>
    <n v="2144"/>
    <n v="2644"/>
    <n v="0.67730282962071042"/>
    <n v="0.67730282962071042"/>
    <n v="0.60204695966285371"/>
    <s v="60-70%"/>
    <s v="60-70%"/>
    <s v="50-60%"/>
    <n v="1.1219591338899508"/>
    <n v="7454.2964855648333"/>
    <n v="5048.8161025047784"/>
    <n v="5048.8161025047784"/>
    <n v="4487.8365355598035"/>
    <n v="2405.4803830600549"/>
    <n v="2405.4803830600549"/>
    <n v="2966.4599500050299"/>
    <s v="Underforecast"/>
    <s v="Underforecast"/>
    <x v="3"/>
    <s v="150-200"/>
  </r>
  <r>
    <s v="Total"/>
    <x v="0"/>
    <s v="ABC-12"/>
    <s v="XYZ-117"/>
    <x v="789"/>
    <s v="Description_1066"/>
    <d v="2022-02-01T00:00:00"/>
    <n v="6908"/>
    <s v="Demand"/>
    <n v="1664"/>
    <n v="1491"/>
    <n v="1491"/>
    <n v="1600"/>
    <n v="173"/>
    <n v="173"/>
    <n v="64"/>
    <n v="0.89603365384615385"/>
    <n v="0.89603365384615385"/>
    <n v="0.96153846153846156"/>
    <s v="80-90%"/>
    <s v="80-90%"/>
    <s v="90-100%"/>
    <n v="2.2378110089686096"/>
    <n v="3723.7175189237664"/>
    <n v="3336.5762143721968"/>
    <n v="3336.5762143721968"/>
    <n v="3580.4976143497752"/>
    <n v="387.14130455156965"/>
    <n v="387.14130455156965"/>
    <n v="143.21990457399124"/>
    <s v="Underforecast"/>
    <s v="Underforecast"/>
    <x v="2"/>
    <s v="80-120"/>
  </r>
  <r>
    <s v="Total"/>
    <x v="0"/>
    <s v="ABC-12"/>
    <s v="XYZ-117"/>
    <x v="790"/>
    <s v="Description_1067"/>
    <d v="2022-02-01T00:00:00"/>
    <n v="11311"/>
    <s v="Demand"/>
    <n v="2802"/>
    <n v="2420"/>
    <n v="2420"/>
    <n v="2000"/>
    <n v="382"/>
    <n v="382"/>
    <n v="802"/>
    <n v="0.8636688079942898"/>
    <n v="0.8636688079942898"/>
    <n v="0.7137758743754461"/>
    <s v="80-90%"/>
    <s v="80-90%"/>
    <s v="70-80%"/>
    <n v="2.2290186949766961"/>
    <n v="6245.7103833247029"/>
    <n v="5394.2252418436046"/>
    <n v="5394.2252418436046"/>
    <n v="4458.0373899533924"/>
    <n v="851.48514148109825"/>
    <n v="851.48514148109825"/>
    <n v="1787.6729933713104"/>
    <s v="Underforecast"/>
    <s v="Underforecast"/>
    <x v="3"/>
    <s v="120-150"/>
  </r>
  <r>
    <s v="Total"/>
    <x v="0"/>
    <s v="ABC-12"/>
    <s v="XYZ-117"/>
    <x v="791"/>
    <s v="Description_1068"/>
    <d v="2022-02-01T00:00:00"/>
    <n v="7736"/>
    <s v="Demand"/>
    <n v="941"/>
    <n v="498"/>
    <n v="498"/>
    <n v="1500"/>
    <n v="443"/>
    <n v="443"/>
    <n v="559"/>
    <n v="0.52922422954303938"/>
    <n v="0.52922422954303938"/>
    <n v="0.40595111583421895"/>
    <s v="50-60%"/>
    <s v="50-60%"/>
    <s v="30-40%"/>
    <n v="2.5880201896067416"/>
    <n v="2435.3269984199437"/>
    <n v="1288.8340544241573"/>
    <n v="1288.8340544241573"/>
    <n v="3882.0302844101125"/>
    <n v="1146.4929439957864"/>
    <n v="1146.4929439957864"/>
    <n v="1446.7032859901688"/>
    <s v="Underforecast"/>
    <s v="Underforecast"/>
    <x v="0"/>
    <s v="50-80"/>
  </r>
  <r>
    <s v="Total"/>
    <x v="0"/>
    <s v="ABC-12"/>
    <s v="XYZ-117"/>
    <x v="792"/>
    <s v="Description_1069"/>
    <d v="2022-02-01T00:00:00"/>
    <n v="398"/>
    <s v="Demand"/>
    <n v="64"/>
    <n v="41"/>
    <n v="41"/>
    <n v="200"/>
    <n v="23"/>
    <n v="23"/>
    <n v="136"/>
    <n v="0.640625"/>
    <n v="0.640625"/>
    <n v="0"/>
    <s v="60-70%"/>
    <s v="60-70%"/>
    <s v="0-10%"/>
    <n v="5.4967480662983421"/>
    <n v="351.7918762430939"/>
    <n v="225.36667071823203"/>
    <n v="225.36667071823203"/>
    <n v="1099.3496132596683"/>
    <n v="126.42520552486187"/>
    <n v="126.42520552486187"/>
    <n v="747.55773701657449"/>
    <s v="Underforecast"/>
    <s v="Underforecast"/>
    <x v="0"/>
    <s v="25-50"/>
  </r>
  <r>
    <s v="Total"/>
    <x v="4"/>
    <s v="ABC-12"/>
    <s v="XYZ-122"/>
    <x v="793"/>
    <s v="Description_1073"/>
    <d v="2022-02-01T00:00:00"/>
    <n v="61591"/>
    <s v="Demand"/>
    <n v="9864"/>
    <n v="11605"/>
    <n v="11605"/>
    <n v="12200"/>
    <n v="1741"/>
    <n v="1741"/>
    <n v="2336"/>
    <n v="0.82349959448499588"/>
    <n v="0.82349959448499588"/>
    <n v="0.76317923763179241"/>
    <s v="80-90%"/>
    <s v="80-90%"/>
    <s v="70-80%"/>
    <n v="2.2672576900358341"/>
    <n v="22364.229854513469"/>
    <n v="26311.525492865854"/>
    <n v="26311.525492865854"/>
    <n v="27660.543818437178"/>
    <n v="3947.2956383523851"/>
    <n v="3947.2956383523851"/>
    <n v="5296.3139639237088"/>
    <s v="Overforecast"/>
    <s v="Overforecast"/>
    <x v="0"/>
    <s v="80-120"/>
  </r>
  <r>
    <s v="Total"/>
    <x v="4"/>
    <s v="ABC-12"/>
    <s v="XYZ-122"/>
    <x v="794"/>
    <s v="Description_1074"/>
    <d v="2022-02-01T00:00:00"/>
    <n v="18239"/>
    <s v="Demand"/>
    <n v="12240"/>
    <n v="16205"/>
    <n v="16205"/>
    <n v="15500"/>
    <n v="3965"/>
    <n v="3965"/>
    <n v="3260"/>
    <n v="0.67606209150326801"/>
    <n v="0.67606209150326801"/>
    <n v="0.73366013071895431"/>
    <s v="60-70%"/>
    <s v="60-70%"/>
    <s v="70-80%"/>
    <n v="3.400143838466958"/>
    <n v="41617.760582835566"/>
    <n v="55099.330902357055"/>
    <n v="55099.330902357055"/>
    <n v="52702.229496237851"/>
    <n v="13481.570319521488"/>
    <n v="13481.570319521488"/>
    <n v="11084.468913402285"/>
    <s v="Overforecast"/>
    <s v="Overforecast"/>
    <x v="0"/>
    <s v="50-80"/>
  </r>
  <r>
    <s v="Total"/>
    <x v="4"/>
    <s v="ABC-12"/>
    <s v="XYZ-122"/>
    <x v="795"/>
    <s v="Description_1075"/>
    <d v="2022-02-01T00:00:00"/>
    <n v="25416"/>
    <s v="Demand"/>
    <n v="8248"/>
    <n v="5500"/>
    <n v="5500"/>
    <n v="2400"/>
    <n v="2748"/>
    <n v="2748"/>
    <n v="5848"/>
    <n v="0.66682832201745879"/>
    <n v="0.66682832201745879"/>
    <n v="0.29097963142580019"/>
    <s v="60-70%"/>
    <s v="60-70%"/>
    <s v="20-30%"/>
    <n v="1.4761904761904763"/>
    <n v="12175.619047619048"/>
    <n v="8119.0476190476193"/>
    <n v="8119.0476190476193"/>
    <n v="3542.8571428571431"/>
    <n v="4056.5714285714284"/>
    <n v="4056.5714285714284"/>
    <n v="8632.7619047619046"/>
    <s v="Underforecast"/>
    <s v="Underforecast"/>
    <x v="3"/>
    <s v="&gt;200&quot;"/>
  </r>
  <r>
    <s v="Total"/>
    <x v="3"/>
    <s v="ABC-12"/>
    <s v="XYZ-122"/>
    <x v="796"/>
    <s v="Description_1076"/>
    <d v="2022-02-01T00:00:00"/>
    <n v="1585"/>
    <s v="Demand"/>
    <n v="809"/>
    <n v="598"/>
    <n v="598"/>
    <n v="600"/>
    <n v="211"/>
    <n v="211"/>
    <n v="209"/>
    <n v="0.73918417799752789"/>
    <n v="0.73918417799752789"/>
    <n v="0.74165636588380712"/>
    <s v="70-80%"/>
    <s v="70-80%"/>
    <s v="70-80%"/>
    <n v="3.9488805358930965"/>
    <n v="3194.6443535375151"/>
    <n v="2361.4305604640717"/>
    <n v="2361.4305604640717"/>
    <n v="2369.3283215358579"/>
    <n v="833.21379307344341"/>
    <n v="833.21379307344341"/>
    <n v="825.31603200165728"/>
    <s v="Underforecast"/>
    <s v="Underforecast"/>
    <x v="3"/>
    <s v="120-150"/>
  </r>
  <r>
    <s v="Total"/>
    <x v="3"/>
    <s v="ABC-12"/>
    <s v="XYZ-122"/>
    <x v="797"/>
    <s v="Description_1077"/>
    <d v="2022-02-01T00:00:00"/>
    <n v="2155"/>
    <s v="Demand"/>
    <n v="333"/>
    <n v="243"/>
    <n v="243"/>
    <n v="400"/>
    <n v="90"/>
    <n v="90"/>
    <n v="67"/>
    <n v="0.72972972972972971"/>
    <n v="0.72972972972972971"/>
    <n v="0.79879879879879878"/>
    <s v="70-80%"/>
    <s v="70-80%"/>
    <s v="70-80%"/>
    <n v="11.829742629543496"/>
    <n v="3939.3042956379841"/>
    <n v="2874.6274589790696"/>
    <n v="2874.6274589790696"/>
    <n v="4731.8970518173983"/>
    <n v="1064.6768366589145"/>
    <n v="1064.6768366589145"/>
    <n v="792.59275617941421"/>
    <s v="Underforecast"/>
    <s v="Underforecast"/>
    <x v="0"/>
    <s v="80-120"/>
  </r>
  <r>
    <s v="Total"/>
    <x v="3"/>
    <s v="ABC-12"/>
    <s v="XYZ-122"/>
    <x v="798"/>
    <s v="Description_1078"/>
    <d v="2022-02-01T00:00:00"/>
    <n v="56"/>
    <s v="Demand"/>
    <n v="34"/>
    <n v="223"/>
    <n v="223"/>
    <n v="100"/>
    <n v="189"/>
    <n v="189"/>
    <n v="66"/>
    <n v="0"/>
    <n v="0"/>
    <n v="0"/>
    <s v="0-10%"/>
    <s v="0-10%"/>
    <s v="0-10%"/>
    <n v="5.1801838775838123"/>
    <n v="176.12625183784962"/>
    <n v="1155.1810047011902"/>
    <n v="1155.1810047011902"/>
    <n v="518.01838775838121"/>
    <n v="979.05475286334058"/>
    <n v="979.05475286334058"/>
    <n v="341.89213592053159"/>
    <s v="Overforecast"/>
    <s v="Overforecast"/>
    <x v="0"/>
    <s v="25-50"/>
  </r>
  <r>
    <s v="Total"/>
    <x v="3"/>
    <s v="ABC-12"/>
    <s v="XYZ-122"/>
    <x v="799"/>
    <s v="Description_1079"/>
    <d v="2022-02-01T00:00:00"/>
    <n v="525"/>
    <s v="Demand"/>
    <n v="103"/>
    <n v="75"/>
    <n v="75"/>
    <n v="85"/>
    <n v="28"/>
    <n v="28"/>
    <n v="18"/>
    <n v="0.72815533980582525"/>
    <n v="0.72815533980582525"/>
    <n v="0.82524271844660191"/>
    <s v="70-80%"/>
    <s v="70-80%"/>
    <s v="80-90%"/>
    <n v="15.54149722207776"/>
    <n v="1600.7742138740093"/>
    <n v="1165.612291655832"/>
    <n v="1165.612291655832"/>
    <n v="1321.0272638766096"/>
    <n v="435.16192221817732"/>
    <n v="435.16192221817732"/>
    <n v="279.74694999739972"/>
    <s v="Underforecast"/>
    <s v="Underforecast"/>
    <x v="3"/>
    <s v="120-150"/>
  </r>
  <r>
    <s v="Total"/>
    <x v="3"/>
    <s v="ABC-12"/>
    <s v="XYZ-122"/>
    <x v="800"/>
    <s v="Description_1080"/>
    <d v="2022-02-01T00:00:00"/>
    <n v="7899"/>
    <s v="Demand"/>
    <n v="1423"/>
    <n v="1800"/>
    <n v="1800"/>
    <n v="1800"/>
    <n v="377"/>
    <n v="377"/>
    <n v="377"/>
    <n v="0.73506676036542518"/>
    <n v="0.73506676036542518"/>
    <n v="0.73506676036542518"/>
    <s v="70-80%"/>
    <s v="70-80%"/>
    <s v="70-80%"/>
    <n v="2.628309530218496"/>
    <n v="3740.0844615009196"/>
    <n v="4730.9571543932925"/>
    <n v="4730.9571543932925"/>
    <n v="4730.9571543932925"/>
    <n v="990.87269289237292"/>
    <n v="990.87269289237292"/>
    <n v="990.87269289237292"/>
    <s v="Overforecast"/>
    <s v="Overforecast"/>
    <x v="0"/>
    <s v="50-80"/>
  </r>
  <r>
    <s v="Total"/>
    <x v="3"/>
    <s v="ABC-12"/>
    <s v="XYZ-122"/>
    <x v="801"/>
    <s v="Description_1081"/>
    <d v="2022-02-01T00:00:00"/>
    <n v="221"/>
    <s v="Demand"/>
    <n v="196"/>
    <n v="750"/>
    <n v="750"/>
    <n v="0"/>
    <n v="554"/>
    <n v="554"/>
    <n v="196"/>
    <n v="0"/>
    <n v="0"/>
    <n v="0"/>
    <s v="0-10%"/>
    <s v="0-10%"/>
    <s v="0-10%"/>
    <n v="7.8307132887642457"/>
    <n v="1534.8198045977922"/>
    <n v="5873.0349665731846"/>
    <n v="5873.0349665731846"/>
    <n v="0"/>
    <n v="4338.2151619753922"/>
    <n v="4338.2151619753922"/>
    <n v="1534.8198045977922"/>
    <s v="Overforecast"/>
    <s v="Overforecast"/>
    <x v="1"/>
    <s v="Sales Agst No FC"/>
  </r>
  <r>
    <s v="Total"/>
    <x v="1"/>
    <s v="ABC-4"/>
    <s v="XYZ-123"/>
    <x v="802"/>
    <s v="Description_1082"/>
    <d v="2022-02-01T00:00:00"/>
    <n v="17034"/>
    <s v="Demand"/>
    <n v="3009"/>
    <n v="4000"/>
    <n v="4000"/>
    <n v="5800"/>
    <n v="991"/>
    <n v="991"/>
    <n v="2791"/>
    <n v="0.67065470255898973"/>
    <n v="0.67065470255898973"/>
    <n v="7.244931871053506E-2"/>
    <s v="60-70%"/>
    <s v="60-70%"/>
    <s v="0-10%"/>
    <n v="7.5435625122219809"/>
    <n v="22698.579599275941"/>
    <n v="30174.250048887923"/>
    <n v="30174.250048887923"/>
    <n v="43752.662570887493"/>
    <n v="7475.6704496119819"/>
    <n v="7475.6704496119819"/>
    <n v="21054.082971611551"/>
    <s v="Overforecast"/>
    <s v="Overforecast"/>
    <x v="0"/>
    <s v="50-80"/>
  </r>
  <r>
    <s v="Total"/>
    <x v="1"/>
    <s v="ABC-4"/>
    <s v="XYZ-123"/>
    <x v="803"/>
    <s v="Description_1083"/>
    <d v="2022-02-01T00:00:00"/>
    <n v="1638"/>
    <s v="Demand"/>
    <n v="95"/>
    <n v="20"/>
    <n v="20"/>
    <n v="120"/>
    <n v="75"/>
    <n v="75"/>
    <n v="25"/>
    <n v="0.21052631578947367"/>
    <n v="0.21052631578947367"/>
    <n v="0.73684210526315796"/>
    <s v="20-30%"/>
    <s v="20-30%"/>
    <s v="70-80%"/>
    <n v="2.0532982206011532"/>
    <n v="195.06333095710954"/>
    <n v="41.065964412023064"/>
    <n v="41.065964412023064"/>
    <n v="246.39578647213838"/>
    <n v="153.99736654508649"/>
    <n v="153.99736654508649"/>
    <n v="51.33245551502884"/>
    <s v="Underforecast"/>
    <s v="Underforecast"/>
    <x v="0"/>
    <s v="50-80"/>
  </r>
  <r>
    <s v="Total"/>
    <x v="1"/>
    <s v="ABC-4"/>
    <s v="XYZ-123"/>
    <x v="804"/>
    <s v="Description_1084"/>
    <d v="2022-02-01T00:00:00"/>
    <n v="560"/>
    <s v="Demand"/>
    <n v="74"/>
    <n v="280"/>
    <n v="280"/>
    <n v="630"/>
    <n v="206"/>
    <n v="206"/>
    <n v="556"/>
    <n v="0"/>
    <n v="0"/>
    <n v="0"/>
    <s v="0-10%"/>
    <s v="0-10%"/>
    <s v="0-10%"/>
    <n v="3.8537363494885621"/>
    <n v="285.17648986215357"/>
    <n v="1079.0461778567974"/>
    <n v="1079.0461778567974"/>
    <n v="2427.853900177794"/>
    <n v="793.86968799464375"/>
    <n v="793.86968799464375"/>
    <n v="2142.6774103156404"/>
    <s v="Overforecast"/>
    <s v="Overforecast"/>
    <x v="0"/>
    <s v="0-25"/>
  </r>
  <r>
    <s v="Total"/>
    <x v="1"/>
    <s v="ABC-4"/>
    <s v="XYZ-123"/>
    <x v="805"/>
    <s v="Description_1085"/>
    <d v="2022-02-01T00:00:00"/>
    <n v="9431"/>
    <s v="Demand"/>
    <n v="1904"/>
    <n v="5000"/>
    <n v="5000"/>
    <n v="5300"/>
    <n v="3096"/>
    <n v="3096"/>
    <n v="3396"/>
    <n v="0"/>
    <n v="0"/>
    <n v="0"/>
    <s v="0-10%"/>
    <s v="0-10%"/>
    <s v="0-10%"/>
    <n v="3.862800975038998"/>
    <n v="7354.7730564742524"/>
    <n v="19314.004875194991"/>
    <n v="19314.004875194991"/>
    <n v="20472.845167706688"/>
    <n v="11959.231818720738"/>
    <n v="11959.231818720738"/>
    <n v="13118.072111232435"/>
    <s v="Overforecast"/>
    <s v="Overforecast"/>
    <x v="0"/>
    <s v="25-50"/>
  </r>
  <r>
    <s v="Total"/>
    <x v="1"/>
    <s v="ABC-4"/>
    <s v="XYZ-123"/>
    <x v="806"/>
    <s v="Description_1086"/>
    <d v="2022-02-01T00:00:00"/>
    <n v="7393"/>
    <s v="Demand"/>
    <n v="50"/>
    <n v="40"/>
    <n v="40"/>
    <n v="150"/>
    <n v="10"/>
    <n v="10"/>
    <n v="100"/>
    <n v="0.8"/>
    <n v="0.8"/>
    <n v="0"/>
    <s v="70-80%"/>
    <s v="70-80%"/>
    <s v="0-10%"/>
    <n v="1.4765911444184658"/>
    <n v="73.829557220923292"/>
    <n v="59.063645776738632"/>
    <n v="59.063645776738632"/>
    <n v="221.48867166276989"/>
    <n v="14.76591144418466"/>
    <n v="14.76591144418466"/>
    <n v="147.65911444184661"/>
    <s v="Underforecast"/>
    <s v="Underforecast"/>
    <x v="0"/>
    <s v="25-50"/>
  </r>
  <r>
    <s v="Total"/>
    <x v="1"/>
    <s v="ABC-4"/>
    <s v="XYZ-123"/>
    <x v="807"/>
    <s v="Description_1087"/>
    <d v="2022-02-01T00:00:00"/>
    <n v="3884"/>
    <s v="Demand"/>
    <n v="125"/>
    <n v="800"/>
    <n v="800"/>
    <n v="720"/>
    <n v="675"/>
    <n v="675"/>
    <n v="595"/>
    <n v="0"/>
    <n v="0"/>
    <n v="0"/>
    <s v="0-10%"/>
    <s v="0-10%"/>
    <s v="0-10%"/>
    <n v="2.3998167637111996"/>
    <n v="299.97709546389996"/>
    <n v="1919.8534109689597"/>
    <n v="1919.8534109689597"/>
    <n v="1727.8680698720636"/>
    <n v="1619.8763155050597"/>
    <n v="1619.8763155050597"/>
    <n v="1427.8909744081636"/>
    <s v="Overforecast"/>
    <s v="Overforecast"/>
    <x v="0"/>
    <s v="0-25"/>
  </r>
  <r>
    <s v="Total"/>
    <x v="0"/>
    <s v="ABC-4"/>
    <s v="XYZ-123"/>
    <x v="808"/>
    <s v="Description_1089"/>
    <d v="2022-02-01T00:00:00"/>
    <n v="3121"/>
    <s v="Demand"/>
    <n v="491"/>
    <n v="839"/>
    <n v="839"/>
    <n v="800"/>
    <n v="348"/>
    <n v="348"/>
    <n v="309"/>
    <n v="0.29124236252545821"/>
    <n v="0.29124236252545821"/>
    <n v="0.37067209775967414"/>
    <s v="20-30%"/>
    <s v="20-30%"/>
    <s v="30-40%"/>
    <n v="5.5475490925386515"/>
    <n v="2723.8466044364777"/>
    <n v="4654.3936886399288"/>
    <n v="4654.3936886399288"/>
    <n v="4438.0392740309208"/>
    <n v="1930.547084203451"/>
    <n v="1930.547084203451"/>
    <n v="1714.192669594443"/>
    <s v="Overforecast"/>
    <s v="Overforecast"/>
    <x v="0"/>
    <s v="50-80"/>
  </r>
  <r>
    <s v="Total"/>
    <x v="0"/>
    <s v="ABC-4"/>
    <s v="XYZ-123"/>
    <x v="809"/>
    <s v="Description_1091"/>
    <d v="2022-02-01T00:00:00"/>
    <n v="6509"/>
    <s v="Demand"/>
    <n v="1314"/>
    <n v="1153"/>
    <n v="1153"/>
    <n v="3000"/>
    <n v="161"/>
    <n v="161"/>
    <n v="1686"/>
    <n v="0.87747336377473362"/>
    <n v="0.87747336377473362"/>
    <n v="0"/>
    <s v="80-90%"/>
    <s v="80-90%"/>
    <s v="0-10%"/>
    <n v="2.9373695801444817"/>
    <n v="3859.7036283098491"/>
    <n v="3386.7871259065873"/>
    <n v="3386.7871259065873"/>
    <n v="8812.1087404334448"/>
    <n v="472.9165024032618"/>
    <n v="472.9165024032618"/>
    <n v="4952.4051121235952"/>
    <s v="Underforecast"/>
    <s v="Underforecast"/>
    <x v="0"/>
    <s v="25-50"/>
  </r>
  <r>
    <s v="Total"/>
    <x v="3"/>
    <s v="ABC-4"/>
    <s v="XYZ-123"/>
    <x v="810"/>
    <s v="Description_1092"/>
    <d v="2022-02-01T00:00:00"/>
    <n v="8597"/>
    <s v="Demand"/>
    <n v="2693"/>
    <n v="2303"/>
    <n v="2303"/>
    <n v="2000"/>
    <n v="390"/>
    <n v="390"/>
    <n v="693"/>
    <n v="0.85518009654660232"/>
    <n v="0.85518009654660232"/>
    <n v="0.74266617155588566"/>
    <s v="80-90%"/>
    <s v="80-90%"/>
    <s v="70-80%"/>
    <n v="0.58064973491615357"/>
    <n v="1563.6897361292015"/>
    <n v="1337.2363395119016"/>
    <n v="1337.2363395119016"/>
    <n v="1161.2994698323071"/>
    <n v="226.45339661729986"/>
    <n v="226.45339661729986"/>
    <n v="402.39026629689442"/>
    <s v="Underforecast"/>
    <s v="Underforecast"/>
    <x v="3"/>
    <s v="120-150"/>
  </r>
  <r>
    <s v="Total"/>
    <x v="3"/>
    <s v="ABC-4"/>
    <s v="XYZ-123"/>
    <x v="811"/>
    <s v="Description_1093"/>
    <d v="2022-02-01T00:00:00"/>
    <n v="38985"/>
    <s v="Demand"/>
    <n v="3487"/>
    <n v="2422"/>
    <n v="2422"/>
    <n v="3000"/>
    <n v="1065"/>
    <n v="1065"/>
    <n v="487"/>
    <n v="0.69457986808144545"/>
    <n v="0.69457986808144545"/>
    <n v="0.86033839977057647"/>
    <s v="60-70%"/>
    <s v="60-70%"/>
    <s v="80-90%"/>
    <n v="2.2561011595747478"/>
    <n v="7867.0247434371458"/>
    <n v="5464.2770084900394"/>
    <n v="5464.2770084900394"/>
    <n v="6768.3034787242432"/>
    <n v="2402.7477349471064"/>
    <n v="2402.7477349471064"/>
    <n v="1098.7212647129027"/>
    <s v="Underforecast"/>
    <s v="Underforecast"/>
    <x v="3"/>
    <s v="80-120"/>
  </r>
  <r>
    <s v="Total"/>
    <x v="4"/>
    <s v="ABC-4"/>
    <s v="XYZ-123"/>
    <x v="812"/>
    <s v="Description_1094"/>
    <d v="2022-02-01T00:00:00"/>
    <n v="14996"/>
    <s v="Demand"/>
    <n v="9430"/>
    <n v="9091"/>
    <n v="9091"/>
    <n v="12000"/>
    <n v="339"/>
    <n v="339"/>
    <n v="2570"/>
    <n v="0.96405090137857896"/>
    <n v="0.96405090137857896"/>
    <n v="0.72746553552492044"/>
    <s v="90-100%"/>
    <s v="90-100%"/>
    <s v="70-80%"/>
    <n v="1.87"/>
    <n v="17634.100000000002"/>
    <n v="17000.170000000002"/>
    <n v="17000.170000000002"/>
    <n v="22440"/>
    <n v="633.93000000000029"/>
    <n v="633.93000000000029"/>
    <n v="4805.8999999999978"/>
    <s v="Normal"/>
    <s v="Normal"/>
    <x v="0"/>
    <s v="50-80"/>
  </r>
  <r>
    <s v="Total"/>
    <x v="2"/>
    <s v="ABC-4"/>
    <s v="XYZ-123"/>
    <x v="813"/>
    <s v="Description_1101"/>
    <d v="2022-02-01T00:00:00"/>
    <n v="349681"/>
    <s v="Demand"/>
    <n v="51616"/>
    <n v="4810"/>
    <n v="4810"/>
    <n v="6000"/>
    <n v="46806"/>
    <n v="46806"/>
    <n v="45616"/>
    <n v="9.3188158710477365E-2"/>
    <n v="9.3188158710477365E-2"/>
    <n v="0.11624302541847487"/>
    <s v="0-10%"/>
    <s v="0-10%"/>
    <s v="10-20%"/>
    <n v="0.93068601792581174"/>
    <n v="48038.289501258696"/>
    <n v="4476.5997462231544"/>
    <n v="4476.5997462231544"/>
    <n v="5584.1161075548707"/>
    <n v="43561.689755035542"/>
    <n v="43561.689755035542"/>
    <n v="42454.173393703823"/>
    <s v="Underforecast"/>
    <s v="Underforecast"/>
    <x v="3"/>
    <s v="&gt;200&quot;"/>
  </r>
  <r>
    <s v="Total"/>
    <x v="2"/>
    <s v="ABC-4"/>
    <s v="XYZ-123"/>
    <x v="814"/>
    <s v="Description_1102"/>
    <d v="2022-02-01T00:00:00"/>
    <n v="117786"/>
    <s v="Demand"/>
    <n v="2504"/>
    <n v="8253"/>
    <n v="8253"/>
    <n v="6000"/>
    <n v="5749"/>
    <n v="5749"/>
    <n v="3496"/>
    <n v="0"/>
    <n v="0"/>
    <n v="0"/>
    <s v="0-10%"/>
    <s v="0-10%"/>
    <s v="0-10%"/>
    <n v="0.65170855453191334"/>
    <n v="1631.878220547911"/>
    <n v="5378.5507005518812"/>
    <n v="5378.5507005518812"/>
    <n v="3910.25132719148"/>
    <n v="3746.6724800039701"/>
    <n v="3746.6724800039701"/>
    <n v="2278.3731066435689"/>
    <s v="Overforecast"/>
    <s v="Overforecast"/>
    <x v="0"/>
    <s v="25-50"/>
  </r>
  <r>
    <s v="Total"/>
    <x v="1"/>
    <s v="ABC-16"/>
    <s v="XYZ-124"/>
    <x v="815"/>
    <s v="Description_1103"/>
    <d v="2022-02-01T00:00:00"/>
    <n v="0"/>
    <s v="Demand"/>
    <n v="343"/>
    <n v="157"/>
    <n v="157"/>
    <n v="150"/>
    <n v="186"/>
    <n v="186"/>
    <n v="193"/>
    <n v="0.45772594752186591"/>
    <n v="0.45772594752186591"/>
    <n v="0.43731778425655976"/>
    <s v="40-50%"/>
    <s v="40-50%"/>
    <s v="40-50%"/>
    <n v="3.5585"/>
    <n v="1220.5654999999999"/>
    <n v="558.68449999999996"/>
    <n v="558.68449999999996"/>
    <n v="533.77499999999998"/>
    <n v="661.88099999999997"/>
    <n v="661.88099999999997"/>
    <n v="686.79049999999995"/>
    <s v="Underforecast"/>
    <s v="Underforecast"/>
    <x v="3"/>
    <s v="&gt;200&quot;"/>
  </r>
  <r>
    <s v="Total"/>
    <x v="1"/>
    <s v="ABC-16"/>
    <s v="XYZ-124"/>
    <x v="816"/>
    <s v="Description_1104"/>
    <d v="2022-02-01T00:00:00"/>
    <n v="295"/>
    <s v="Demand"/>
    <n v="256"/>
    <n v="347"/>
    <n v="347"/>
    <n v="700"/>
    <n v="91"/>
    <n v="91"/>
    <n v="444"/>
    <n v="0.64453125"/>
    <n v="0.64453125"/>
    <n v="0"/>
    <s v="60-70%"/>
    <s v="60-70%"/>
    <s v="0-10%"/>
    <n v="21.037799999999997"/>
    <n v="5385.6767999999993"/>
    <n v="7300.1165999999994"/>
    <n v="7300.1165999999994"/>
    <n v="14726.459999999997"/>
    <n v="1914.4398000000001"/>
    <n v="1914.4398000000001"/>
    <n v="9340.783199999998"/>
    <s v="Overforecast"/>
    <s v="Overforecast"/>
    <x v="0"/>
    <s v="25-50"/>
  </r>
  <r>
    <s v="Total"/>
    <x v="1"/>
    <s v="ABC-16"/>
    <s v="XYZ-124"/>
    <x v="817"/>
    <s v="Description_1105"/>
    <d v="2022-02-01T00:00:00"/>
    <n v="1525"/>
    <s v="Supply"/>
    <n v="1567"/>
    <n v="3659"/>
    <n v="3659"/>
    <n v="3500"/>
    <n v="2092"/>
    <n v="2092"/>
    <n v="1933"/>
    <n v="0"/>
    <n v="0"/>
    <n v="0"/>
    <s v="0-10%"/>
    <s v="0-10%"/>
    <s v="0-10%"/>
    <n v="6.2150000000000007"/>
    <n v="9738.9050000000007"/>
    <n v="22740.685000000001"/>
    <n v="22740.685000000001"/>
    <n v="21752.500000000004"/>
    <n v="13001.78"/>
    <n v="13001.78"/>
    <n v="12013.595000000003"/>
    <s v="Overforecast"/>
    <s v="Overforecast"/>
    <x v="0"/>
    <s v="25-50"/>
  </r>
  <r>
    <s v="Total"/>
    <x v="1"/>
    <s v="ABC-16"/>
    <s v="XYZ-124"/>
    <x v="818"/>
    <s v="Description_1106"/>
    <d v="2022-02-01T00:00:00"/>
    <n v="1155"/>
    <s v="Demand"/>
    <n v="251"/>
    <n v="226"/>
    <n v="226"/>
    <n v="340"/>
    <n v="25"/>
    <n v="25"/>
    <n v="89"/>
    <n v="0.90039840637450197"/>
    <n v="0.90039840637450197"/>
    <n v="0.64541832669322707"/>
    <s v="80-90%"/>
    <s v="80-90%"/>
    <s v="60-70%"/>
    <n v="42.939999999999991"/>
    <n v="10777.939999999997"/>
    <n v="9704.4399999999987"/>
    <n v="9704.4399999999987"/>
    <n v="14599.599999999997"/>
    <n v="1073.4999999999982"/>
    <n v="1073.4999999999982"/>
    <n v="3821.66"/>
    <s v="Normal"/>
    <s v="Normal"/>
    <x v="0"/>
    <s v="50-80"/>
  </r>
  <r>
    <s v="Total"/>
    <x v="1"/>
    <s v="ABC-16"/>
    <s v="XYZ-124"/>
    <x v="819"/>
    <s v="Description_1107"/>
    <d v="2022-02-01T00:00:00"/>
    <n v="1232"/>
    <s v="Demand"/>
    <n v="684"/>
    <n v="896"/>
    <n v="896"/>
    <n v="950"/>
    <n v="212"/>
    <n v="212"/>
    <n v="266"/>
    <n v="0.69005847953216382"/>
    <n v="0.69005847953216382"/>
    <n v="0.61111111111111116"/>
    <s v="60-70%"/>
    <s v="60-70%"/>
    <s v="60-70%"/>
    <n v="48.8675"/>
    <n v="33425.370000000003"/>
    <n v="43785.279999999999"/>
    <n v="43785.279999999999"/>
    <n v="46424.125"/>
    <n v="10359.909999999996"/>
    <n v="10359.909999999996"/>
    <n v="12998.754999999997"/>
    <s v="Overforecast"/>
    <s v="Overforecast"/>
    <x v="0"/>
    <s v="50-80"/>
  </r>
  <r>
    <s v="Total"/>
    <x v="1"/>
    <s v="ABC-16"/>
    <s v="XYZ-124"/>
    <x v="820"/>
    <s v="Description_1108"/>
    <d v="2022-02-01T00:00:00"/>
    <n v="0"/>
    <s v="Supply"/>
    <n v="46"/>
    <n v="64"/>
    <n v="64"/>
    <n v="70"/>
    <n v="18"/>
    <n v="18"/>
    <n v="24"/>
    <n v="0.60869565217391308"/>
    <n v="0.60869565217391308"/>
    <n v="0.47826086956521741"/>
    <s v="50-60%"/>
    <s v="50-60%"/>
    <s v="40-50%"/>
    <n v="21.013999999999996"/>
    <n v="966.64399999999978"/>
    <n v="1344.8959999999997"/>
    <n v="1344.8959999999997"/>
    <n v="1470.9799999999998"/>
    <n v="378.25199999999995"/>
    <n v="378.25199999999995"/>
    <n v="504.33600000000001"/>
    <s v="Overforecast"/>
    <s v="Overforecast"/>
    <x v="0"/>
    <s v="50-80"/>
  </r>
  <r>
    <s v="Total"/>
    <x v="1"/>
    <s v="ABC-16"/>
    <s v="XYZ-124"/>
    <x v="821"/>
    <s v="Description_1109"/>
    <d v="2022-02-01T00:00:00"/>
    <n v="656"/>
    <s v="Demand"/>
    <n v="147"/>
    <n v="279"/>
    <n v="279"/>
    <n v="350"/>
    <n v="132"/>
    <n v="132"/>
    <n v="203"/>
    <n v="0.10204081632653061"/>
    <n v="0.10204081632653061"/>
    <n v="0"/>
    <s v="0-10%"/>
    <s v="0-10%"/>
    <s v="0-10%"/>
    <n v="82.717999999999989"/>
    <n v="12159.545999999998"/>
    <n v="23078.321999999996"/>
    <n v="23078.321999999996"/>
    <n v="28951.299999999996"/>
    <n v="10918.775999999998"/>
    <n v="10918.775999999998"/>
    <n v="16791.753999999997"/>
    <s v="Overforecast"/>
    <s v="Overforecast"/>
    <x v="0"/>
    <s v="25-50"/>
  </r>
  <r>
    <s v="Total"/>
    <x v="1"/>
    <s v="ABC-16"/>
    <s v="XYZ-124"/>
    <x v="822"/>
    <s v="Description_1110"/>
    <d v="2022-02-01T00:00:00"/>
    <n v="0"/>
    <s v="Supply"/>
    <n v="0"/>
    <n v="80"/>
    <n v="80"/>
    <n v="500"/>
    <n v="80"/>
    <n v="80"/>
    <n v="500"/>
    <n v="1"/>
    <n v="1"/>
    <n v="1"/>
    <s v="90-100%"/>
    <s v="90-100%"/>
    <s v="90-100%"/>
    <n v="2.2243000000000004"/>
    <n v="0"/>
    <n v="177.94400000000002"/>
    <n v="177.94400000000002"/>
    <n v="1112.1500000000001"/>
    <n v="177.94400000000002"/>
    <n v="177.94400000000002"/>
    <n v="1112.1500000000001"/>
    <s v="Forecasted But Not Sold"/>
    <s v="Forecasted But Not Sold"/>
    <x v="5"/>
    <s v="0"/>
  </r>
  <r>
    <s v="Total"/>
    <x v="1"/>
    <s v="ABC-16"/>
    <s v="XYZ-124"/>
    <x v="823"/>
    <s v="Description_1111"/>
    <d v="2022-02-01T00:00:00"/>
    <n v="3647"/>
    <s v="Demand"/>
    <n v="1265"/>
    <n v="457"/>
    <n v="457"/>
    <n v="460"/>
    <n v="808"/>
    <n v="808"/>
    <n v="805"/>
    <n v="0.36126482213438738"/>
    <n v="0.36126482213438738"/>
    <n v="0.36363636363636365"/>
    <s v="30-40%"/>
    <s v="30-40%"/>
    <s v="30-40%"/>
    <n v="5.3130000000000006"/>
    <n v="6720.9450000000006"/>
    <n v="2428.0410000000002"/>
    <n v="2428.0410000000002"/>
    <n v="2443.9800000000005"/>
    <n v="4292.9040000000005"/>
    <n v="4292.9040000000005"/>
    <n v="4276.9650000000001"/>
    <s v="Underforecast"/>
    <s v="Underforecast"/>
    <x v="3"/>
    <s v="&gt;200&quot;"/>
  </r>
  <r>
    <s v="Total"/>
    <x v="1"/>
    <s v="ABC-16"/>
    <s v="XYZ-124"/>
    <x v="824"/>
    <s v="Description_1112"/>
    <d v="2022-02-01T00:00:00"/>
    <n v="0"/>
    <s v="Supply"/>
    <n v="0"/>
    <n v="218"/>
    <n v="218"/>
    <n v="200"/>
    <n v="218"/>
    <n v="218"/>
    <n v="200"/>
    <n v="1"/>
    <n v="1"/>
    <n v="1"/>
    <s v="90-100%"/>
    <s v="90-100%"/>
    <s v="90-100%"/>
    <n v="32.660999999999994"/>
    <n v="0"/>
    <n v="7120.097999999999"/>
    <n v="7120.097999999999"/>
    <n v="6532.1999999999989"/>
    <n v="7120.097999999999"/>
    <n v="7120.097999999999"/>
    <n v="6532.1999999999989"/>
    <s v="Forecasted But Not Sold"/>
    <s v="Forecasted But Not Sold"/>
    <x v="5"/>
    <s v="0"/>
  </r>
  <r>
    <s v="Total"/>
    <x v="1"/>
    <s v="ABC-16"/>
    <s v="XYZ-124"/>
    <x v="825"/>
    <s v="Description_1113"/>
    <d v="2022-02-01T00:00:00"/>
    <n v="174"/>
    <s v="Demand"/>
    <n v="103"/>
    <n v="114"/>
    <n v="114"/>
    <n v="120"/>
    <n v="11"/>
    <n v="11"/>
    <n v="17"/>
    <n v="0.89320388349514568"/>
    <n v="0.89320388349514568"/>
    <n v="0.83495145631067957"/>
    <s v="80-90%"/>
    <s v="80-90%"/>
    <s v="80-90%"/>
    <n v="48.806100000000001"/>
    <n v="5027.0282999999999"/>
    <n v="5563.8954000000003"/>
    <n v="5563.8954000000003"/>
    <n v="5856.732"/>
    <n v="536.86710000000039"/>
    <n v="536.86710000000039"/>
    <n v="829.70370000000003"/>
    <s v="Overforecast"/>
    <s v="Overforecast"/>
    <x v="0"/>
    <s v="80-120"/>
  </r>
  <r>
    <s v="Total"/>
    <x v="3"/>
    <s v="ABC-16"/>
    <s v="XYZ-124"/>
    <x v="826"/>
    <s v="Description_1114"/>
    <d v="2022-02-01T00:00:00"/>
    <n v="0"/>
    <s v="Supply"/>
    <n v="0"/>
    <n v="787"/>
    <n v="787"/>
    <n v="0"/>
    <n v="787"/>
    <n v="787"/>
    <n v="0"/>
    <n v="1"/>
    <n v="1"/>
    <n v="1"/>
    <s v="90-100%"/>
    <s v="90-100%"/>
    <s v="Others"/>
    <n v="4.3003571625724533"/>
    <n v="0"/>
    <n v="3384.3810869445206"/>
    <n v="3384.3810869445206"/>
    <n v="0"/>
    <n v="3384.3810869445206"/>
    <n v="3384.3810869445206"/>
    <n v="0"/>
    <s v="Forecasted But Not Sold"/>
    <s v="Forecasted But Not Sold"/>
    <x v="4"/>
    <s v="0"/>
  </r>
  <r>
    <s v="Total"/>
    <x v="3"/>
    <s v="ABC-16"/>
    <s v="XYZ-124"/>
    <x v="827"/>
    <s v="Description_1115"/>
    <d v="2022-02-01T00:00:00"/>
    <n v="4580"/>
    <s v="Demand"/>
    <n v="3028"/>
    <n v="1500"/>
    <n v="1500"/>
    <n v="1500"/>
    <n v="1528"/>
    <n v="1528"/>
    <n v="1528"/>
    <n v="0.49537648612945839"/>
    <n v="0.49537648612945839"/>
    <n v="0.49537648612945839"/>
    <s v="40-50%"/>
    <s v="40-50%"/>
    <s v="40-50%"/>
    <n v="2.1543236245954698"/>
    <n v="6523.2919352750823"/>
    <n v="3231.4854368932047"/>
    <n v="3231.4854368932047"/>
    <n v="3231.4854368932047"/>
    <n v="3291.8064983818776"/>
    <n v="3291.8064983818776"/>
    <n v="3291.8064983818776"/>
    <s v="Underforecast"/>
    <s v="Underforecast"/>
    <x v="3"/>
    <s v="&gt;200&quot;"/>
  </r>
  <r>
    <s v="Total"/>
    <x v="3"/>
    <s v="ABC-16"/>
    <s v="XYZ-124"/>
    <x v="828"/>
    <s v="Description_1116"/>
    <d v="2022-02-01T00:00:00"/>
    <n v="10"/>
    <s v="Supply"/>
    <n v="0"/>
    <n v="563"/>
    <n v="563"/>
    <n v="604"/>
    <n v="563"/>
    <n v="563"/>
    <n v="604"/>
    <n v="1"/>
    <n v="1"/>
    <n v="1"/>
    <s v="90-100%"/>
    <s v="90-100%"/>
    <s v="90-100%"/>
    <n v="2.7564313575525805"/>
    <n v="0"/>
    <n v="1551.8708543021028"/>
    <n v="1551.8708543021028"/>
    <n v="1664.8845399617587"/>
    <n v="1551.8708543021028"/>
    <n v="1551.8708543021028"/>
    <n v="1664.8845399617587"/>
    <s v="Forecasted But Not Sold"/>
    <s v="Forecasted But Not Sold"/>
    <x v="5"/>
    <s v="0"/>
  </r>
  <r>
    <s v="Total"/>
    <x v="0"/>
    <s v="ABC-16"/>
    <s v="XYZ-124"/>
    <x v="829"/>
    <s v="Description_1117"/>
    <d v="2022-02-01T00:00:00"/>
    <n v="2954"/>
    <s v="Demand"/>
    <n v="177"/>
    <n v="617"/>
    <n v="617"/>
    <n v="800"/>
    <n v="440"/>
    <n v="440"/>
    <n v="623"/>
    <n v="0"/>
    <n v="0"/>
    <n v="0"/>
    <s v="0-10%"/>
    <s v="0-10%"/>
    <s v="0-10%"/>
    <n v="4.4552177487864073"/>
    <n v="788.57354153519407"/>
    <n v="2748.8693510012131"/>
    <n v="2748.8693510012131"/>
    <n v="3564.1741990291257"/>
    <n v="1960.2958094660189"/>
    <n v="1960.2958094660189"/>
    <n v="2775.6006574939315"/>
    <s v="Overforecast"/>
    <s v="Overforecast"/>
    <x v="0"/>
    <s v="0-25"/>
  </r>
  <r>
    <s v="Total"/>
    <x v="3"/>
    <s v="ABC-16"/>
    <s v="XYZ-124"/>
    <x v="830"/>
    <s v="Description_1118"/>
    <d v="2022-02-01T00:00:00"/>
    <n v="1"/>
    <s v="Demand"/>
    <n v="0"/>
    <n v="190"/>
    <n v="190"/>
    <n v="0"/>
    <n v="190"/>
    <n v="190"/>
    <n v="0"/>
    <n v="1"/>
    <n v="1"/>
    <n v="1"/>
    <s v="90-100%"/>
    <s v="90-100%"/>
    <s v="Others"/>
    <n v="7.9634980988593149"/>
    <n v="0"/>
    <n v="1513.0646387832699"/>
    <n v="1513.0646387832699"/>
    <n v="0"/>
    <n v="1513.0646387832699"/>
    <n v="1513.0646387832699"/>
    <n v="0"/>
    <s v="Forecasted But Not Sold"/>
    <s v="Forecasted But Not Sold"/>
    <x v="4"/>
    <s v="0"/>
  </r>
  <r>
    <s v="Total"/>
    <x v="3"/>
    <s v="ABC-16"/>
    <s v="XYZ-124"/>
    <x v="831"/>
    <s v="Description_1119"/>
    <d v="2022-02-01T00:00:00"/>
    <n v="3549"/>
    <s v="Demand"/>
    <n v="949"/>
    <n v="1015"/>
    <n v="1015"/>
    <n v="1000"/>
    <n v="66"/>
    <n v="66"/>
    <n v="51"/>
    <n v="0.93045310853530028"/>
    <n v="0.93045310853530028"/>
    <n v="0.94625922023182296"/>
    <s v="90-100%"/>
    <s v="90-100%"/>
    <s v="90-100%"/>
    <n v="3.0133220338983051"/>
    <n v="2859.6426101694915"/>
    <n v="3058.5218644067795"/>
    <n v="3058.5218644067795"/>
    <n v="3013.3220338983051"/>
    <n v="198.87925423728802"/>
    <n v="198.87925423728802"/>
    <n v="153.67942372881362"/>
    <s v="Normal"/>
    <s v="Normal"/>
    <x v="2"/>
    <s v="80-120"/>
  </r>
  <r>
    <s v="Total"/>
    <x v="3"/>
    <s v="ABC-16"/>
    <s v="XYZ-124"/>
    <x v="832"/>
    <s v="Description_1120"/>
    <d v="2022-02-01T00:00:00"/>
    <n v="26"/>
    <s v="Demand"/>
    <n v="0"/>
    <n v="374"/>
    <n v="374"/>
    <n v="200"/>
    <n v="374"/>
    <n v="374"/>
    <n v="200"/>
    <n v="1"/>
    <n v="1"/>
    <n v="1"/>
    <s v="90-100%"/>
    <s v="90-100%"/>
    <s v="90-100%"/>
    <n v="2.7924615384615383"/>
    <n v="0"/>
    <n v="1044.3806153846153"/>
    <n v="1044.3806153846153"/>
    <n v="558.49230769230769"/>
    <n v="1044.3806153846153"/>
    <n v="1044.3806153846153"/>
    <n v="558.49230769230769"/>
    <s v="Forecasted But Not Sold"/>
    <s v="Forecasted But Not Sold"/>
    <x v="5"/>
    <s v="0"/>
  </r>
  <r>
    <s v="Total"/>
    <x v="3"/>
    <s v="ABC-16"/>
    <s v="XYZ-124"/>
    <x v="833"/>
    <s v="Description_1121"/>
    <d v="2022-02-01T00:00:00"/>
    <n v="2"/>
    <s v="Demand"/>
    <n v="0"/>
    <n v="520"/>
    <n v="520"/>
    <n v="0"/>
    <n v="520"/>
    <n v="520"/>
    <n v="0"/>
    <n v="1"/>
    <n v="1"/>
    <n v="1"/>
    <s v="90-100%"/>
    <s v="90-100%"/>
    <s v="Others"/>
    <n v="4.3953775433308202"/>
    <n v="0"/>
    <n v="2285.5963225320265"/>
    <n v="2285.5963225320265"/>
    <n v="0"/>
    <n v="2285.5963225320265"/>
    <n v="2285.5963225320265"/>
    <n v="0"/>
    <s v="Forecasted But Not Sold"/>
    <s v="Forecasted But Not Sold"/>
    <x v="4"/>
    <s v="0"/>
  </r>
  <r>
    <s v="Total"/>
    <x v="0"/>
    <s v="ABC-16"/>
    <s v="XYZ-124"/>
    <x v="834"/>
    <s v="Description_1122"/>
    <d v="2022-02-01T00:00:00"/>
    <n v="15511"/>
    <s v="Demand"/>
    <n v="492"/>
    <n v="615"/>
    <n v="615"/>
    <n v="800"/>
    <n v="123"/>
    <n v="123"/>
    <n v="308"/>
    <n v="0.75"/>
    <n v="0.75"/>
    <n v="0.37398373983739841"/>
    <s v="70-80%"/>
    <s v="70-80%"/>
    <s v="30-40%"/>
    <n v="2.7181559385290885"/>
    <n v="1337.3327217563115"/>
    <n v="1671.6659021953894"/>
    <n v="1671.6659021953894"/>
    <n v="2174.524750823271"/>
    <n v="334.33318043907798"/>
    <n v="334.33318043907798"/>
    <n v="837.19202906695955"/>
    <s v="Overforecast"/>
    <s v="Overforecast"/>
    <x v="0"/>
    <s v="50-80"/>
  </r>
  <r>
    <s v="Total"/>
    <x v="3"/>
    <s v="ABC-16"/>
    <s v="XYZ-124"/>
    <x v="835"/>
    <s v="Description_1123"/>
    <d v="2022-02-01T00:00:00"/>
    <n v="3"/>
    <s v="Demand"/>
    <n v="0"/>
    <n v="137"/>
    <n v="137"/>
    <n v="0"/>
    <n v="137"/>
    <n v="137"/>
    <n v="0"/>
    <n v="1"/>
    <n v="1"/>
    <n v="1"/>
    <s v="90-100%"/>
    <s v="90-100%"/>
    <s v="Others"/>
    <n v="7.9903675675675681"/>
    <n v="0"/>
    <n v="1094.6803567567567"/>
    <n v="1094.6803567567567"/>
    <n v="0"/>
    <n v="1094.6803567567567"/>
    <n v="1094.6803567567567"/>
    <n v="0"/>
    <s v="Forecasted But Not Sold"/>
    <s v="Forecasted But Not Sold"/>
    <x v="4"/>
    <s v="0"/>
  </r>
  <r>
    <s v="Total"/>
    <x v="1"/>
    <s v="ABC-12"/>
    <s v="XYZ-125"/>
    <x v="836"/>
    <s v="Description_1124"/>
    <d v="2022-02-01T00:00:00"/>
    <n v="14355"/>
    <s v="Demand"/>
    <n v="5391"/>
    <n v="7446"/>
    <n v="7446"/>
    <n v="9000"/>
    <n v="2055"/>
    <n v="2055"/>
    <n v="3609"/>
    <n v="0.6188091263216472"/>
    <n v="0.6188091263216472"/>
    <n v="0.330550918196995"/>
    <s v="60-70%"/>
    <s v="60-70%"/>
    <s v="30-40%"/>
    <n v="0.94284143249781405"/>
    <n v="5082.8581625957158"/>
    <n v="7020.3973063787234"/>
    <n v="7020.3973063787234"/>
    <n v="8485.5728924803261"/>
    <n v="1937.5391437830076"/>
    <n v="1937.5391437830076"/>
    <n v="3402.7147298846103"/>
    <s v="Overforecast"/>
    <s v="Overforecast"/>
    <x v="0"/>
    <s v="50-80"/>
  </r>
  <r>
    <s v="Total"/>
    <x v="1"/>
    <s v="ABC-12"/>
    <s v="XYZ-125"/>
    <x v="837"/>
    <s v="Description_1125"/>
    <d v="2022-02-01T00:00:00"/>
    <n v="1840"/>
    <s v="Demand"/>
    <n v="53"/>
    <n v="87"/>
    <n v="87"/>
    <n v="115"/>
    <n v="34"/>
    <n v="34"/>
    <n v="62"/>
    <n v="0.35849056603773588"/>
    <n v="0.35849056603773588"/>
    <n v="0"/>
    <s v="30-40%"/>
    <s v="30-40%"/>
    <s v="0-10%"/>
    <n v="0.59026507048572519"/>
    <n v="31.284048735743436"/>
    <n v="51.353061132258091"/>
    <n v="51.353061132258091"/>
    <n v="67.880483105858403"/>
    <n v="20.069012396514655"/>
    <n v="20.069012396514655"/>
    <n v="36.596434370114963"/>
    <s v="Overforecast"/>
    <s v="Overforecast"/>
    <x v="0"/>
    <s v="25-50"/>
  </r>
  <r>
    <s v="Total"/>
    <x v="1"/>
    <s v="ABC-12"/>
    <s v="XYZ-125"/>
    <x v="838"/>
    <s v="Description_1126"/>
    <d v="2022-02-01T00:00:00"/>
    <n v="4383"/>
    <s v="Demand"/>
    <n v="112"/>
    <n v="170"/>
    <n v="170"/>
    <n v="200"/>
    <n v="58"/>
    <n v="58"/>
    <n v="88"/>
    <n v="0.4821428571428571"/>
    <n v="0.4821428571428571"/>
    <n v="0.2142857142857143"/>
    <s v="40-50%"/>
    <s v="40-50%"/>
    <s v="20-30%"/>
    <n v="0.72264410603495444"/>
    <n v="80.936139875914904"/>
    <n v="122.84949802594225"/>
    <n v="122.84949802594225"/>
    <n v="144.5288212069909"/>
    <n v="41.913358150027349"/>
    <n v="41.913358150027349"/>
    <n v="63.592681331075994"/>
    <s v="Overforecast"/>
    <s v="Overforecast"/>
    <x v="0"/>
    <s v="50-80"/>
  </r>
  <r>
    <s v="Total"/>
    <x v="1"/>
    <s v="ABC-12"/>
    <s v="XYZ-125"/>
    <x v="839"/>
    <s v="Description_1127"/>
    <d v="2022-02-01T00:00:00"/>
    <n v="437472"/>
    <s v="Demand"/>
    <n v="82602"/>
    <n v="120000"/>
    <n v="120000"/>
    <n v="120000"/>
    <n v="37398"/>
    <n v="37398"/>
    <n v="37398"/>
    <n v="0.54725067189656418"/>
    <n v="0.54725067189656418"/>
    <n v="0.54725067189656418"/>
    <s v="50-60%"/>
    <s v="50-60%"/>
    <s v="50-60%"/>
    <n v="1.2664932892861311"/>
    <n v="104614.878681613"/>
    <n v="151979.19471433572"/>
    <n v="151979.19471433572"/>
    <n v="151979.19471433572"/>
    <n v="47364.316032722723"/>
    <n v="47364.316032722723"/>
    <n v="47364.316032722723"/>
    <s v="Overforecast"/>
    <s v="Overforecast"/>
    <x v="0"/>
    <s v="50-80"/>
  </r>
  <r>
    <s v="Total"/>
    <x v="1"/>
    <s v="ABC-12"/>
    <s v="XYZ-125"/>
    <x v="840"/>
    <s v="Description_1128"/>
    <d v="2022-02-01T00:00:00"/>
    <n v="3094"/>
    <s v="Demand"/>
    <n v="229"/>
    <n v="528"/>
    <n v="528"/>
    <n v="750"/>
    <n v="299"/>
    <n v="299"/>
    <n v="521"/>
    <n v="0"/>
    <n v="0"/>
    <n v="0"/>
    <s v="0-10%"/>
    <s v="0-10%"/>
    <s v="0-10%"/>
    <n v="0.82843413870523575"/>
    <n v="189.71141776349899"/>
    <n v="437.4132252363645"/>
    <n v="437.4132252363645"/>
    <n v="621.32560402892682"/>
    <n v="247.70180747286551"/>
    <n v="247.70180747286551"/>
    <n v="431.61418626542786"/>
    <s v="Overforecast"/>
    <s v="Overforecast"/>
    <x v="0"/>
    <s v="25-50"/>
  </r>
  <r>
    <s v="Total"/>
    <x v="1"/>
    <s v="ABC-12"/>
    <s v="XYZ-125"/>
    <x v="841"/>
    <s v="Description_1129"/>
    <d v="2022-02-01T00:00:00"/>
    <n v="5948"/>
    <s v="Demand"/>
    <n v="444"/>
    <n v="993"/>
    <n v="993"/>
    <n v="1350"/>
    <n v="549"/>
    <n v="549"/>
    <n v="906"/>
    <n v="0"/>
    <n v="0"/>
    <n v="0"/>
    <s v="0-10%"/>
    <s v="0-10%"/>
    <s v="0-10%"/>
    <n v="0.99743152077102426"/>
    <n v="442.85959522233475"/>
    <n v="990.44950012562708"/>
    <n v="990.44950012562708"/>
    <n v="1346.5325530408827"/>
    <n v="547.58990490329234"/>
    <n v="547.58990490329234"/>
    <n v="903.67295781854796"/>
    <s v="Overforecast"/>
    <s v="Overforecast"/>
    <x v="0"/>
    <s v="25-50"/>
  </r>
  <r>
    <s v="Total"/>
    <x v="1"/>
    <s v="ABC-12"/>
    <s v="XYZ-125"/>
    <x v="842"/>
    <s v="Description_1130"/>
    <d v="2022-02-01T00:00:00"/>
    <n v="24144"/>
    <s v="Demand"/>
    <n v="5359"/>
    <n v="9062"/>
    <n v="9062"/>
    <n v="9550"/>
    <n v="3703"/>
    <n v="3703"/>
    <n v="4191"/>
    <n v="0.30901287553648071"/>
    <n v="0.30901287553648071"/>
    <n v="0.21795111028176894"/>
    <s v="20-30%"/>
    <s v="20-30%"/>
    <s v="20-30%"/>
    <n v="2.4706410413331867"/>
    <n v="13240.165340504547"/>
    <n v="22388.94911656134"/>
    <n v="22388.94911656134"/>
    <n v="23594.621944731934"/>
    <n v="9148.7837760567927"/>
    <n v="9148.7837760567927"/>
    <n v="10354.456604227387"/>
    <s v="Overforecast"/>
    <s v="Overforecast"/>
    <x v="0"/>
    <s v="50-80"/>
  </r>
  <r>
    <s v="Total"/>
    <x v="1"/>
    <s v="ABC-12"/>
    <s v="XYZ-125"/>
    <x v="843"/>
    <s v="Description_1131"/>
    <d v="2022-02-01T00:00:00"/>
    <n v="900"/>
    <s v="Demand"/>
    <n v="108"/>
    <n v="32"/>
    <n v="32"/>
    <n v="80"/>
    <n v="76"/>
    <n v="76"/>
    <n v="28"/>
    <n v="0.29629629629629628"/>
    <n v="0.29629629629629628"/>
    <n v="0.7407407407407407"/>
    <s v="20-30%"/>
    <s v="20-30%"/>
    <s v="70-80%"/>
    <n v="1.5456005628714375"/>
    <n v="166.92486079011525"/>
    <n v="49.459218011886001"/>
    <n v="49.459218011886001"/>
    <n v="123.64804502971501"/>
    <n v="117.46564277822924"/>
    <n v="117.46564277822924"/>
    <n v="43.27681576040024"/>
    <s v="Underforecast"/>
    <s v="Underforecast"/>
    <x v="3"/>
    <s v="120-150"/>
  </r>
  <r>
    <s v="Total"/>
    <x v="1"/>
    <s v="ABC-12"/>
    <s v="XYZ-125"/>
    <x v="844"/>
    <s v="Description_1132"/>
    <d v="2022-02-01T00:00:00"/>
    <n v="1521"/>
    <s v="Demand"/>
    <n v="298"/>
    <n v="151"/>
    <n v="151"/>
    <n v="200"/>
    <n v="147"/>
    <n v="147"/>
    <n v="98"/>
    <n v="0.50671140939597314"/>
    <n v="0.50671140939597314"/>
    <n v="0.67114093959731536"/>
    <s v="40-50%"/>
    <s v="40-50%"/>
    <s v="60-70%"/>
    <n v="1.8368156389117036"/>
    <n v="547.37106039568766"/>
    <n v="277.35916147566724"/>
    <n v="277.35916147566724"/>
    <n v="367.36312778234071"/>
    <n v="270.01189892002043"/>
    <n v="270.01189892002043"/>
    <n v="180.00793261334695"/>
    <s v="Underforecast"/>
    <s v="Underforecast"/>
    <x v="3"/>
    <s v="120-150"/>
  </r>
  <r>
    <s v="Total"/>
    <x v="1"/>
    <s v="ABC-12"/>
    <s v="XYZ-125"/>
    <x v="845"/>
    <s v="Description_1133"/>
    <d v="2022-02-01T00:00:00"/>
    <n v="403778"/>
    <s v="Demand"/>
    <n v="69234"/>
    <n v="72729"/>
    <n v="98000"/>
    <n v="98000"/>
    <n v="3495"/>
    <n v="28766"/>
    <n v="28766"/>
    <n v="0.94951902244561925"/>
    <n v="0.58451050062108212"/>
    <n v="0.58451050062108212"/>
    <s v="90-100%"/>
    <s v="50-60%"/>
    <s v="50-60%"/>
    <n v="2.1957959863315191"/>
    <n v="152023.7393176764"/>
    <n v="159698.04628990506"/>
    <n v="215188.00666048887"/>
    <n v="215188.00666048887"/>
    <n v="7674.30697222866"/>
    <n v="63164.267342812469"/>
    <n v="63164.267342812469"/>
    <s v="Normal"/>
    <s v="Overforecast"/>
    <x v="0"/>
    <s v="50-80"/>
  </r>
  <r>
    <s v="Total"/>
    <x v="1"/>
    <s v="ABC-12"/>
    <s v="XYZ-125"/>
    <x v="846"/>
    <s v="Description_1134"/>
    <d v="2022-02-01T00:00:00"/>
    <n v="6242"/>
    <s v="Demand"/>
    <n v="277"/>
    <n v="544"/>
    <n v="544"/>
    <n v="680"/>
    <n v="267"/>
    <n v="267"/>
    <n v="403"/>
    <n v="3.6101083032490933E-2"/>
    <n v="3.6101083032490933E-2"/>
    <n v="0"/>
    <s v="0-10%"/>
    <s v="0-10%"/>
    <s v="0-10%"/>
    <n v="1.0837925943803033"/>
    <n v="300.210548643344"/>
    <n v="589.58317134288495"/>
    <n v="589.58317134288495"/>
    <n v="736.97896417860625"/>
    <n v="289.37262269954095"/>
    <n v="289.37262269954095"/>
    <n v="436.76841553526225"/>
    <s v="Overforecast"/>
    <s v="Overforecast"/>
    <x v="0"/>
    <s v="25-50"/>
  </r>
  <r>
    <s v="Total"/>
    <x v="1"/>
    <s v="ABC-12"/>
    <s v="XYZ-125"/>
    <x v="847"/>
    <s v="Description_1135"/>
    <d v="2022-02-01T00:00:00"/>
    <n v="6549"/>
    <s v="Demand"/>
    <n v="738"/>
    <n v="1948"/>
    <n v="1948"/>
    <n v="1580"/>
    <n v="1210"/>
    <n v="1210"/>
    <n v="842"/>
    <n v="0"/>
    <n v="0"/>
    <n v="0"/>
    <s v="0-10%"/>
    <s v="0-10%"/>
    <s v="0-10%"/>
    <n v="1.5618628602472202"/>
    <n v="1152.6547908624484"/>
    <n v="3042.508851761585"/>
    <n v="3042.508851761585"/>
    <n v="2467.743319190608"/>
    <n v="1889.8540608991366"/>
    <n v="1889.8540608991366"/>
    <n v="1315.0885283281596"/>
    <s v="Overforecast"/>
    <s v="Overforecast"/>
    <x v="0"/>
    <s v="25-50"/>
  </r>
  <r>
    <s v="Total"/>
    <x v="1"/>
    <s v="ABC-12"/>
    <s v="XYZ-125"/>
    <x v="848"/>
    <s v="Description_1136"/>
    <d v="2022-02-01T00:00:00"/>
    <n v="8063"/>
    <s v="Demand"/>
    <n v="1060"/>
    <n v="1236"/>
    <n v="1236"/>
    <n v="1400"/>
    <n v="176"/>
    <n v="176"/>
    <n v="340"/>
    <n v="0.83396226415094343"/>
    <n v="0.83396226415094343"/>
    <n v="0.679245283018868"/>
    <s v="80-90%"/>
    <s v="80-90%"/>
    <s v="60-70%"/>
    <n v="4.9278664312266436"/>
    <n v="5223.5384171002424"/>
    <n v="6090.8429089961319"/>
    <n v="6090.8429089961319"/>
    <n v="6899.0130037173012"/>
    <n v="867.30449189588944"/>
    <n v="867.30449189588944"/>
    <n v="1675.4745866170588"/>
    <s v="Overforecast"/>
    <s v="Overforecast"/>
    <x v="0"/>
    <s v="50-80"/>
  </r>
  <r>
    <s v="Total"/>
    <x v="1"/>
    <s v="ABC-12"/>
    <s v="XYZ-125"/>
    <x v="849"/>
    <s v="Description_1137"/>
    <d v="2022-02-01T00:00:00"/>
    <n v="7437"/>
    <s v="Demand"/>
    <n v="10"/>
    <n v="11"/>
    <n v="11"/>
    <n v="10"/>
    <n v="1"/>
    <n v="1"/>
    <n v="0"/>
    <n v="0.9"/>
    <n v="0.9"/>
    <n v="1"/>
    <s v="80-90%"/>
    <s v="80-90%"/>
    <s v="90-100%"/>
    <n v="2.5468799300411522"/>
    <n v="25.468799300411522"/>
    <n v="28.015679230452676"/>
    <n v="28.015679230452676"/>
    <n v="25.468799300411522"/>
    <n v="2.546879930041154"/>
    <n v="2.546879930041154"/>
    <n v="0"/>
    <s v="Normal"/>
    <s v="Normal"/>
    <x v="2"/>
    <s v="80-120"/>
  </r>
  <r>
    <s v="Total"/>
    <x v="1"/>
    <s v="ABC-12"/>
    <s v="XYZ-125"/>
    <x v="850"/>
    <s v="Description_1138"/>
    <d v="2022-02-01T00:00:00"/>
    <n v="1750"/>
    <s v="Demand"/>
    <n v="92"/>
    <n v="34"/>
    <n v="34"/>
    <n v="64"/>
    <n v="58"/>
    <n v="58"/>
    <n v="28"/>
    <n v="0.36956521739130432"/>
    <n v="0.36956521739130432"/>
    <n v="0.69565217391304346"/>
    <s v="30-40%"/>
    <s v="30-40%"/>
    <s v="60-70%"/>
    <n v="3.1991497791638062"/>
    <n v="294.32177968307019"/>
    <n v="108.77109249156941"/>
    <n v="108.77109249156941"/>
    <n v="204.74558586648359"/>
    <n v="185.5506871915008"/>
    <n v="185.5506871915008"/>
    <n v="89.576193816586596"/>
    <s v="Underforecast"/>
    <s v="Underforecast"/>
    <x v="3"/>
    <s v="120-150"/>
  </r>
  <r>
    <s v="Total"/>
    <x v="1"/>
    <s v="ABC-12"/>
    <s v="XYZ-125"/>
    <x v="851"/>
    <s v="Description_1139"/>
    <d v="2022-02-01T00:00:00"/>
    <n v="5864"/>
    <s v="Demand"/>
    <n v="2531"/>
    <n v="5906"/>
    <n v="5906"/>
    <n v="3950"/>
    <n v="3375"/>
    <n v="3375"/>
    <n v="1419"/>
    <n v="0"/>
    <n v="0"/>
    <n v="0.43935203476886608"/>
    <s v="0-10%"/>
    <s v="0-10%"/>
    <s v="40-50%"/>
    <n v="5.0792505442404368"/>
    <n v="12855.583127472546"/>
    <n v="29998.053714284018"/>
    <n v="29998.053714284018"/>
    <n v="20063.039649749724"/>
    <n v="17142.470586811472"/>
    <n v="17142.470586811472"/>
    <n v="7207.456522277178"/>
    <s v="Overforecast"/>
    <s v="Overforecast"/>
    <x v="0"/>
    <s v="50-80"/>
  </r>
  <r>
    <s v="Total"/>
    <x v="1"/>
    <s v="ABC-12"/>
    <s v="XYZ-125"/>
    <x v="852"/>
    <s v="Description_1140"/>
    <d v="2022-02-01T00:00:00"/>
    <n v="2436"/>
    <s v="Demand"/>
    <n v="15"/>
    <n v="13"/>
    <n v="13"/>
    <n v="29"/>
    <n v="2"/>
    <n v="2"/>
    <n v="14"/>
    <n v="0.8666666666666667"/>
    <n v="0.8666666666666667"/>
    <n v="6.6666666666666652E-2"/>
    <s v="80-90%"/>
    <s v="80-90%"/>
    <s v="0-10%"/>
    <n v="3.0145029619100385"/>
    <n v="45.217544428650577"/>
    <n v="39.188538504830504"/>
    <n v="39.188538504830504"/>
    <n v="87.420585895391113"/>
    <n v="6.0290059238200726"/>
    <n v="6.0290059238200726"/>
    <n v="42.203041466740537"/>
    <s v="Underforecast"/>
    <s v="Underforecast"/>
    <x v="0"/>
    <s v="50-80"/>
  </r>
  <r>
    <s v="Total"/>
    <x v="1"/>
    <s v="ABC-12"/>
    <s v="XYZ-125"/>
    <x v="853"/>
    <s v="Description_1141"/>
    <d v="2022-02-01T00:00:00"/>
    <n v="667"/>
    <s v="Demand"/>
    <n v="51"/>
    <n v="150"/>
    <n v="150"/>
    <n v="160"/>
    <n v="99"/>
    <n v="99"/>
    <n v="109"/>
    <n v="0"/>
    <n v="0"/>
    <n v="0"/>
    <s v="0-10%"/>
    <s v="0-10%"/>
    <s v="0-10%"/>
    <n v="4.0386228300616018"/>
    <n v="205.96976433314168"/>
    <n v="605.79342450924025"/>
    <n v="605.79342450924025"/>
    <n v="646.17965280985629"/>
    <n v="399.82366017609854"/>
    <n v="399.82366017609854"/>
    <n v="440.20988847671458"/>
    <s v="Overforecast"/>
    <s v="Overforecast"/>
    <x v="0"/>
    <s v="25-50"/>
  </r>
  <r>
    <s v="Total"/>
    <x v="0"/>
    <s v="ABC-12"/>
    <s v="XYZ-125"/>
    <x v="854"/>
    <s v="Description_1145"/>
    <d v="2022-02-01T00:00:00"/>
    <n v="7184"/>
    <s v="Demand"/>
    <n v="3700"/>
    <n v="1983"/>
    <n v="1983"/>
    <n v="4000"/>
    <n v="1717"/>
    <n v="1717"/>
    <n v="300"/>
    <n v="0.53594594594594591"/>
    <n v="0.53594594594594591"/>
    <n v="0.91891891891891886"/>
    <s v="50-60%"/>
    <s v="50-60%"/>
    <s v="90-100%"/>
    <n v="3.4723554345886134"/>
    <n v="12847.715107977869"/>
    <n v="6885.6808267892202"/>
    <n v="6885.6808267892202"/>
    <n v="13889.421738354453"/>
    <n v="5962.0342811886485"/>
    <n v="5962.0342811886485"/>
    <n v="1041.7066303765841"/>
    <s v="Underforecast"/>
    <s v="Underforecast"/>
    <x v="2"/>
    <s v="80-120"/>
  </r>
  <r>
    <s v="Total"/>
    <x v="0"/>
    <s v="ABC-12"/>
    <s v="XYZ-125"/>
    <x v="855"/>
    <s v="Description_1147"/>
    <d v="2022-02-01T00:00:00"/>
    <n v="2555"/>
    <s v="Demand"/>
    <n v="269"/>
    <n v="451"/>
    <n v="451"/>
    <n v="1000"/>
    <n v="182"/>
    <n v="182"/>
    <n v="731"/>
    <n v="0.32342007434944242"/>
    <n v="0.32342007434944242"/>
    <n v="0"/>
    <s v="30-40%"/>
    <s v="30-40%"/>
    <s v="0-10%"/>
    <n v="5.4726224960998451"/>
    <n v="1472.1354514508582"/>
    <n v="2468.1527457410302"/>
    <n v="2468.1527457410302"/>
    <n v="5472.6224960998452"/>
    <n v="996.017294290172"/>
    <n v="996.017294290172"/>
    <n v="4000.4870446489867"/>
    <s v="Overforecast"/>
    <s v="Overforecast"/>
    <x v="0"/>
    <s v="25-50"/>
  </r>
  <r>
    <s v="Total"/>
    <x v="3"/>
    <s v="ABC-12"/>
    <s v="XYZ-125"/>
    <x v="856"/>
    <s v="Description_1148"/>
    <d v="2022-02-01T00:00:00"/>
    <n v="3311"/>
    <s v="Demand"/>
    <n v="1715"/>
    <n v="1194"/>
    <n v="1194"/>
    <n v="1120"/>
    <n v="521"/>
    <n v="521"/>
    <n v="595"/>
    <n v="0.69620991253644315"/>
    <n v="0.69620991253644315"/>
    <n v="0.65306122448979598"/>
    <s v="60-70%"/>
    <s v="60-70%"/>
    <s v="60-70%"/>
    <n v="1.6362076602698279"/>
    <n v="2806.0961373627547"/>
    <n v="1953.6319463621744"/>
    <n v="1953.6319463621744"/>
    <n v="1832.5525795022072"/>
    <n v="852.46419100058029"/>
    <n v="852.46419100058029"/>
    <n v="973.54355786054748"/>
    <s v="Underforecast"/>
    <s v="Underforecast"/>
    <x v="3"/>
    <s v="150-200"/>
  </r>
  <r>
    <s v="Total"/>
    <x v="3"/>
    <s v="ABC-12"/>
    <s v="XYZ-125"/>
    <x v="857"/>
    <s v="Description_1149"/>
    <d v="2022-02-01T00:00:00"/>
    <n v="2646"/>
    <s v="Demand"/>
    <n v="1092"/>
    <n v="1369"/>
    <n v="1369"/>
    <n v="1200"/>
    <n v="277"/>
    <n v="277"/>
    <n v="108"/>
    <n v="0.74633699633699635"/>
    <n v="0.74633699633699635"/>
    <n v="0.90109890109890112"/>
    <s v="70-80%"/>
    <s v="70-80%"/>
    <s v="80-90%"/>
    <n v="1.9629872394356107"/>
    <n v="2143.5820654636868"/>
    <n v="2687.3295307873509"/>
    <n v="2687.3295307873509"/>
    <n v="2355.5846873227329"/>
    <n v="543.74746532366407"/>
    <n v="543.74746532366407"/>
    <n v="212.00262185904603"/>
    <s v="Overforecast"/>
    <s v="Overforecast"/>
    <x v="2"/>
    <s v="80-120"/>
  </r>
  <r>
    <s v="Total"/>
    <x v="3"/>
    <s v="ABC-12"/>
    <s v="XYZ-125"/>
    <x v="858"/>
    <s v="Description_1150"/>
    <d v="2022-02-01T00:00:00"/>
    <n v="1612"/>
    <s v="Demand"/>
    <n v="706"/>
    <n v="492"/>
    <n v="492"/>
    <n v="620"/>
    <n v="214"/>
    <n v="214"/>
    <n v="86"/>
    <n v="0.69688385269121811"/>
    <n v="0.69688385269121811"/>
    <n v="0.87818696883852687"/>
    <s v="60-70%"/>
    <s v="60-70%"/>
    <s v="80-90%"/>
    <n v="6.4451279693684009"/>
    <n v="4550.2603463740907"/>
    <n v="3171.0029609292533"/>
    <n v="3171.0029609292533"/>
    <n v="3995.9793410084085"/>
    <n v="1379.2573854448374"/>
    <n v="1379.2573854448374"/>
    <n v="554.28100536568218"/>
    <s v="Underforecast"/>
    <s v="Underforecast"/>
    <x v="3"/>
    <s v="80-120"/>
  </r>
  <r>
    <s v="Total"/>
    <x v="3"/>
    <s v="ABC-12"/>
    <s v="XYZ-125"/>
    <x v="859"/>
    <s v="Description_1151"/>
    <d v="2022-02-01T00:00:00"/>
    <n v="3079"/>
    <s v="Demand"/>
    <n v="196"/>
    <n v="142"/>
    <n v="142"/>
    <n v="140"/>
    <n v="54"/>
    <n v="54"/>
    <n v="56"/>
    <n v="0.72448979591836737"/>
    <n v="0.72448979591836737"/>
    <n v="0.7142857142857143"/>
    <s v="70-80%"/>
    <s v="70-80%"/>
    <s v="70-80%"/>
    <n v="2.0123916759371232"/>
    <n v="394.42876848367615"/>
    <n v="285.75961798307151"/>
    <n v="285.75961798307151"/>
    <n v="281.73483463119726"/>
    <n v="108.66915050060464"/>
    <n v="108.66915050060464"/>
    <n v="112.69393385247889"/>
    <s v="Underforecast"/>
    <s v="Underforecast"/>
    <x v="3"/>
    <s v="120-150"/>
  </r>
  <r>
    <s v="Total"/>
    <x v="3"/>
    <s v="ABC-12"/>
    <s v="XYZ-125"/>
    <x v="860"/>
    <s v="Description_1152"/>
    <d v="2022-02-01T00:00:00"/>
    <n v="639"/>
    <s v="Demand"/>
    <n v="117"/>
    <n v="86"/>
    <n v="86"/>
    <n v="96"/>
    <n v="31"/>
    <n v="31"/>
    <n v="21"/>
    <n v="0.7350427350427351"/>
    <n v="0.7350427350427351"/>
    <n v="0.82051282051282048"/>
    <s v="70-80%"/>
    <s v="70-80%"/>
    <s v="80-90%"/>
    <n v="6.5318821858273433"/>
    <n v="764.23021574179916"/>
    <n v="561.74186798115147"/>
    <n v="561.74186798115147"/>
    <n v="627.06068983942498"/>
    <n v="202.48834776064768"/>
    <n v="202.48834776064768"/>
    <n v="137.16952590237418"/>
    <s v="Underforecast"/>
    <s v="Underforecast"/>
    <x v="3"/>
    <s v="120-150"/>
  </r>
  <r>
    <s v="Total"/>
    <x v="1"/>
    <s v="ABC-16"/>
    <s v="XYZ-126"/>
    <x v="861"/>
    <s v="Description_1153"/>
    <d v="2022-02-01T00:00:00"/>
    <n v="0"/>
    <s v="Supply"/>
    <n v="0"/>
    <n v="0"/>
    <n v="0"/>
    <n v="0"/>
    <n v="0"/>
    <n v="0"/>
    <n v="0"/>
    <n v="1"/>
    <n v="1"/>
    <n v="1"/>
    <s v="Others"/>
    <s v="Others"/>
    <s v="Others"/>
    <n v="6.4902428571428574"/>
    <n v="0"/>
    <n v="0"/>
    <n v="0"/>
    <n v="0"/>
    <n v="0"/>
    <n v="0"/>
    <n v="0"/>
    <s v="Others"/>
    <s v="Others"/>
    <x v="4"/>
    <s v="0"/>
  </r>
  <r>
    <s v="Total"/>
    <x v="1"/>
    <s v="ABC-16"/>
    <s v="XYZ-126"/>
    <x v="862"/>
    <s v="Description_1154"/>
    <d v="2022-02-01T00:00:00"/>
    <n v="0"/>
    <s v="Supply"/>
    <n v="0"/>
    <n v="1"/>
    <n v="1"/>
    <n v="0"/>
    <n v="1"/>
    <n v="1"/>
    <n v="0"/>
    <n v="1"/>
    <n v="1"/>
    <n v="1"/>
    <s v="90-100%"/>
    <s v="90-100%"/>
    <s v="Others"/>
    <n v="10.703357142857147"/>
    <n v="0"/>
    <n v="10.703357142857147"/>
    <n v="10.703357142857147"/>
    <n v="0"/>
    <n v="10.703357142857147"/>
    <n v="10.703357142857147"/>
    <n v="0"/>
    <s v="Forecasted But Not Sold"/>
    <s v="Forecasted But Not Sold"/>
    <x v="4"/>
    <s v="0"/>
  </r>
  <r>
    <s v="Total"/>
    <x v="1"/>
    <s v="ABC-16"/>
    <s v="XYZ-126"/>
    <x v="863"/>
    <s v="Description_1155"/>
    <d v="2022-02-01T00:00:00"/>
    <n v="0"/>
    <s v="Supply"/>
    <n v="0"/>
    <n v="2"/>
    <n v="2"/>
    <n v="0"/>
    <n v="2"/>
    <n v="2"/>
    <n v="0"/>
    <n v="1"/>
    <n v="1"/>
    <n v="1"/>
    <s v="90-100%"/>
    <s v="90-100%"/>
    <s v="Others"/>
    <n v="13.198752329277269"/>
    <n v="0"/>
    <n v="26.397504658554539"/>
    <n v="26.397504658554539"/>
    <n v="0"/>
    <n v="26.397504658554539"/>
    <n v="26.397504658554539"/>
    <n v="0"/>
    <s v="Forecasted But Not Sold"/>
    <s v="Forecasted But Not Sold"/>
    <x v="4"/>
    <s v="0"/>
  </r>
  <r>
    <s v="Total"/>
    <x v="1"/>
    <s v="ABC-16"/>
    <s v="XYZ-126"/>
    <x v="864"/>
    <s v="Description_1156"/>
    <d v="2022-02-01T00:00:00"/>
    <n v="0"/>
    <s v="Supply"/>
    <n v="0"/>
    <n v="0"/>
    <n v="0"/>
    <n v="0"/>
    <n v="0"/>
    <n v="0"/>
    <n v="0"/>
    <n v="1"/>
    <n v="1"/>
    <n v="1"/>
    <s v="Others"/>
    <s v="Others"/>
    <s v="Others"/>
    <n v="4.0340142857142878"/>
    <n v="0"/>
    <n v="0"/>
    <n v="0"/>
    <n v="0"/>
    <n v="0"/>
    <n v="0"/>
    <n v="0"/>
    <s v="Others"/>
    <s v="Others"/>
    <x v="4"/>
    <s v="0"/>
  </r>
  <r>
    <s v="Total"/>
    <x v="1"/>
    <s v="ABC-16"/>
    <s v="XYZ-126"/>
    <x v="865"/>
    <s v="Description_1157"/>
    <d v="2022-02-01T00:00:00"/>
    <n v="0"/>
    <s v="Supply"/>
    <n v="0"/>
    <n v="0"/>
    <n v="0"/>
    <n v="0"/>
    <n v="0"/>
    <n v="0"/>
    <n v="0"/>
    <n v="1"/>
    <n v="1"/>
    <n v="1"/>
    <s v="Others"/>
    <s v="Others"/>
    <s v="Others"/>
    <n v="8.1021428571428586"/>
    <n v="0"/>
    <n v="0"/>
    <n v="0"/>
    <n v="0"/>
    <n v="0"/>
    <n v="0"/>
    <n v="0"/>
    <s v="Others"/>
    <s v="Others"/>
    <x v="4"/>
    <s v="0"/>
  </r>
  <r>
    <s v="Total"/>
    <x v="1"/>
    <s v="ABC-16"/>
    <s v="XYZ-126"/>
    <x v="866"/>
    <s v="Description_1158"/>
    <d v="2022-02-01T00:00:00"/>
    <n v="0"/>
    <s v="Supply"/>
    <n v="0"/>
    <n v="6"/>
    <n v="6"/>
    <n v="0"/>
    <n v="6"/>
    <n v="6"/>
    <n v="0"/>
    <n v="1"/>
    <n v="1"/>
    <n v="1"/>
    <s v="90-100%"/>
    <s v="90-100%"/>
    <s v="Others"/>
    <n v="15.037655570233136"/>
    <n v="0"/>
    <n v="90.225933421398821"/>
    <n v="90.225933421398821"/>
    <n v="0"/>
    <n v="90.225933421398821"/>
    <n v="90.225933421398821"/>
    <n v="0"/>
    <s v="Forecasted But Not Sold"/>
    <s v="Forecasted But Not Sold"/>
    <x v="4"/>
    <s v="0"/>
  </r>
  <r>
    <s v="Total"/>
    <x v="4"/>
    <s v="ABC-16"/>
    <s v="XYZ-126"/>
    <x v="867"/>
    <s v="Description_1159"/>
    <d v="2022-02-01T00:00:00"/>
    <n v="0"/>
    <s v="Supply"/>
    <n v="0"/>
    <n v="0"/>
    <n v="0"/>
    <n v="0"/>
    <n v="0"/>
    <n v="0"/>
    <n v="0"/>
    <n v="1"/>
    <n v="1"/>
    <n v="1"/>
    <s v="Others"/>
    <s v="Others"/>
    <s v="Others"/>
    <n v="7.14"/>
    <n v="0"/>
    <n v="0"/>
    <n v="0"/>
    <n v="0"/>
    <n v="0"/>
    <n v="0"/>
    <n v="0"/>
    <s v="Others"/>
    <s v="Others"/>
    <x v="4"/>
    <s v="0"/>
  </r>
  <r>
    <s v="Total"/>
    <x v="4"/>
    <s v="ABC-16"/>
    <s v="XYZ-126"/>
    <x v="868"/>
    <s v="Description_1161"/>
    <d v="2022-02-01T00:00:00"/>
    <n v="3574"/>
    <s v="Demand"/>
    <n v="2166"/>
    <n v="3223"/>
    <n v="3223"/>
    <n v="3400"/>
    <n v="1057"/>
    <n v="1057"/>
    <n v="1234"/>
    <n v="0.51200369344413665"/>
    <n v="0.51200369344413665"/>
    <n v="0.43028624192059095"/>
    <s v="50-60%"/>
    <s v="50-60%"/>
    <s v="40-50%"/>
    <n v="2.14"/>
    <n v="4635.2400000000007"/>
    <n v="6897.22"/>
    <n v="6897.22"/>
    <n v="7276"/>
    <n v="2261.9799999999996"/>
    <n v="2261.9799999999996"/>
    <n v="2640.7599999999993"/>
    <s v="Overforecast"/>
    <s v="Overforecast"/>
    <x v="0"/>
    <s v="50-80"/>
  </r>
  <r>
    <s v="Total"/>
    <x v="3"/>
    <s v="ABC-5"/>
    <s v="XYZ-127"/>
    <x v="869"/>
    <s v="Description_1165"/>
    <d v="2022-02-01T00:00:00"/>
    <n v="22278"/>
    <s v="Demand"/>
    <n v="5053"/>
    <n v="3949"/>
    <n v="3949"/>
    <n v="5000"/>
    <n v="1104"/>
    <n v="1104"/>
    <n v="53"/>
    <n v="0.78151593113002171"/>
    <n v="0.78151593113002171"/>
    <n v="0.98951118147635064"/>
    <s v="70-80%"/>
    <s v="70-80%"/>
    <s v="90-100%"/>
    <n v="2.7686911159294842"/>
    <n v="13990.196208791684"/>
    <n v="10933.561216805534"/>
    <n v="10933.561216805534"/>
    <n v="13843.455579647421"/>
    <n v="3056.6349919861495"/>
    <n v="3056.6349919861495"/>
    <n v="146.74062914426213"/>
    <s v="Underforecast"/>
    <s v="Underforecast"/>
    <x v="2"/>
    <s v="80-120"/>
  </r>
  <r>
    <s v="Total"/>
    <x v="4"/>
    <s v="ABC-17"/>
    <s v="XYZ-128"/>
    <x v="870"/>
    <s v="Description_1168"/>
    <d v="2022-02-01T00:00:00"/>
    <n v="4821"/>
    <s v="Demand"/>
    <n v="1154"/>
    <n v="939"/>
    <n v="939"/>
    <n v="1200"/>
    <n v="215"/>
    <n v="215"/>
    <n v="46"/>
    <n v="0.81369150779896016"/>
    <n v="0.81369150779896016"/>
    <n v="0.96013864818024264"/>
    <s v="80-90%"/>
    <s v="80-90%"/>
    <s v="90-100%"/>
    <n v="36.473500000000001"/>
    <n v="42090.419000000002"/>
    <n v="34248.616500000004"/>
    <n v="34248.616500000004"/>
    <n v="43768.200000000004"/>
    <n v="7841.802499999998"/>
    <n v="7841.802499999998"/>
    <n v="1677.7810000000027"/>
    <s v="Underforecast"/>
    <s v="Underforecast"/>
    <x v="2"/>
    <s v="80-120"/>
  </r>
  <r>
    <s v="Total"/>
    <x v="0"/>
    <s v="ABC-17"/>
    <s v="XYZ-128"/>
    <x v="871"/>
    <s v="Description_1170"/>
    <d v="2022-02-01T00:00:00"/>
    <n v="40818"/>
    <s v="Demand"/>
    <n v="9041"/>
    <n v="17609"/>
    <n v="17609"/>
    <n v="15000"/>
    <n v="8568"/>
    <n v="8568"/>
    <n v="5959"/>
    <n v="5.231722154628915E-2"/>
    <n v="5.231722154628915E-2"/>
    <n v="0.34089149430372745"/>
    <s v="0-10%"/>
    <s v="0-10%"/>
    <s v="30-40%"/>
    <n v="25.060518630862664"/>
    <n v="226572.14894162933"/>
    <n v="441290.67257086065"/>
    <n v="441290.67257086065"/>
    <n v="375907.77946293994"/>
    <n v="214718.52362923132"/>
    <n v="214718.52362923132"/>
    <n v="149335.63052131061"/>
    <s v="Overforecast"/>
    <s v="Overforecast"/>
    <x v="0"/>
    <s v="50-80"/>
  </r>
  <r>
    <s v="Total"/>
    <x v="3"/>
    <s v="ABC-17"/>
    <s v="XYZ-128"/>
    <x v="872"/>
    <s v="Description_1171"/>
    <d v="2022-02-01T00:00:00"/>
    <n v="51166"/>
    <s v="Demand"/>
    <n v="19787"/>
    <n v="20630"/>
    <n v="20630"/>
    <n v="23000"/>
    <n v="843"/>
    <n v="843"/>
    <n v="3213"/>
    <n v="0.95739627027846563"/>
    <n v="0.95739627027846563"/>
    <n v="0.83762066002931213"/>
    <s v="90-100%"/>
    <s v="90-100%"/>
    <s v="80-90%"/>
    <n v="31.785554997993074"/>
    <n v="628940.77674528898"/>
    <n v="655735.99960859714"/>
    <n v="655735.99960859714"/>
    <n v="731067.76495384076"/>
    <n v="26795.222863308154"/>
    <n v="26795.222863308154"/>
    <n v="102126.98820855177"/>
    <s v="Normal"/>
    <s v="Normal"/>
    <x v="0"/>
    <s v="80-120"/>
  </r>
  <r>
    <s v="Total"/>
    <x v="4"/>
    <s v="ABC-17"/>
    <s v="XYZ-128"/>
    <x v="873"/>
    <s v="Description_1172"/>
    <d v="2022-02-01T00:00:00"/>
    <n v="32543"/>
    <s v="Demand"/>
    <n v="14604"/>
    <n v="13970"/>
    <n v="13970"/>
    <n v="13500"/>
    <n v="634"/>
    <n v="634"/>
    <n v="1104"/>
    <n v="0.95658723637359633"/>
    <n v="0.95658723637359633"/>
    <n v="0.92440427280197202"/>
    <s v="90-100%"/>
    <s v="90-100%"/>
    <s v="90-100%"/>
    <n v="30.422733509309225"/>
    <n v="444293.60016995191"/>
    <n v="425005.58712504985"/>
    <n v="425005.58712504985"/>
    <n v="410706.90237567452"/>
    <n v="19288.013044902065"/>
    <n v="19288.013044902065"/>
    <n v="33586.697794277396"/>
    <s v="Normal"/>
    <s v="Normal"/>
    <x v="2"/>
    <s v="80-120"/>
  </r>
  <r>
    <s v="Total"/>
    <x v="3"/>
    <s v="ABC-17"/>
    <s v="XYZ-128"/>
    <x v="874"/>
    <s v="Description_1174"/>
    <d v="2022-02-01T00:00:00"/>
    <n v="0"/>
    <s v="Demand"/>
    <n v="4"/>
    <n v="20"/>
    <n v="20"/>
    <n v="0"/>
    <n v="16"/>
    <n v="16"/>
    <n v="4"/>
    <n v="0"/>
    <n v="0"/>
    <n v="0"/>
    <s v="0-10%"/>
    <s v="0-10%"/>
    <s v="0-10%"/>
    <n v="41.094666666666669"/>
    <n v="164.37866666666667"/>
    <n v="821.89333333333343"/>
    <n v="821.89333333333343"/>
    <n v="0"/>
    <n v="657.5146666666667"/>
    <n v="657.5146666666667"/>
    <n v="164.37866666666667"/>
    <s v="Overforecast"/>
    <s v="Overforecast"/>
    <x v="1"/>
    <s v="Sales Agst No FC"/>
  </r>
  <r>
    <s v="Total"/>
    <x v="0"/>
    <s v="ABC-17"/>
    <s v="XYZ-128"/>
    <x v="875"/>
    <s v="Description_1178"/>
    <d v="2022-02-01T00:00:00"/>
    <n v="0"/>
    <s v="Supply"/>
    <n v="0"/>
    <n v="200"/>
    <n v="200"/>
    <n v="100"/>
    <n v="200"/>
    <n v="200"/>
    <n v="100"/>
    <n v="1"/>
    <n v="1"/>
    <n v="1"/>
    <s v="90-100%"/>
    <s v="90-100%"/>
    <s v="90-100%"/>
    <n v="21.016818543046359"/>
    <n v="0"/>
    <n v="4203.3637086092722"/>
    <n v="4203.3637086092722"/>
    <n v="2101.6818543046361"/>
    <n v="4203.3637086092722"/>
    <n v="4203.3637086092722"/>
    <n v="2101.6818543046361"/>
    <s v="Forecasted But Not Sold"/>
    <s v="Forecasted But Not Sold"/>
    <x v="5"/>
    <s v="0"/>
  </r>
  <r>
    <s v="Total"/>
    <x v="1"/>
    <s v="ABC-16"/>
    <s v="XYZ-129"/>
    <x v="876"/>
    <s v="Description_1181"/>
    <d v="2022-02-01T00:00:00"/>
    <n v="0"/>
    <s v="Supply"/>
    <n v="0"/>
    <n v="69"/>
    <n v="69"/>
    <n v="40"/>
    <n v="69"/>
    <n v="69"/>
    <n v="40"/>
    <n v="1"/>
    <n v="1"/>
    <n v="1"/>
    <s v="90-100%"/>
    <s v="90-100%"/>
    <s v="90-100%"/>
    <n v="1.9229999999999998"/>
    <n v="0"/>
    <n v="132.68699999999998"/>
    <n v="132.68699999999998"/>
    <n v="76.919999999999987"/>
    <n v="132.68699999999998"/>
    <n v="132.68699999999998"/>
    <n v="76.919999999999987"/>
    <s v="Forecasted But Not Sold"/>
    <s v="Forecasted But Not Sold"/>
    <x v="5"/>
    <s v="0"/>
  </r>
  <r>
    <s v="Total"/>
    <x v="1"/>
    <s v="ABC-16"/>
    <s v="XYZ-129"/>
    <x v="877"/>
    <s v="Description_1182"/>
    <d v="2022-02-01T00:00:00"/>
    <n v="426"/>
    <s v="Demand"/>
    <n v="25"/>
    <n v="26"/>
    <n v="26"/>
    <n v="45"/>
    <n v="1"/>
    <n v="1"/>
    <n v="20"/>
    <n v="0.96"/>
    <n v="0.96"/>
    <n v="0.19999999999999996"/>
    <s v="90-100%"/>
    <s v="90-100%"/>
    <s v="10-20%"/>
    <n v="57.197799999999994"/>
    <n v="1429.9449999999999"/>
    <n v="1487.1427999999999"/>
    <n v="1487.1427999999999"/>
    <n v="2573.9009999999998"/>
    <n v="57.197799999999916"/>
    <n v="57.197799999999916"/>
    <n v="1143.9559999999999"/>
    <s v="Normal"/>
    <s v="Normal"/>
    <x v="0"/>
    <s v="50-80"/>
  </r>
  <r>
    <s v="Total"/>
    <x v="1"/>
    <s v="ABC-16"/>
    <s v="XYZ-129"/>
    <x v="878"/>
    <s v="Description_1183"/>
    <d v="2022-02-01T00:00:00"/>
    <n v="1482"/>
    <s v="Demand"/>
    <n v="36"/>
    <n v="248"/>
    <n v="248"/>
    <n v="110"/>
    <n v="212"/>
    <n v="212"/>
    <n v="74"/>
    <n v="0"/>
    <n v="0"/>
    <n v="0"/>
    <s v="0-10%"/>
    <s v="0-10%"/>
    <s v="0-10%"/>
    <n v="1.8634999999999997"/>
    <n v="67.085999999999984"/>
    <n v="462.14799999999991"/>
    <n v="462.14799999999991"/>
    <n v="204.98499999999996"/>
    <n v="395.0619999999999"/>
    <n v="395.0619999999999"/>
    <n v="137.89899999999997"/>
    <s v="Overforecast"/>
    <s v="Overforecast"/>
    <x v="0"/>
    <s v="25-50"/>
  </r>
  <r>
    <s v="Total"/>
    <x v="1"/>
    <s v="ABC-16"/>
    <s v="XYZ-129"/>
    <x v="879"/>
    <s v="Description_1184"/>
    <d v="2022-02-01T00:00:00"/>
    <n v="540"/>
    <s v="Demand"/>
    <n v="29"/>
    <n v="49"/>
    <n v="49"/>
    <n v="50"/>
    <n v="20"/>
    <n v="20"/>
    <n v="21"/>
    <n v="0.31034482758620685"/>
    <n v="0.31034482758620685"/>
    <n v="0.27586206896551724"/>
    <s v="30-40%"/>
    <s v="30-40%"/>
    <s v="20-30%"/>
    <n v="6.8889999999999985"/>
    <n v="199.78099999999995"/>
    <n v="337.56099999999992"/>
    <n v="337.56099999999992"/>
    <n v="344.44999999999993"/>
    <n v="137.77999999999997"/>
    <n v="137.77999999999997"/>
    <n v="144.66899999999998"/>
    <s v="Overforecast"/>
    <s v="Overforecast"/>
    <x v="0"/>
    <s v="50-80"/>
  </r>
  <r>
    <s v="Total"/>
    <x v="1"/>
    <s v="ABC-16"/>
    <s v="XYZ-129"/>
    <x v="880"/>
    <s v="Description_1185"/>
    <d v="2022-02-01T00:00:00"/>
    <n v="870"/>
    <s v="Demand"/>
    <n v="53"/>
    <n v="47"/>
    <n v="47"/>
    <n v="60"/>
    <n v="6"/>
    <n v="6"/>
    <n v="7"/>
    <n v="0.8867924528301887"/>
    <n v="0.8867924528301887"/>
    <n v="0.86792452830188682"/>
    <s v="80-90%"/>
    <s v="80-90%"/>
    <s v="80-90%"/>
    <n v="58.085999999999999"/>
    <n v="3078.558"/>
    <n v="2730.0419999999999"/>
    <n v="2730.0419999999999"/>
    <n v="3485.16"/>
    <n v="348.51600000000008"/>
    <n v="348.51600000000008"/>
    <n v="406.60199999999986"/>
    <s v="Underforecast"/>
    <s v="Underforecast"/>
    <x v="0"/>
    <s v="80-120"/>
  </r>
  <r>
    <s v="Total"/>
    <x v="1"/>
    <s v="ABC-16"/>
    <s v="XYZ-129"/>
    <x v="881"/>
    <s v="Description_1186"/>
    <d v="2022-02-01T00:00:00"/>
    <n v="549"/>
    <s v="Demand"/>
    <n v="280"/>
    <n v="277"/>
    <n v="277"/>
    <n v="250"/>
    <n v="3"/>
    <n v="3"/>
    <n v="30"/>
    <n v="0.98928571428571432"/>
    <n v="0.98928571428571432"/>
    <n v="0.8928571428571429"/>
    <s v="90-100%"/>
    <s v="90-100%"/>
    <s v="80-90%"/>
    <n v="9.0399999999999991"/>
    <n v="2531.1999999999998"/>
    <n v="2504.08"/>
    <n v="2504.08"/>
    <n v="2260"/>
    <n v="27.119999999999891"/>
    <n v="27.119999999999891"/>
    <n v="271.19999999999982"/>
    <s v="Normal"/>
    <s v="Normal"/>
    <x v="3"/>
    <s v="80-120"/>
  </r>
  <r>
    <s v="Total"/>
    <x v="1"/>
    <s v="ABC-16"/>
    <s v="XYZ-129"/>
    <x v="882"/>
    <s v="Description_1187"/>
    <d v="2022-02-01T00:00:00"/>
    <n v="722"/>
    <s v="Demand"/>
    <n v="47"/>
    <n v="59"/>
    <n v="59"/>
    <n v="75"/>
    <n v="12"/>
    <n v="12"/>
    <n v="28"/>
    <n v="0.74468085106382986"/>
    <n v="0.74468085106382986"/>
    <n v="0.4042553191489362"/>
    <s v="70-80%"/>
    <s v="70-80%"/>
    <s v="30-40%"/>
    <n v="87.346999999999994"/>
    <n v="4105.3089999999993"/>
    <n v="5153.473"/>
    <n v="5153.473"/>
    <n v="6551.0249999999996"/>
    <n v="1048.1640000000007"/>
    <n v="1048.1640000000007"/>
    <n v="2445.7160000000003"/>
    <s v="Overforecast"/>
    <s v="Overforecast"/>
    <x v="0"/>
    <s v="50-80"/>
  </r>
  <r>
    <s v="Total"/>
    <x v="1"/>
    <s v="ABC-16"/>
    <s v="XYZ-129"/>
    <x v="883"/>
    <s v="Description_1188"/>
    <d v="2022-02-01T00:00:00"/>
    <n v="231"/>
    <s v="Demand"/>
    <n v="50"/>
    <n v="51"/>
    <n v="51"/>
    <n v="70"/>
    <n v="1"/>
    <n v="1"/>
    <n v="20"/>
    <n v="0.98"/>
    <n v="0.98"/>
    <n v="0.6"/>
    <s v="90-100%"/>
    <s v="90-100%"/>
    <s v="50-60%"/>
    <n v="64.974999999999994"/>
    <n v="3248.7499999999995"/>
    <n v="3313.7249999999999"/>
    <n v="3313.7249999999999"/>
    <n v="4548.25"/>
    <n v="64.975000000000364"/>
    <n v="64.975000000000364"/>
    <n v="1299.5000000000005"/>
    <s v="Normal"/>
    <s v="Normal"/>
    <x v="0"/>
    <s v="50-80"/>
  </r>
  <r>
    <s v="Total"/>
    <x v="1"/>
    <s v="ABC-16"/>
    <s v="XYZ-129"/>
    <x v="884"/>
    <s v="Description_1189"/>
    <d v="2022-02-01T00:00:00"/>
    <n v="131"/>
    <s v="Demand"/>
    <n v="37"/>
    <n v="69"/>
    <n v="69"/>
    <n v="50"/>
    <n v="32"/>
    <n v="32"/>
    <n v="13"/>
    <n v="0.13513513513513509"/>
    <n v="0.13513513513513509"/>
    <n v="0.64864864864864868"/>
    <s v="10-20%"/>
    <s v="10-20%"/>
    <s v="60-70%"/>
    <n v="20.340000000000007"/>
    <n v="752.58000000000027"/>
    <n v="1403.4600000000005"/>
    <n v="1403.4600000000005"/>
    <n v="1017.0000000000003"/>
    <n v="650.88000000000022"/>
    <n v="650.88000000000022"/>
    <n v="264.42000000000007"/>
    <s v="Overforecast"/>
    <s v="Overforecast"/>
    <x v="0"/>
    <s v="50-80"/>
  </r>
  <r>
    <s v="Total"/>
    <x v="1"/>
    <s v="ABC-16"/>
    <s v="XYZ-129"/>
    <x v="885"/>
    <s v="Description_1190"/>
    <d v="2022-02-01T00:00:00"/>
    <n v="2"/>
    <s v="Supply"/>
    <n v="0"/>
    <n v="58"/>
    <n v="58"/>
    <n v="165"/>
    <n v="58"/>
    <n v="58"/>
    <n v="165"/>
    <n v="1"/>
    <n v="1"/>
    <n v="1"/>
    <s v="90-100%"/>
    <s v="90-100%"/>
    <s v="90-100%"/>
    <n v="16.95"/>
    <n v="0"/>
    <n v="983.09999999999991"/>
    <n v="983.09999999999991"/>
    <n v="2796.75"/>
    <n v="983.09999999999991"/>
    <n v="983.09999999999991"/>
    <n v="2796.75"/>
    <s v="Forecasted But Not Sold"/>
    <s v="Forecasted But Not Sold"/>
    <x v="5"/>
    <s v="0"/>
  </r>
  <r>
    <s v="Total"/>
    <x v="3"/>
    <s v="ABC-16"/>
    <s v="XYZ-129"/>
    <x v="886"/>
    <s v="Description_1191"/>
    <d v="2022-02-01T00:00:00"/>
    <n v="358"/>
    <s v="Demand"/>
    <n v="269"/>
    <n v="1272"/>
    <n v="1272"/>
    <n v="700"/>
    <n v="1003"/>
    <n v="1003"/>
    <n v="431"/>
    <n v="0"/>
    <n v="0"/>
    <n v="0"/>
    <s v="0-10%"/>
    <s v="0-10%"/>
    <s v="0-10%"/>
    <n v="2.0500316293929708"/>
    <n v="551.45850830670918"/>
    <n v="2607.6402325878589"/>
    <n v="2607.6402325878589"/>
    <n v="1435.0221405750794"/>
    <n v="2056.1817242811499"/>
    <n v="2056.1817242811499"/>
    <n v="883.56363226837027"/>
    <s v="Overforecast"/>
    <s v="Overforecast"/>
    <x v="0"/>
    <s v="25-50"/>
  </r>
  <r>
    <s v="Total"/>
    <x v="3"/>
    <s v="ABC-16"/>
    <s v="XYZ-129"/>
    <x v="887"/>
    <s v="Description_1192"/>
    <d v="2022-02-01T00:00:00"/>
    <n v="1548"/>
    <s v="Demand"/>
    <n v="1771"/>
    <n v="688"/>
    <n v="688"/>
    <n v="900"/>
    <n v="1083"/>
    <n v="1083"/>
    <n v="871"/>
    <n v="0.38848108413325799"/>
    <n v="0.38848108413325799"/>
    <n v="0.50818746470920384"/>
    <s v="30-40%"/>
    <s v="30-40%"/>
    <s v="40-50%"/>
    <n v="2.0208987290059004"/>
    <n v="3579.0116490694495"/>
    <n v="1390.3783255560595"/>
    <n v="1390.3783255560595"/>
    <n v="1818.8088561053103"/>
    <n v="2188.6333235133898"/>
    <n v="2188.6333235133898"/>
    <n v="1760.2027929641392"/>
    <s v="Underforecast"/>
    <s v="Underforecast"/>
    <x v="3"/>
    <s v="150-200"/>
  </r>
  <r>
    <s v="Total"/>
    <x v="3"/>
    <s v="ABC-16"/>
    <s v="XYZ-129"/>
    <x v="888"/>
    <s v="Description_1193"/>
    <d v="2022-02-01T00:00:00"/>
    <n v="2296"/>
    <s v="Demand"/>
    <n v="1571"/>
    <n v="7527"/>
    <n v="7527"/>
    <n v="2000"/>
    <n v="5956"/>
    <n v="5956"/>
    <n v="429"/>
    <n v="0"/>
    <n v="0"/>
    <n v="0.72692552514322095"/>
    <s v="0-10%"/>
    <s v="0-10%"/>
    <s v="70-80%"/>
    <n v="4.0990150323595396"/>
    <n v="6439.5526158368366"/>
    <n v="30853.286148570256"/>
    <n v="30853.286148570256"/>
    <n v="8198.0300647190797"/>
    <n v="24413.733532733419"/>
    <n v="24413.733532733419"/>
    <n v="1758.4774488822432"/>
    <s v="Overforecast"/>
    <s v="Overforecast"/>
    <x v="0"/>
    <s v="50-80"/>
  </r>
  <r>
    <s v="Total"/>
    <x v="3"/>
    <s v="ABC-16"/>
    <s v="XYZ-129"/>
    <x v="889"/>
    <s v="Description_1194"/>
    <d v="2022-02-01T00:00:00"/>
    <n v="7"/>
    <s v="Demand"/>
    <n v="0"/>
    <n v="1876"/>
    <n v="1876"/>
    <n v="0"/>
    <n v="1876"/>
    <n v="1876"/>
    <n v="0"/>
    <n v="1"/>
    <n v="1"/>
    <n v="1"/>
    <s v="90-100%"/>
    <s v="90-100%"/>
    <s v="Others"/>
    <n v="10.309479999999999"/>
    <n v="0"/>
    <n v="19340.584479999998"/>
    <n v="19340.584479999998"/>
    <n v="0"/>
    <n v="19340.584479999998"/>
    <n v="19340.584479999998"/>
    <n v="0"/>
    <s v="Forecasted But Not Sold"/>
    <s v="Forecasted But Not Sold"/>
    <x v="4"/>
    <s v="0"/>
  </r>
  <r>
    <s v="Total"/>
    <x v="3"/>
    <s v="ABC-16"/>
    <s v="XYZ-129"/>
    <x v="890"/>
    <s v="Description_1195"/>
    <d v="2022-02-01T00:00:00"/>
    <n v="3273"/>
    <s v="Demand"/>
    <n v="2763"/>
    <n v="3945"/>
    <n v="3945"/>
    <n v="3500"/>
    <n v="1182"/>
    <n v="1182"/>
    <n v="737"/>
    <n v="0.57220412595005432"/>
    <n v="0.57220412595005432"/>
    <n v="0.73326094824466159"/>
    <s v="50-60%"/>
    <s v="50-60%"/>
    <s v="70-80%"/>
    <n v="3.3711831445502964"/>
    <n v="9314.5790283924689"/>
    <n v="13299.31750525092"/>
    <n v="13299.31750525092"/>
    <n v="11799.141005926038"/>
    <n v="3984.7384768584507"/>
    <n v="3984.7384768584507"/>
    <n v="2484.561977533569"/>
    <s v="Overforecast"/>
    <s v="Overforecast"/>
    <x v="0"/>
    <s v="50-80"/>
  </r>
  <r>
    <s v="Total"/>
    <x v="0"/>
    <s v="ABC-16"/>
    <s v="XYZ-129"/>
    <x v="891"/>
    <s v="Description_1196"/>
    <d v="2022-02-01T00:00:00"/>
    <n v="4469"/>
    <s v="Demand"/>
    <n v="1"/>
    <n v="125"/>
    <n v="125"/>
    <n v="50"/>
    <n v="124"/>
    <n v="124"/>
    <n v="49"/>
    <n v="0"/>
    <n v="0"/>
    <n v="0"/>
    <s v="0-10%"/>
    <s v="0-10%"/>
    <s v="0-10%"/>
    <n v="1.4489358166189112"/>
    <n v="1.4489358166189112"/>
    <n v="181.11697707736391"/>
    <n v="181.11697707736391"/>
    <n v="72.446790830945559"/>
    <n v="179.66804126074501"/>
    <n v="179.66804126074501"/>
    <n v="70.997855014326646"/>
    <s v="Overforecast"/>
    <s v="Overforecast"/>
    <x v="0"/>
    <s v="0-25"/>
  </r>
  <r>
    <s v="Total"/>
    <x v="0"/>
    <s v="ABC-16"/>
    <s v="XYZ-129"/>
    <x v="892"/>
    <s v="Description_1197"/>
    <d v="2022-02-01T00:00:00"/>
    <n v="5805"/>
    <s v="Demand"/>
    <n v="167"/>
    <n v="421"/>
    <n v="421"/>
    <n v="500"/>
    <n v="254"/>
    <n v="254"/>
    <n v="333"/>
    <n v="0"/>
    <n v="0"/>
    <n v="0"/>
    <s v="0-10%"/>
    <s v="0-10%"/>
    <s v="0-10%"/>
    <n v="3.3382577243910578"/>
    <n v="557.4890399733066"/>
    <n v="1405.4065019686354"/>
    <n v="1405.4065019686354"/>
    <n v="1669.1288621955289"/>
    <n v="847.91746199532884"/>
    <n v="847.91746199532884"/>
    <n v="1111.6398222222224"/>
    <s v="Overforecast"/>
    <s v="Overforecast"/>
    <x v="0"/>
    <s v="25-50"/>
  </r>
  <r>
    <s v="Total"/>
    <x v="0"/>
    <s v="ABC-16"/>
    <s v="XYZ-129"/>
    <x v="893"/>
    <s v="Description_1198"/>
    <d v="2022-02-01T00:00:00"/>
    <n v="1584"/>
    <s v="Demand"/>
    <n v="1315"/>
    <n v="1246"/>
    <n v="1246"/>
    <n v="1500"/>
    <n v="69"/>
    <n v="69"/>
    <n v="185"/>
    <n v="0.9475285171102662"/>
    <n v="0.9475285171102662"/>
    <n v="0.85931558935361219"/>
    <s v="90-100%"/>
    <s v="90-100%"/>
    <s v="80-90%"/>
    <n v="2.6478882640109354"/>
    <n v="3481.97306717438"/>
    <n v="3299.2687769576255"/>
    <n v="3299.2687769576255"/>
    <n v="3971.832396016403"/>
    <n v="182.70429021675454"/>
    <n v="182.70429021675454"/>
    <n v="489.85932884202293"/>
    <s v="Normal"/>
    <s v="Normal"/>
    <x v="0"/>
    <s v="80-120"/>
  </r>
  <r>
    <s v="Total"/>
    <x v="0"/>
    <s v="ABC-16"/>
    <s v="XYZ-129"/>
    <x v="894"/>
    <s v="Description_1199"/>
    <d v="2022-02-01T00:00:00"/>
    <n v="1286"/>
    <s v="Demand"/>
    <n v="49"/>
    <n v="211"/>
    <n v="211"/>
    <n v="200"/>
    <n v="162"/>
    <n v="162"/>
    <n v="151"/>
    <n v="0"/>
    <n v="0"/>
    <n v="0"/>
    <s v="0-10%"/>
    <s v="0-10%"/>
    <s v="0-10%"/>
    <n v="2.2752301943198803"/>
    <n v="111.48627952167413"/>
    <n v="480.07357100149471"/>
    <n v="480.07357100149471"/>
    <n v="455.04603886397604"/>
    <n v="368.58729147982058"/>
    <n v="368.58729147982058"/>
    <n v="343.5597593423019"/>
    <s v="Overforecast"/>
    <s v="Overforecast"/>
    <x v="0"/>
    <s v="0-25"/>
  </r>
  <r>
    <s v="Total"/>
    <x v="1"/>
    <s v="ABC-16"/>
    <s v="XYZ-130"/>
    <x v="895"/>
    <s v="Description_1205"/>
    <d v="2022-02-01T00:00:00"/>
    <n v="3161"/>
    <s v="Demand"/>
    <n v="141"/>
    <n v="417"/>
    <n v="417"/>
    <n v="200"/>
    <n v="276"/>
    <n v="276"/>
    <n v="59"/>
    <n v="0"/>
    <n v="0"/>
    <n v="0.58156028368794321"/>
    <s v="0-10%"/>
    <s v="0-10%"/>
    <s v="50-60%"/>
    <n v="1.6344419558248773"/>
    <n v="230.45631577130769"/>
    <n v="681.56229557897382"/>
    <n v="681.56229557897382"/>
    <n v="326.88839116497547"/>
    <n v="451.10597980766613"/>
    <n v="451.10597980766613"/>
    <n v="96.432075393667787"/>
    <s v="Overforecast"/>
    <s v="Overforecast"/>
    <x v="0"/>
    <s v="50-80"/>
  </r>
  <r>
    <s v="Total"/>
    <x v="1"/>
    <s v="ABC-16"/>
    <s v="XYZ-130"/>
    <x v="896"/>
    <s v="Description_1206"/>
    <d v="2022-02-01T00:00:00"/>
    <n v="584"/>
    <s v="Demand"/>
    <n v="74"/>
    <n v="109"/>
    <n v="109"/>
    <n v="105"/>
    <n v="35"/>
    <n v="35"/>
    <n v="31"/>
    <n v="0.52702702702702697"/>
    <n v="0.52702702702702697"/>
    <n v="0.58108108108108114"/>
    <s v="50-60%"/>
    <s v="50-60%"/>
    <s v="50-60%"/>
    <n v="4.8571"/>
    <n v="359.42540000000002"/>
    <n v="529.4239"/>
    <n v="529.4239"/>
    <n v="509.99549999999999"/>
    <n v="169.99849999999998"/>
    <n v="169.99849999999998"/>
    <n v="150.57009999999997"/>
    <s v="Overforecast"/>
    <s v="Overforecast"/>
    <x v="0"/>
    <s v="50-80"/>
  </r>
  <r>
    <s v="Total"/>
    <x v="1"/>
    <s v="ABC-16"/>
    <s v="XYZ-130"/>
    <x v="897"/>
    <s v="Description_1207"/>
    <d v="2022-02-01T00:00:00"/>
    <n v="1054"/>
    <s v="Demand"/>
    <n v="200"/>
    <n v="230"/>
    <n v="230"/>
    <n v="300"/>
    <n v="30"/>
    <n v="30"/>
    <n v="100"/>
    <n v="0.85"/>
    <n v="0.85"/>
    <n v="0.5"/>
    <s v="80-90%"/>
    <s v="80-90%"/>
    <s v="40-50%"/>
    <n v="2.8460834898444882"/>
    <n v="569.21669796889762"/>
    <n v="654.59920266423228"/>
    <n v="654.59920266423228"/>
    <n v="853.82504695334649"/>
    <n v="85.38250469533466"/>
    <n v="85.38250469533466"/>
    <n v="284.60834898444887"/>
    <s v="Overforecast"/>
    <s v="Overforecast"/>
    <x v="0"/>
    <s v="50-80"/>
  </r>
  <r>
    <s v="Total"/>
    <x v="1"/>
    <s v="ABC-16"/>
    <s v="XYZ-130"/>
    <x v="898"/>
    <s v="Description_1208"/>
    <d v="2022-02-01T00:00:00"/>
    <n v="72354"/>
    <s v="Demand"/>
    <n v="27809"/>
    <n v="31397"/>
    <n v="31397"/>
    <n v="34000"/>
    <n v="3588"/>
    <n v="3588"/>
    <n v="6191"/>
    <n v="0.87097702182746595"/>
    <n v="0.87097702182746595"/>
    <n v="0.7773742313639469"/>
    <s v="80-90%"/>
    <s v="80-90%"/>
    <s v="70-80%"/>
    <n v="3.099740124928569"/>
    <n v="86200.673134138575"/>
    <n v="97322.540702382277"/>
    <n v="97322.540702382277"/>
    <n v="105391.16424757135"/>
    <n v="11121.867568243702"/>
    <n v="11121.867568243702"/>
    <n v="19190.49111343277"/>
    <s v="Overforecast"/>
    <s v="Overforecast"/>
    <x v="0"/>
    <s v="80-120"/>
  </r>
  <r>
    <s v="Total"/>
    <x v="1"/>
    <s v="ABC-16"/>
    <s v="XYZ-130"/>
    <x v="899"/>
    <s v="Description_1209"/>
    <d v="2022-02-01T00:00:00"/>
    <n v="121"/>
    <s v="Supply"/>
    <n v="135"/>
    <n v="677"/>
    <n v="677"/>
    <n v="580"/>
    <n v="542"/>
    <n v="542"/>
    <n v="445"/>
    <n v="0"/>
    <n v="0"/>
    <n v="0"/>
    <s v="0-10%"/>
    <s v="0-10%"/>
    <s v="0-10%"/>
    <n v="4.4759238404621566"/>
    <n v="604.24971846239112"/>
    <n v="3030.2004399928801"/>
    <n v="3030.2004399928801"/>
    <n v="2596.0358274680507"/>
    <n v="2425.9507215304889"/>
    <n v="2425.9507215304889"/>
    <n v="1991.7861090056595"/>
    <s v="Overforecast"/>
    <s v="Overforecast"/>
    <x v="0"/>
    <s v="0-25"/>
  </r>
  <r>
    <s v="Total"/>
    <x v="1"/>
    <s v="ABC-16"/>
    <s v="XYZ-130"/>
    <x v="900"/>
    <s v="Description_1210"/>
    <d v="2022-02-01T00:00:00"/>
    <n v="249"/>
    <s v="Demand"/>
    <n v="48"/>
    <n v="46"/>
    <n v="46"/>
    <n v="20"/>
    <n v="2"/>
    <n v="2"/>
    <n v="28"/>
    <n v="0.95833333333333337"/>
    <n v="0.95833333333333337"/>
    <n v="0.41666666666666663"/>
    <s v="90-100%"/>
    <s v="90-100%"/>
    <s v="40-50%"/>
    <n v="3.4033999999999995"/>
    <n v="163.36319999999998"/>
    <n v="156.55639999999997"/>
    <n v="156.55639999999997"/>
    <n v="68.067999999999984"/>
    <n v="6.8068000000000097"/>
    <n v="6.8068000000000097"/>
    <n v="95.295199999999994"/>
    <s v="Normal"/>
    <s v="Normal"/>
    <x v="3"/>
    <s v="&gt;200&quot;"/>
  </r>
  <r>
    <s v="Total"/>
    <x v="1"/>
    <s v="ABC-16"/>
    <s v="XYZ-130"/>
    <x v="901"/>
    <s v="Description_1211"/>
    <d v="2022-02-01T00:00:00"/>
    <n v="681"/>
    <s v="Demand"/>
    <n v="23"/>
    <n v="50"/>
    <n v="50"/>
    <n v="30"/>
    <n v="27"/>
    <n v="27"/>
    <n v="7"/>
    <n v="0"/>
    <n v="0"/>
    <n v="0.69565217391304346"/>
    <s v="0-10%"/>
    <s v="0-10%"/>
    <s v="60-70%"/>
    <n v="5.5930000000000009"/>
    <n v="128.63900000000001"/>
    <n v="279.65000000000003"/>
    <n v="279.65000000000003"/>
    <n v="167.79000000000002"/>
    <n v="151.01100000000002"/>
    <n v="151.01100000000002"/>
    <n v="39.15100000000001"/>
    <s v="Overforecast"/>
    <s v="Overforecast"/>
    <x v="0"/>
    <s v="50-80"/>
  </r>
  <r>
    <s v="Total"/>
    <x v="1"/>
    <s v="ABC-16"/>
    <s v="XYZ-130"/>
    <x v="902"/>
    <s v="Description_1212"/>
    <d v="2022-02-01T00:00:00"/>
    <n v="1416"/>
    <s v="Demand"/>
    <n v="705"/>
    <n v="1137"/>
    <n v="1137"/>
    <n v="850"/>
    <n v="432"/>
    <n v="432"/>
    <n v="145"/>
    <n v="0.38723404255319149"/>
    <n v="0.38723404255319149"/>
    <n v="0.79432624113475181"/>
    <s v="30-40%"/>
    <s v="30-40%"/>
    <s v="70-80%"/>
    <n v="10.983700000000001"/>
    <n v="7743.5085000000008"/>
    <n v="12488.466900000001"/>
    <n v="12488.466900000001"/>
    <n v="9336.1450000000004"/>
    <n v="4744.9584000000004"/>
    <n v="4744.9584000000004"/>
    <n v="1592.6364999999996"/>
    <s v="Overforecast"/>
    <s v="Overforecast"/>
    <x v="0"/>
    <s v="80-120"/>
  </r>
  <r>
    <s v="Total"/>
    <x v="1"/>
    <s v="ABC-16"/>
    <s v="XYZ-130"/>
    <x v="903"/>
    <s v="Description_1213"/>
    <d v="2022-02-01T00:00:00"/>
    <n v="2921"/>
    <s v="Demand"/>
    <n v="65"/>
    <n v="231"/>
    <n v="231"/>
    <n v="140"/>
    <n v="166"/>
    <n v="166"/>
    <n v="75"/>
    <n v="0"/>
    <n v="0"/>
    <n v="0"/>
    <s v="0-10%"/>
    <s v="0-10%"/>
    <s v="0-10%"/>
    <n v="9.912700000000001"/>
    <n v="644.32550000000003"/>
    <n v="2289.8337000000001"/>
    <n v="2289.8337000000001"/>
    <n v="1387.7780000000002"/>
    <n v="1645.5082000000002"/>
    <n v="1645.5082000000002"/>
    <n v="743.45250000000021"/>
    <s v="Overforecast"/>
    <s v="Overforecast"/>
    <x v="0"/>
    <s v="25-50"/>
  </r>
  <r>
    <s v="Total"/>
    <x v="0"/>
    <s v="ABC-16"/>
    <s v="XYZ-130"/>
    <x v="904"/>
    <s v="Description_1214"/>
    <d v="2022-02-01T00:00:00"/>
    <n v="56419"/>
    <s v="Demand"/>
    <n v="22255"/>
    <n v="0"/>
    <n v="0"/>
    <n v="21000"/>
    <n v="22255"/>
    <n v="22255"/>
    <n v="1255"/>
    <n v="0"/>
    <n v="0"/>
    <n v="0.94360817793754215"/>
    <s v="0-10%"/>
    <s v="0-10%"/>
    <s v="90-100%"/>
    <n v="1.0623546899670833"/>
    <n v="23642.703625217437"/>
    <n v="0"/>
    <n v="0"/>
    <n v="22309.44848930875"/>
    <n v="23642.703625217437"/>
    <n v="23642.703625217437"/>
    <n v="1333.2551359086865"/>
    <s v="Not Forecasted But Sold"/>
    <s v="Not Forecasted But Sold"/>
    <x v="2"/>
    <s v="80-120"/>
  </r>
  <r>
    <s v="Total"/>
    <x v="3"/>
    <s v="ABC-16"/>
    <s v="XYZ-130"/>
    <x v="905"/>
    <s v="Description_1215"/>
    <d v="2022-02-01T00:00:00"/>
    <n v="23"/>
    <s v="Supply"/>
    <n v="1"/>
    <n v="3269"/>
    <n v="3269"/>
    <n v="500"/>
    <n v="3268"/>
    <n v="3268"/>
    <n v="499"/>
    <n v="0"/>
    <n v="0"/>
    <n v="0"/>
    <s v="0-10%"/>
    <s v="0-10%"/>
    <s v="0-10%"/>
    <n v="3.0783689139568438"/>
    <n v="3.0783689139568438"/>
    <n v="10063.187979724922"/>
    <n v="10063.187979724922"/>
    <n v="1539.1844569784218"/>
    <n v="10060.109610810965"/>
    <n v="10060.109610810965"/>
    <n v="1536.106088064465"/>
    <s v="Overforecast"/>
    <s v="Overforecast"/>
    <x v="0"/>
    <s v="0-25"/>
  </r>
  <r>
    <s v="Total"/>
    <x v="4"/>
    <s v="ABC-16"/>
    <s v="XYZ-130"/>
    <x v="906"/>
    <s v="Description_1217"/>
    <d v="2022-02-01T00:00:00"/>
    <n v="49591"/>
    <s v="Demand"/>
    <n v="20907"/>
    <n v="23914"/>
    <n v="23914"/>
    <n v="26500"/>
    <n v="3007"/>
    <n v="3007"/>
    <n v="5593"/>
    <n v="0.85617257377911704"/>
    <n v="0.85617257377911704"/>
    <n v="0.73248194384655863"/>
    <s v="80-90%"/>
    <s v="80-90%"/>
    <s v="70-80%"/>
    <n v="2.0779452846416491"/>
    <n v="43443.602066002954"/>
    <n v="49691.983536920394"/>
    <n v="49691.983536920394"/>
    <n v="55065.550043003699"/>
    <n v="6248.3814709174403"/>
    <n v="6248.3814709174403"/>
    <n v="11621.947977000746"/>
    <s v="Overforecast"/>
    <s v="Overforecast"/>
    <x v="0"/>
    <s v="50-80"/>
  </r>
  <r>
    <s v="Total"/>
    <x v="0"/>
    <s v="ABC-19"/>
    <s v="XYZ-131"/>
    <x v="907"/>
    <s v="Description_1225"/>
    <d v="2022-02-01T00:00:00"/>
    <n v="6264"/>
    <s v="Demand"/>
    <n v="3221"/>
    <n v="3776"/>
    <n v="3776"/>
    <n v="5000"/>
    <n v="555"/>
    <n v="555"/>
    <n v="1779"/>
    <n v="0.82769326296181311"/>
    <n v="0.82769326296181311"/>
    <n v="0.44768705371002793"/>
    <s v="80-90%"/>
    <s v="80-90%"/>
    <s v="40-50%"/>
    <n v="17.18444193413341"/>
    <n v="55351.087469843711"/>
    <n v="64888.452743287758"/>
    <n v="64888.452743287758"/>
    <n v="85922.209670667056"/>
    <n v="9537.3652734440475"/>
    <n v="9537.3652734440475"/>
    <n v="30571.122200823345"/>
    <s v="Overforecast"/>
    <s v="Overforecast"/>
    <x v="0"/>
    <s v="50-80"/>
  </r>
  <r>
    <s v="Total"/>
    <x v="4"/>
    <s v="ABC-19"/>
    <s v="XYZ-131"/>
    <x v="908"/>
    <s v="Description_1227"/>
    <d v="2022-02-01T00:00:00"/>
    <n v="450"/>
    <s v="Demand"/>
    <n v="150"/>
    <n v="481"/>
    <n v="481"/>
    <n v="500"/>
    <n v="331"/>
    <n v="331"/>
    <n v="350"/>
    <n v="0"/>
    <n v="0"/>
    <n v="0"/>
    <s v="0-10%"/>
    <s v="0-10%"/>
    <s v="0-10%"/>
    <n v="23.799999999999997"/>
    <n v="3569.9999999999995"/>
    <n v="11447.8"/>
    <n v="11447.8"/>
    <n v="11899.999999999998"/>
    <n v="7877.7999999999993"/>
    <n v="7877.7999999999993"/>
    <n v="8329.9999999999982"/>
    <s v="Overforecast"/>
    <s v="Overforecast"/>
    <x v="0"/>
    <s v="25-50"/>
  </r>
  <r>
    <s v="Total"/>
    <x v="3"/>
    <s v="ABC-19"/>
    <s v="XYZ-131"/>
    <x v="909"/>
    <s v="Description_1228"/>
    <d v="2022-02-01T00:00:00"/>
    <n v="150"/>
    <s v="Demand"/>
    <n v="80"/>
    <n v="598"/>
    <n v="598"/>
    <n v="550"/>
    <n v="518"/>
    <n v="518"/>
    <n v="470"/>
    <n v="0"/>
    <n v="0"/>
    <n v="0"/>
    <s v="0-10%"/>
    <s v="0-10%"/>
    <s v="0-10%"/>
    <n v="5.5474485787288401"/>
    <n v="443.79588629830721"/>
    <n v="3317.3742500798462"/>
    <n v="3317.3742500798462"/>
    <n v="3051.096718300862"/>
    <n v="2873.5783637815389"/>
    <n v="2873.5783637815389"/>
    <n v="2607.3008320025547"/>
    <s v="Overforecast"/>
    <s v="Overforecast"/>
    <x v="0"/>
    <s v="0-25"/>
  </r>
  <r>
    <s v="Total"/>
    <x v="0"/>
    <s v="ABC-19"/>
    <s v="XYZ-131"/>
    <x v="910"/>
    <s v="Description_1231"/>
    <d v="2022-02-01T00:00:00"/>
    <n v="1851"/>
    <s v="Demand"/>
    <n v="454"/>
    <n v="622"/>
    <n v="622"/>
    <n v="1400"/>
    <n v="168"/>
    <n v="168"/>
    <n v="946"/>
    <n v="0.62995594713656389"/>
    <n v="0.62995594713656389"/>
    <n v="0"/>
    <s v="60-70%"/>
    <s v="60-70%"/>
    <s v="0-10%"/>
    <n v="29.765576528384276"/>
    <n v="13513.571743886461"/>
    <n v="18514.188600655019"/>
    <n v="18514.188600655019"/>
    <n v="41671.80713973799"/>
    <n v="5000.6168567685581"/>
    <n v="5000.6168567685581"/>
    <n v="28158.23539585153"/>
    <s v="Overforecast"/>
    <s v="Overforecast"/>
    <x v="0"/>
    <s v="25-50"/>
  </r>
  <r>
    <s v="Total"/>
    <x v="4"/>
    <s v="ABC-19"/>
    <s v="XYZ-131"/>
    <x v="911"/>
    <s v="Description_1232"/>
    <d v="2022-02-01T00:00:00"/>
    <n v="1292"/>
    <s v="Demand"/>
    <n v="392"/>
    <n v="246"/>
    <n v="246"/>
    <n v="300"/>
    <n v="146"/>
    <n v="146"/>
    <n v="92"/>
    <n v="0.62755102040816324"/>
    <n v="0.62755102040816324"/>
    <n v="0.76530612244897955"/>
    <s v="60-70%"/>
    <s v="60-70%"/>
    <s v="70-80%"/>
    <n v="28.56"/>
    <n v="11195.519999999999"/>
    <n v="7025.7599999999993"/>
    <n v="7025.7599999999993"/>
    <n v="8568"/>
    <n v="4169.7599999999993"/>
    <n v="4169.7599999999993"/>
    <n v="2627.5199999999986"/>
    <s v="Underforecast"/>
    <s v="Underforecast"/>
    <x v="3"/>
    <s v="120-150"/>
  </r>
  <r>
    <s v="Total"/>
    <x v="3"/>
    <s v="ABC-19"/>
    <s v="XYZ-131"/>
    <x v="912"/>
    <s v="Description_1234"/>
    <d v="2022-02-01T00:00:00"/>
    <n v="503"/>
    <s v="Demand"/>
    <n v="219"/>
    <n v="213"/>
    <n v="213"/>
    <n v="200"/>
    <n v="6"/>
    <n v="6"/>
    <n v="19"/>
    <n v="0.9726027397260274"/>
    <n v="0.9726027397260274"/>
    <n v="0.91324200913242004"/>
    <s v="90-100%"/>
    <s v="90-100%"/>
    <s v="90-100%"/>
    <n v="11.717978677110528"/>
    <n v="2566.2373302872056"/>
    <n v="2495.9294582245425"/>
    <n v="2495.9294582245425"/>
    <n v="2343.5957354221055"/>
    <n v="70.307872062663137"/>
    <n v="70.307872062663137"/>
    <n v="222.64159486510016"/>
    <s v="Normal"/>
    <s v="Normal"/>
    <x v="2"/>
    <s v="80-120"/>
  </r>
  <r>
    <s v="Total"/>
    <x v="0"/>
    <s v="ABC-19"/>
    <s v="XYZ-131"/>
    <x v="913"/>
    <s v="Description_1236"/>
    <d v="2022-02-01T00:00:00"/>
    <n v="1357"/>
    <s v="Demand"/>
    <n v="120"/>
    <n v="67"/>
    <n v="67"/>
    <n v="100"/>
    <n v="53"/>
    <n v="53"/>
    <n v="20"/>
    <n v="0.55833333333333335"/>
    <n v="0.55833333333333335"/>
    <n v="0.83333333333333337"/>
    <s v="50-60%"/>
    <s v="50-60%"/>
    <s v="80-90%"/>
    <n v="27.430176421052629"/>
    <n v="3291.6211705263154"/>
    <n v="1837.8218202105261"/>
    <n v="1837.8218202105261"/>
    <n v="2743.0176421052629"/>
    <n v="1453.7993503157893"/>
    <n v="1453.7993503157893"/>
    <n v="548.60352842105249"/>
    <s v="Underforecast"/>
    <s v="Underforecast"/>
    <x v="3"/>
    <s v="120-150"/>
  </r>
  <r>
    <s v="Total"/>
    <x v="3"/>
    <s v="ABC-19"/>
    <s v="XYZ-131"/>
    <x v="914"/>
    <s v="Description_1237"/>
    <d v="2022-02-01T00:00:00"/>
    <n v="367"/>
    <s v="Demand"/>
    <n v="31"/>
    <n v="60"/>
    <n v="60"/>
    <n v="87"/>
    <n v="29"/>
    <n v="29"/>
    <n v="56"/>
    <n v="6.4516129032258118E-2"/>
    <n v="6.4516129032258118E-2"/>
    <n v="0"/>
    <s v="0-10%"/>
    <s v="0-10%"/>
    <s v="0-10%"/>
    <n v="16.994829617834394"/>
    <n v="526.83971815286623"/>
    <n v="1019.6897770700637"/>
    <n v="1019.6897770700637"/>
    <n v="1478.5501767515923"/>
    <n v="492.85005891719743"/>
    <n v="492.85005891719743"/>
    <n v="951.71045859872606"/>
    <s v="Overforecast"/>
    <s v="Overforecast"/>
    <x v="0"/>
    <s v="25-5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6">
  <r>
    <s v="Total"/>
    <x v="0"/>
    <s v="ABC-11"/>
    <s v="XYZ-1"/>
    <x v="0"/>
    <s v="Description_001"/>
    <d v="2022-02-01T00:00:00"/>
    <n v="9714"/>
    <s v="Demand"/>
    <n v="1108"/>
    <n v="1753"/>
    <n v="1753"/>
    <n v="1800"/>
    <n v="645"/>
    <n v="645"/>
    <n v="692"/>
    <n v="0.41787003610108309"/>
    <n v="0.41787003610108309"/>
    <n v="0.37545126353790614"/>
    <s v="40-50%"/>
    <s v="40-50%"/>
    <s v="30-40%"/>
    <n v="21.612168777484612"/>
    <n v="23946.283005452951"/>
    <n v="37886.131866930526"/>
    <n v="37886.131866930526"/>
    <n v="38901.903799472304"/>
    <n v="13939.848861477574"/>
    <n v="13939.848861477574"/>
    <n v="14955.620794019353"/>
    <s v="Overforecast"/>
    <s v="Overforecast"/>
    <s v="Overforecast"/>
    <s v="50-80"/>
  </r>
  <r>
    <s v="Total"/>
    <x v="1"/>
    <s v="ABC-11"/>
    <s v="XYZ-1"/>
    <x v="1"/>
    <s v="Description_002"/>
    <d v="2022-02-01T00:00:00"/>
    <n v="152"/>
    <s v="Demand"/>
    <n v="2"/>
    <n v="0"/>
    <n v="0"/>
    <n v="17"/>
    <n v="2"/>
    <n v="2"/>
    <n v="15"/>
    <n v="0"/>
    <n v="0"/>
    <n v="0"/>
    <s v="0-10%"/>
    <s v="0-10%"/>
    <s v="0-10%"/>
    <n v="21.9"/>
    <n v="43.8"/>
    <n v="0"/>
    <n v="0"/>
    <n v="372.29999999999995"/>
    <n v="43.8"/>
    <n v="43.8"/>
    <n v="328.49999999999994"/>
    <s v="Not Forecasted But Sold"/>
    <s v="Not Forecasted But Sold"/>
    <s v="Overforecast"/>
    <s v="0-25"/>
  </r>
  <r>
    <s v="Total"/>
    <x v="1"/>
    <s v="ABC-11"/>
    <s v="XYZ-1"/>
    <x v="2"/>
    <s v="Description_003"/>
    <d v="2022-02-01T00:00:00"/>
    <n v="212"/>
    <s v="Demand"/>
    <n v="15"/>
    <n v="100"/>
    <n v="100"/>
    <n v="90"/>
    <n v="85"/>
    <n v="85"/>
    <n v="75"/>
    <n v="0"/>
    <n v="0"/>
    <n v="0"/>
    <s v="0-10%"/>
    <s v="0-10%"/>
    <s v="0-10%"/>
    <n v="63.44"/>
    <n v="951.59999999999991"/>
    <n v="6344"/>
    <n v="6344"/>
    <n v="5709.5999999999995"/>
    <n v="5392.4"/>
    <n v="5392.4"/>
    <n v="4758"/>
    <s v="Overforecast"/>
    <s v="Overforecast"/>
    <s v="Overforecast"/>
    <s v="0-25"/>
  </r>
  <r>
    <s v="Total"/>
    <x v="2"/>
    <s v="ABC-11"/>
    <s v="XYZ-1"/>
    <x v="3"/>
    <s v="Description_005"/>
    <d v="2022-02-01T00:00:00"/>
    <n v="4497"/>
    <s v="Demand"/>
    <n v="2"/>
    <n v="0"/>
    <n v="0"/>
    <n v="0"/>
    <n v="2"/>
    <n v="2"/>
    <n v="2"/>
    <n v="0"/>
    <n v="0"/>
    <n v="0"/>
    <s v="0-10%"/>
    <s v="0-10%"/>
    <s v="0-10%"/>
    <n v="20"/>
    <n v="40"/>
    <n v="0"/>
    <n v="0"/>
    <n v="0"/>
    <n v="40"/>
    <n v="40"/>
    <n v="40"/>
    <s v="Not Forecasted But Sold"/>
    <s v="Not Forecasted But Sold"/>
    <s v="Not Forecasted But Sold"/>
    <s v="Sales Agst No FC"/>
  </r>
  <r>
    <s v="Total"/>
    <x v="1"/>
    <s v="ABC-10"/>
    <s v="XYZ-2"/>
    <x v="4"/>
    <s v="Description_006"/>
    <d v="2022-02-01T00:00:00"/>
    <n v="10836"/>
    <s v="Demand"/>
    <n v="2173"/>
    <n v="2157"/>
    <n v="2157"/>
    <n v="2650"/>
    <n v="16"/>
    <n v="16"/>
    <n v="477"/>
    <n v="0.99263690750115052"/>
    <n v="0.99263690750115052"/>
    <n v="0.78048780487804881"/>
    <s v="90-100%"/>
    <s v="90-100%"/>
    <s v="70-80%"/>
    <n v="3.3980139230481718"/>
    <n v="7383.8842547836775"/>
    <n v="7329.5160320149071"/>
    <n v="7329.5160320149071"/>
    <n v="9004.7368960776548"/>
    <n v="54.368222768770465"/>
    <n v="54.368222768770465"/>
    <n v="1620.8526412939773"/>
    <s v="Normal"/>
    <s v="Normal"/>
    <s v="Overforecast"/>
    <s v="80-120"/>
  </r>
  <r>
    <s v="Total"/>
    <x v="1"/>
    <s v="ABC-10"/>
    <s v="XYZ-2"/>
    <x v="5"/>
    <s v="Description_007"/>
    <d v="2022-02-01T00:00:00"/>
    <n v="5537"/>
    <s v="Demand"/>
    <n v="3362"/>
    <n v="4340"/>
    <n v="4340"/>
    <n v="4200"/>
    <n v="978"/>
    <n v="978"/>
    <n v="838"/>
    <n v="0.70910172516359316"/>
    <n v="0.70910172516359316"/>
    <n v="0.75074360499702553"/>
    <s v="60-70%"/>
    <s v="60-70%"/>
    <s v="70-80%"/>
    <n v="1.4403803375777315"/>
    <n v="4842.5586949363333"/>
    <n v="6251.2506650873547"/>
    <n v="6251.2506650873547"/>
    <n v="6049.5974178264723"/>
    <n v="1408.6919701510215"/>
    <n v="1408.6919701510215"/>
    <n v="1207.0387228901391"/>
    <s v="Overforecast"/>
    <s v="Overforecast"/>
    <s v="Overforecast"/>
    <s v="80-120"/>
  </r>
  <r>
    <s v="Total"/>
    <x v="1"/>
    <s v="ABC-10"/>
    <s v="XYZ-2"/>
    <x v="6"/>
    <s v="Description_008"/>
    <d v="2022-02-01T00:00:00"/>
    <n v="17055"/>
    <s v="Demand"/>
    <n v="7918"/>
    <n v="8416"/>
    <n v="8416"/>
    <n v="9000"/>
    <n v="498"/>
    <n v="498"/>
    <n v="1082"/>
    <n v="0.93710532962869408"/>
    <n v="0.93710532962869408"/>
    <n v="0.86334933063905028"/>
    <s v="90-100%"/>
    <s v="90-100%"/>
    <s v="80-90%"/>
    <n v="4.1071431891116053"/>
    <n v="32520.359771385691"/>
    <n v="34565.71707956327"/>
    <n v="34565.71707956327"/>
    <n v="36964.288702004451"/>
    <n v="2045.3573081775794"/>
    <n v="2045.3573081775794"/>
    <n v="4443.9289306187602"/>
    <s v="Normal"/>
    <s v="Normal"/>
    <s v="Overforecast"/>
    <s v="80-120"/>
  </r>
  <r>
    <s v="Total"/>
    <x v="1"/>
    <s v="ABC-10"/>
    <s v="XYZ-2"/>
    <x v="7"/>
    <s v="Description_009"/>
    <d v="2022-02-01T00:00:00"/>
    <n v="9805"/>
    <s v="Demand"/>
    <n v="8483"/>
    <n v="8652"/>
    <n v="8652"/>
    <n v="8500"/>
    <n v="169"/>
    <n v="169"/>
    <n v="17"/>
    <n v="0.98007780266415179"/>
    <n v="0.98007780266415179"/>
    <n v="0.99799599198396793"/>
    <s v="90-100%"/>
    <s v="90-100%"/>
    <s v="90-100%"/>
    <n v="2.733116879294653"/>
    <n v="23185.030487056541"/>
    <n v="23646.927239657336"/>
    <n v="23646.927239657336"/>
    <n v="23231.49347400455"/>
    <n v="461.89675260079457"/>
    <n v="461.89675260079457"/>
    <n v="46.46298694800862"/>
    <s v="Normal"/>
    <s v="Normal"/>
    <s v="Normal"/>
    <s v="80-120"/>
  </r>
  <r>
    <s v="Total"/>
    <x v="1"/>
    <s v="ABC-10"/>
    <s v="XYZ-2"/>
    <x v="8"/>
    <s v="Description_010"/>
    <d v="2022-02-01T00:00:00"/>
    <n v="45408"/>
    <s v="Demand"/>
    <n v="13192"/>
    <n v="15202"/>
    <n v="14376"/>
    <n v="14000"/>
    <n v="2010"/>
    <n v="1184"/>
    <n v="808"/>
    <n v="0.84763493026076409"/>
    <n v="0.91024863553668889"/>
    <n v="0.93875075803517283"/>
    <s v="80-90%"/>
    <s v="90-100%"/>
    <s v="90-100%"/>
    <n v="4.2589707941009456"/>
    <n v="56184.342715779676"/>
    <n v="64744.874011922577"/>
    <n v="61226.964135995193"/>
    <n v="59625.591117413242"/>
    <n v="8560.5312961429008"/>
    <n v="5042.621420215517"/>
    <n v="3441.2484016335657"/>
    <s v="Overforecast"/>
    <s v="Normal"/>
    <s v="Normal"/>
    <s v="80-120"/>
  </r>
  <r>
    <s v="Total"/>
    <x v="1"/>
    <s v="ABC-13"/>
    <s v="XYZ-72"/>
    <x v="9"/>
    <s v="Description_020"/>
    <d v="2022-02-01T00:00:00"/>
    <n v="14093"/>
    <s v="Demand"/>
    <n v="1773"/>
    <n v="2263"/>
    <n v="2263"/>
    <n v="2100"/>
    <n v="490"/>
    <n v="490"/>
    <n v="327"/>
    <n v="0.72363226170332773"/>
    <n v="0.72363226170332773"/>
    <n v="0.81556683587140444"/>
    <s v="70-80%"/>
    <s v="70-80%"/>
    <s v="80-90%"/>
    <n v="35.945940992898272"/>
    <n v="63732.153380408636"/>
    <n v="81345.664466928793"/>
    <n v="81345.664466928793"/>
    <n v="75486.476085086368"/>
    <n v="17613.511086520157"/>
    <n v="17613.511086520157"/>
    <n v="11754.322704677732"/>
    <s v="Overforecast"/>
    <s v="Overforecast"/>
    <s v="Overforecast"/>
    <s v="80-120"/>
  </r>
  <r>
    <s v="Total"/>
    <x v="1"/>
    <s v="ABC-13"/>
    <s v="XYZ-72"/>
    <x v="10"/>
    <s v="Description_021"/>
    <d v="2022-02-01T00:00:00"/>
    <n v="5398"/>
    <s v="Demand"/>
    <n v="537"/>
    <n v="397"/>
    <n v="397"/>
    <n v="550"/>
    <n v="140"/>
    <n v="140"/>
    <n v="13"/>
    <n v="0.73929236499068907"/>
    <n v="0.73929236499068907"/>
    <n v="0.97579143389199252"/>
    <s v="70-80%"/>
    <s v="70-80%"/>
    <s v="90-100%"/>
    <n v="71.852492639008616"/>
    <n v="38584.788547147626"/>
    <n v="28525.439577686422"/>
    <n v="28525.439577686422"/>
    <n v="39518.870951454737"/>
    <n v="10059.348969461204"/>
    <n v="10059.348969461204"/>
    <n v="934.08240430711157"/>
    <s v="Underforecast"/>
    <s v="Underforecast"/>
    <s v="Normal"/>
    <s v="80-120"/>
  </r>
  <r>
    <s v="Total"/>
    <x v="0"/>
    <s v="ABC-20"/>
    <s v="XYZ-4"/>
    <x v="11"/>
    <s v="Description_022"/>
    <d v="2022-02-01T00:00:00"/>
    <n v="2472"/>
    <s v="Demand"/>
    <n v="526"/>
    <n v="1000"/>
    <n v="1000"/>
    <n v="900"/>
    <n v="474"/>
    <n v="474"/>
    <n v="374"/>
    <n v="9.8859315589353569E-2"/>
    <n v="9.8859315589353569E-2"/>
    <n v="0.28897338403041828"/>
    <s v="0-10%"/>
    <s v="0-10%"/>
    <s v="20-30%"/>
    <n v="4.3051904295403158"/>
    <n v="2264.5301659382062"/>
    <n v="4305.1904295403156"/>
    <n v="4305.1904295403156"/>
    <n v="3874.6713865862844"/>
    <n v="2040.6602636021094"/>
    <n v="2040.6602636021094"/>
    <n v="1610.1412206480782"/>
    <s v="Overforecast"/>
    <s v="Overforecast"/>
    <s v="Overforecast"/>
    <s v="50-80"/>
  </r>
  <r>
    <s v="Total"/>
    <x v="1"/>
    <s v="ABC-20"/>
    <s v="XYZ-4"/>
    <x v="12"/>
    <s v="Description_023"/>
    <d v="2022-02-01T00:00:00"/>
    <n v="33907"/>
    <s v="Demand"/>
    <n v="2443"/>
    <n v="2393"/>
    <n v="2393"/>
    <n v="3150"/>
    <n v="50"/>
    <n v="50"/>
    <n v="707"/>
    <n v="0.97953336062218588"/>
    <n v="0.97953336062218588"/>
    <n v="0.71060171919770776"/>
    <s v="90-100%"/>
    <s v="90-100%"/>
    <s v="70-80%"/>
    <n v="5.1883080356380722"/>
    <n v="12675.03653106381"/>
    <n v="12415.621129281906"/>
    <n v="12415.621129281906"/>
    <n v="16343.170312259927"/>
    <n v="259.41540178190371"/>
    <n v="259.41540178190371"/>
    <n v="3668.1337811961166"/>
    <s v="Normal"/>
    <s v="Normal"/>
    <s v="Overforecast"/>
    <s v="50-80"/>
  </r>
  <r>
    <s v="Total"/>
    <x v="1"/>
    <s v="ABC-20"/>
    <s v="XYZ-4"/>
    <x v="13"/>
    <s v="Description_024"/>
    <d v="2022-02-01T00:00:00"/>
    <n v="2949"/>
    <s v="Demand"/>
    <n v="118"/>
    <n v="208"/>
    <n v="208"/>
    <n v="120"/>
    <n v="90"/>
    <n v="90"/>
    <n v="2"/>
    <n v="0.23728813559322037"/>
    <n v="0.23728813559322037"/>
    <n v="0.98305084745762716"/>
    <s v="20-30%"/>
    <s v="20-30%"/>
    <s v="90-100%"/>
    <n v="2.1774622838235298"/>
    <n v="256.94054949117651"/>
    <n v="452.91215503529418"/>
    <n v="452.91215503529418"/>
    <n v="261.29547405882357"/>
    <n v="195.97160554411766"/>
    <n v="195.97160554411766"/>
    <n v="4.3549245676470605"/>
    <s v="Overforecast"/>
    <s v="Overforecast"/>
    <s v="Normal"/>
    <s v="80-120"/>
  </r>
  <r>
    <s v="Total"/>
    <x v="0"/>
    <s v="ABC-16"/>
    <s v="XYZ-5"/>
    <x v="14"/>
    <s v="Description_025"/>
    <d v="2022-02-01T00:00:00"/>
    <n v="14291"/>
    <s v="Demand"/>
    <n v="1099"/>
    <n v="1507"/>
    <n v="1507"/>
    <n v="1200"/>
    <n v="408"/>
    <n v="408"/>
    <n v="101"/>
    <n v="0.62875341219290259"/>
    <n v="0.62875341219290259"/>
    <n v="0.90809827115559605"/>
    <s v="60-70%"/>
    <s v="60-70%"/>
    <s v="80-90%"/>
    <n v="4.2090187394389993"/>
    <n v="4625.7115946434606"/>
    <n v="6342.9912403345716"/>
    <n v="6342.9912403345716"/>
    <n v="5050.8224873267991"/>
    <n v="1717.279645691111"/>
    <n v="1717.279645691111"/>
    <n v="425.11089268333853"/>
    <s v="Overforecast"/>
    <s v="Overforecast"/>
    <s v="Normal"/>
    <s v="80-120"/>
  </r>
  <r>
    <s v="Total"/>
    <x v="3"/>
    <s v="ABC-16"/>
    <s v="XYZ-5"/>
    <x v="15"/>
    <s v="Description_026"/>
    <d v="2022-02-01T00:00:00"/>
    <n v="2877"/>
    <s v="Demand"/>
    <n v="2409"/>
    <n v="3685"/>
    <n v="3685"/>
    <n v="3100"/>
    <n v="1276"/>
    <n v="1276"/>
    <n v="691"/>
    <n v="0.47031963470319638"/>
    <n v="0.47031963470319638"/>
    <n v="0.71315898713158987"/>
    <s v="40-50%"/>
    <s v="40-50%"/>
    <s v="70-80%"/>
    <n v="4.7897697630873308"/>
    <n v="11538.555359277379"/>
    <n v="17650.301576976814"/>
    <n v="17650.301576976814"/>
    <n v="14848.286265570725"/>
    <n v="6111.7462176994341"/>
    <n v="6111.7462176994341"/>
    <n v="3309.7309062933455"/>
    <s v="Overforecast"/>
    <s v="Overforecast"/>
    <s v="Overforecast"/>
    <s v="50-80"/>
  </r>
  <r>
    <s v="Total"/>
    <x v="3"/>
    <s v="ABC-20"/>
    <s v="XYZ-6"/>
    <x v="16"/>
    <s v="Description_027"/>
    <d v="2022-02-01T00:00:00"/>
    <n v="10261"/>
    <s v="Demand"/>
    <n v="3766"/>
    <n v="3219"/>
    <n v="3219"/>
    <n v="2800"/>
    <n v="547"/>
    <n v="547"/>
    <n v="966"/>
    <n v="0.85475305363781207"/>
    <n v="0.85475305363781207"/>
    <n v="0.74349442379182151"/>
    <s v="80-90%"/>
    <s v="80-90%"/>
    <s v="70-80%"/>
    <n v="0.50381989774633007"/>
    <n v="1897.385734912679"/>
    <n v="1621.7962508454366"/>
    <n v="1621.7962508454366"/>
    <n v="1410.6957136897242"/>
    <n v="275.58948406724244"/>
    <n v="275.58948406724244"/>
    <n v="486.69002122295478"/>
    <s v="Underforecast"/>
    <s v="Underforecast"/>
    <s v="Underforecast"/>
    <s v="120-150"/>
  </r>
  <r>
    <s v="Total"/>
    <x v="3"/>
    <s v="ABC-20"/>
    <s v="XYZ-6"/>
    <x v="17"/>
    <s v="Description_028"/>
    <d v="2022-02-01T00:00:00"/>
    <n v="32185"/>
    <s v="Demand"/>
    <n v="2600"/>
    <n v="1730"/>
    <n v="1730"/>
    <n v="2500"/>
    <n v="870"/>
    <n v="870"/>
    <n v="100"/>
    <n v="0.66538461538461546"/>
    <n v="0.66538461538461546"/>
    <n v="0.96153846153846156"/>
    <s v="60-70%"/>
    <s v="60-70%"/>
    <s v="90-100%"/>
    <n v="0.79924088771883717"/>
    <n v="2078.0263080689765"/>
    <n v="1382.6867357535882"/>
    <n v="1382.6867357535882"/>
    <n v="1998.1022192970929"/>
    <n v="695.3395723153883"/>
    <n v="695.3395723153883"/>
    <n v="79.924088771883589"/>
    <s v="Underforecast"/>
    <s v="Underforecast"/>
    <s v="Normal"/>
    <s v="80-120"/>
  </r>
  <r>
    <s v="Total"/>
    <x v="3"/>
    <s v="ABC-20"/>
    <s v="XYZ-6"/>
    <x v="18"/>
    <s v="Description_029"/>
    <d v="2022-02-01T00:00:00"/>
    <n v="22693"/>
    <s v="Demand"/>
    <n v="960"/>
    <n v="656"/>
    <n v="656"/>
    <n v="800"/>
    <n v="304"/>
    <n v="304"/>
    <n v="160"/>
    <n v="0.68333333333333335"/>
    <n v="0.68333333333333335"/>
    <n v="0.83333333333333337"/>
    <s v="60-70%"/>
    <s v="60-70%"/>
    <s v="80-90%"/>
    <n v="1.0155887994164983"/>
    <n v="974.96524743983832"/>
    <n v="666.2262524172229"/>
    <n v="666.2262524172229"/>
    <n v="812.47103953319856"/>
    <n v="308.73899502261543"/>
    <n v="308.73899502261543"/>
    <n v="162.49420790663976"/>
    <s v="Underforecast"/>
    <s v="Underforecast"/>
    <s v="Underforecast"/>
    <s v="120-150"/>
  </r>
  <r>
    <s v="Total"/>
    <x v="0"/>
    <s v="ABC-4"/>
    <s v="XYZ-7"/>
    <x v="19"/>
    <s v="Description_034"/>
    <d v="2022-02-01T00:00:00"/>
    <n v="13366"/>
    <s v="Demand"/>
    <n v="1630"/>
    <n v="3117"/>
    <n v="3117"/>
    <n v="2500"/>
    <n v="1487"/>
    <n v="1487"/>
    <n v="870"/>
    <n v="8.77300613496933E-2"/>
    <n v="8.77300613496933E-2"/>
    <n v="0.46625766871165641"/>
    <s v="0-10%"/>
    <s v="0-10%"/>
    <s v="40-50%"/>
    <n v="1.2346432540503276"/>
    <n v="2012.4685041020339"/>
    <n v="3848.3830228748711"/>
    <n v="3848.3830228748711"/>
    <n v="3086.608135125819"/>
    <n v="1835.9145187728373"/>
    <n v="1835.9145187728373"/>
    <n v="1074.1396310237851"/>
    <s v="Overforecast"/>
    <s v="Overforecast"/>
    <s v="Overforecast"/>
    <s v="50-80"/>
  </r>
  <r>
    <s v="Total"/>
    <x v="0"/>
    <s v="ABC-4"/>
    <s v="XYZ-7"/>
    <x v="20"/>
    <s v="Description_035"/>
    <d v="2022-02-01T00:00:00"/>
    <n v="0"/>
    <s v="Supply"/>
    <n v="0"/>
    <n v="99"/>
    <n v="99"/>
    <n v="0"/>
    <n v="99"/>
    <n v="99"/>
    <n v="0"/>
    <n v="1"/>
    <n v="1"/>
    <n v="1"/>
    <s v="90-100%"/>
    <s v="90-100%"/>
    <s v="Others"/>
    <n v="2.4518958333333334"/>
    <n v="0"/>
    <n v="242.73768749999999"/>
    <n v="242.73768749999999"/>
    <n v="0"/>
    <n v="242.73768749999999"/>
    <n v="242.73768749999999"/>
    <n v="0"/>
    <s v="Forecasted But Not Sold"/>
    <s v="Forecasted But Not Sold"/>
    <s v="Others"/>
    <s v="0"/>
  </r>
  <r>
    <s v="Total"/>
    <x v="0"/>
    <s v="ABC-4"/>
    <s v="XYZ-7"/>
    <x v="21"/>
    <s v="Description_036"/>
    <d v="2022-02-01T00:00:00"/>
    <n v="23148"/>
    <s v="Demand"/>
    <n v="594"/>
    <n v="1488"/>
    <n v="1488"/>
    <n v="1500"/>
    <n v="894"/>
    <n v="894"/>
    <n v="906"/>
    <n v="0"/>
    <n v="0"/>
    <n v="0"/>
    <s v="0-10%"/>
    <s v="0-10%"/>
    <s v="0-10%"/>
    <n v="0.59300794724382822"/>
    <n v="352.24672066283398"/>
    <n v="882.39582549881641"/>
    <n v="882.39582549881641"/>
    <n v="889.51192086574235"/>
    <n v="530.14910483598237"/>
    <n v="530.14910483598237"/>
    <n v="537.26520020290832"/>
    <s v="Overforecast"/>
    <s v="Overforecast"/>
    <s v="Overforecast"/>
    <s v="25-50"/>
  </r>
  <r>
    <s v="Total"/>
    <x v="3"/>
    <s v="ABC-12"/>
    <s v="XYZ-8"/>
    <x v="22"/>
    <s v="Description_037"/>
    <d v="2022-02-01T00:00:00"/>
    <n v="238"/>
    <s v="Demand"/>
    <n v="23"/>
    <n v="3128"/>
    <n v="3128"/>
    <n v="3500"/>
    <n v="3105"/>
    <n v="3105"/>
    <n v="3477"/>
    <n v="0"/>
    <n v="0"/>
    <n v="0"/>
    <s v="0-10%"/>
    <s v="0-10%"/>
    <s v="0-10%"/>
    <n v="3.9341003896553848"/>
    <n v="90.484308962073854"/>
    <n v="12305.866018842044"/>
    <n v="12305.866018842044"/>
    <n v="13769.351363793847"/>
    <n v="12215.38170987997"/>
    <n v="12215.38170987997"/>
    <n v="13678.867054831773"/>
    <s v="Overforecast"/>
    <s v="Overforecast"/>
    <s v="Overforecast"/>
    <s v="0-25"/>
  </r>
  <r>
    <s v="Total"/>
    <x v="0"/>
    <s v="ABC-12"/>
    <s v="XYZ-9"/>
    <x v="23"/>
    <s v="Description_038"/>
    <d v="2022-02-01T00:00:00"/>
    <n v="45127"/>
    <s v="Demand"/>
    <n v="965"/>
    <n v="1390"/>
    <n v="1390"/>
    <n v="1500"/>
    <n v="425"/>
    <n v="425"/>
    <n v="535"/>
    <n v="0.55958549222797926"/>
    <n v="0.55958549222797926"/>
    <n v="0.44559585492227982"/>
    <s v="50-60%"/>
    <s v="50-60%"/>
    <s v="40-50%"/>
    <n v="2.0289342342342342"/>
    <n v="1957.9215360360361"/>
    <n v="2820.2185855855855"/>
    <n v="2820.2185855855855"/>
    <n v="3043.4013513513514"/>
    <n v="862.29704954954946"/>
    <n v="862.29704954954946"/>
    <n v="1085.4798153153154"/>
    <s v="Overforecast"/>
    <s v="Overforecast"/>
    <s v="Overforecast"/>
    <s v="50-80"/>
  </r>
  <r>
    <s v="Total"/>
    <x v="0"/>
    <s v="ABC-12"/>
    <s v="XYZ-9"/>
    <x v="24"/>
    <s v="Description_039"/>
    <d v="2022-02-01T00:00:00"/>
    <n v="28082"/>
    <s v="Demand"/>
    <n v="1870"/>
    <n v="2684"/>
    <n v="2684"/>
    <n v="2500"/>
    <n v="814"/>
    <n v="814"/>
    <n v="630"/>
    <n v="0.56470588235294117"/>
    <n v="0.56470588235294117"/>
    <n v="0.66310160427807485"/>
    <s v="50-60%"/>
    <s v="50-60%"/>
    <s v="60-70%"/>
    <n v="2.3701338014559039"/>
    <n v="4432.1502087225399"/>
    <n v="6361.4391231076461"/>
    <n v="6361.4391231076461"/>
    <n v="5925.3345036397595"/>
    <n v="1929.2889143851062"/>
    <n v="1929.2889143851062"/>
    <n v="1493.1842949172196"/>
    <s v="Overforecast"/>
    <s v="Overforecast"/>
    <s v="Overforecast"/>
    <s v="50-80"/>
  </r>
  <r>
    <s v="Total"/>
    <x v="3"/>
    <s v="ABC-12"/>
    <s v="XYZ-9"/>
    <x v="25"/>
    <s v="Description_040"/>
    <d v="2022-02-01T00:00:00"/>
    <n v="11958"/>
    <s v="Demand"/>
    <n v="1009"/>
    <n v="991"/>
    <n v="991"/>
    <n v="900"/>
    <n v="18"/>
    <n v="18"/>
    <n v="109"/>
    <n v="0.98216055500495536"/>
    <n v="0.98216055500495536"/>
    <n v="0.89197224975222988"/>
    <s v="90-100%"/>
    <s v="90-100%"/>
    <s v="80-90%"/>
    <n v="1.9830120415477326"/>
    <n v="2000.8591499216623"/>
    <n v="1965.1649331738031"/>
    <n v="1965.1649331738031"/>
    <n v="1784.7108373929593"/>
    <n v="35.694216747859173"/>
    <n v="35.694216747859173"/>
    <n v="216.14831252870295"/>
    <s v="Normal"/>
    <s v="Normal"/>
    <s v="Underforecast"/>
    <s v="80-120"/>
  </r>
  <r>
    <s v="Total"/>
    <x v="3"/>
    <s v="ABC-12"/>
    <s v="XYZ-9"/>
    <x v="26"/>
    <s v="Description_041"/>
    <d v="2022-02-01T00:00:00"/>
    <n v="1835"/>
    <s v="Demand"/>
    <n v="389"/>
    <n v="235"/>
    <n v="235"/>
    <n v="240"/>
    <n v="154"/>
    <n v="154"/>
    <n v="149"/>
    <n v="0.60411311053984573"/>
    <n v="0.60411311053984573"/>
    <n v="0.61696658097686374"/>
    <s v="50-60%"/>
    <s v="50-60%"/>
    <s v="60-70%"/>
    <n v="5.6454264617534058"/>
    <n v="2196.0708936220749"/>
    <n v="1326.6752185120504"/>
    <n v="1326.6752185120504"/>
    <n v="1354.9023508208174"/>
    <n v="869.39567511002451"/>
    <n v="869.39567511002451"/>
    <n v="841.16854280125744"/>
    <s v="Underforecast"/>
    <s v="Underforecast"/>
    <s v="Underforecast"/>
    <s v="150-200"/>
  </r>
  <r>
    <s v="Total"/>
    <x v="3"/>
    <s v="ABC-12"/>
    <s v="XYZ-9"/>
    <x v="27"/>
    <s v="Description_042"/>
    <d v="2022-02-01T00:00:00"/>
    <n v="21735"/>
    <s v="Demand"/>
    <n v="1869"/>
    <n v="1180"/>
    <n v="1180"/>
    <n v="1500"/>
    <n v="689"/>
    <n v="689"/>
    <n v="369"/>
    <n v="0.63135366506153023"/>
    <n v="0.63135366506153023"/>
    <n v="0.8025682182985554"/>
    <s v="60-70%"/>
    <s v="60-70%"/>
    <s v="70-80%"/>
    <n v="1.9813379492512477"/>
    <n v="3703.1206271505821"/>
    <n v="2337.9787801164725"/>
    <n v="2337.9787801164725"/>
    <n v="2972.0069238768715"/>
    <n v="1365.1418470341096"/>
    <n v="1365.1418470341096"/>
    <n v="731.1137032737106"/>
    <s v="Underforecast"/>
    <s v="Underforecast"/>
    <s v="Underforecast"/>
    <s v="120-150"/>
  </r>
  <r>
    <s v="Total"/>
    <x v="3"/>
    <s v="ABC-12"/>
    <s v="XYZ-9"/>
    <x v="28"/>
    <s v="Description_043"/>
    <d v="2022-02-01T00:00:00"/>
    <n v="4937"/>
    <s v="Demand"/>
    <n v="600"/>
    <n v="456"/>
    <n v="456"/>
    <n v="500"/>
    <n v="144"/>
    <n v="144"/>
    <n v="100"/>
    <n v="0.76"/>
    <n v="0.76"/>
    <n v="0.83333333333333337"/>
    <s v="70-80%"/>
    <s v="70-80%"/>
    <s v="80-90%"/>
    <n v="5.6646085942659994"/>
    <n v="3398.7651565595997"/>
    <n v="2583.0615189852956"/>
    <n v="2583.0615189852956"/>
    <n v="2832.3042971329996"/>
    <n v="815.70363757430414"/>
    <n v="815.70363757430414"/>
    <n v="566.46085942660011"/>
    <s v="Underforecast"/>
    <s v="Underforecast"/>
    <s v="Underforecast"/>
    <s v="120-150"/>
  </r>
  <r>
    <s v="Total"/>
    <x v="3"/>
    <s v="ABC-5"/>
    <s v="XYZ-10"/>
    <x v="29"/>
    <s v="Description_044"/>
    <d v="2022-02-01T00:00:00"/>
    <n v="13487"/>
    <s v="Demand"/>
    <n v="2959"/>
    <n v="1893"/>
    <n v="1893"/>
    <n v="3200"/>
    <n v="1066"/>
    <n v="1066"/>
    <n v="241"/>
    <n v="0.63974315647178104"/>
    <n v="0.63974315647178104"/>
    <n v="0.91855356539371413"/>
    <s v="60-70%"/>
    <s v="60-70%"/>
    <s v="90-100%"/>
    <n v="3.2341344927033533"/>
    <n v="9569.8039639092221"/>
    <n v="6122.2165946874475"/>
    <n v="6122.2165946874475"/>
    <n v="10349.23037665073"/>
    <n v="3447.5873692217747"/>
    <n v="3447.5873692217747"/>
    <n v="779.4264127415081"/>
    <s v="Underforecast"/>
    <s v="Underforecast"/>
    <s v="Normal"/>
    <s v="80-120"/>
  </r>
  <r>
    <s v="Total"/>
    <x v="3"/>
    <s v="ABC-5"/>
    <s v="XYZ-10"/>
    <x v="30"/>
    <s v="Description_045"/>
    <d v="2022-02-01T00:00:00"/>
    <n v="15742"/>
    <s v="Demand"/>
    <n v="2065"/>
    <n v="1549"/>
    <n v="1549"/>
    <n v="2321"/>
    <n v="516"/>
    <n v="516"/>
    <n v="256"/>
    <n v="0.75012106537530265"/>
    <n v="0.75012106537530265"/>
    <n v="0.87602905569007261"/>
    <s v="70-80%"/>
    <s v="70-80%"/>
    <s v="80-90%"/>
    <n v="2.5747085609706595"/>
    <n v="5316.7731784044117"/>
    <n v="3988.2235609435515"/>
    <n v="3988.2235609435515"/>
    <n v="5975.8985700129006"/>
    <n v="1328.5496174608602"/>
    <n v="1328.5496174608602"/>
    <n v="659.12539160848883"/>
    <s v="Underforecast"/>
    <s v="Underforecast"/>
    <s v="Overforecast"/>
    <s v="80-120"/>
  </r>
  <r>
    <s v="Total"/>
    <x v="3"/>
    <s v="ABC-5"/>
    <s v="XYZ-10"/>
    <x v="31"/>
    <s v="Description_046"/>
    <d v="2022-02-01T00:00:00"/>
    <n v="1218"/>
    <s v="Demand"/>
    <n v="629"/>
    <n v="771"/>
    <n v="771"/>
    <n v="1100"/>
    <n v="142"/>
    <n v="142"/>
    <n v="471"/>
    <n v="0.77424483306836245"/>
    <n v="0.77424483306836245"/>
    <n v="0.25119236883942764"/>
    <s v="70-80%"/>
    <s v="70-80%"/>
    <s v="20-30%"/>
    <n v="2.392554527516578"/>
    <n v="1504.9167978079277"/>
    <n v="1844.6595407152818"/>
    <n v="1844.6595407152818"/>
    <n v="2631.8099802682359"/>
    <n v="339.74274290735411"/>
    <n v="339.74274290735411"/>
    <n v="1126.8931824603083"/>
    <s v="Overforecast"/>
    <s v="Overforecast"/>
    <s v="Overforecast"/>
    <s v="50-80"/>
  </r>
  <r>
    <s v="Total"/>
    <x v="3"/>
    <s v="ABC-5"/>
    <s v="XYZ-10"/>
    <x v="32"/>
    <s v="Description_047"/>
    <d v="2022-02-01T00:00:00"/>
    <n v="5437"/>
    <s v="Demand"/>
    <n v="3213"/>
    <n v="2833"/>
    <n v="2833"/>
    <n v="2300"/>
    <n v="380"/>
    <n v="380"/>
    <n v="913"/>
    <n v="0.8817304699657641"/>
    <n v="0.8817304699657641"/>
    <n v="0.71584189231248052"/>
    <s v="80-90%"/>
    <s v="80-90%"/>
    <s v="70-80%"/>
    <n v="2.5762562497219528"/>
    <n v="8277.5113303566341"/>
    <n v="7298.5339554622924"/>
    <n v="7298.5339554622924"/>
    <n v="5925.3893743604913"/>
    <n v="978.97737489434166"/>
    <n v="978.97737489434166"/>
    <n v="2352.1219559961428"/>
    <s v="Underforecast"/>
    <s v="Underforecast"/>
    <s v="Underforecast"/>
    <s v="120-150"/>
  </r>
  <r>
    <s v="Total"/>
    <x v="3"/>
    <s v="ABC-5"/>
    <s v="XYZ-10"/>
    <x v="33"/>
    <s v="Description_048"/>
    <d v="2022-02-01T00:00:00"/>
    <n v="4395"/>
    <s v="Demand"/>
    <n v="3797"/>
    <n v="3674"/>
    <n v="3674"/>
    <n v="4000"/>
    <n v="123"/>
    <n v="123"/>
    <n v="203"/>
    <n v="0.96760600474058467"/>
    <n v="0.96760600474058467"/>
    <n v="0.94653673953120887"/>
    <s v="90-100%"/>
    <s v="90-100%"/>
    <s v="90-100%"/>
    <n v="3.2349960670610316"/>
    <n v="12283.280066630738"/>
    <n v="11885.37555038223"/>
    <n v="11885.37555038223"/>
    <n v="12939.984268244127"/>
    <n v="397.90451624850721"/>
    <n v="397.90451624850721"/>
    <n v="656.70420161338916"/>
    <s v="Normal"/>
    <s v="Normal"/>
    <s v="Normal"/>
    <s v="80-120"/>
  </r>
  <r>
    <s v="Total"/>
    <x v="0"/>
    <s v="ABC-5"/>
    <s v="XYZ-11"/>
    <x v="34"/>
    <s v="Description_051"/>
    <d v="2022-02-01T00:00:00"/>
    <n v="7466"/>
    <s v="Demand"/>
    <n v="1045"/>
    <n v="2872"/>
    <n v="2872"/>
    <n v="3000"/>
    <n v="1827"/>
    <n v="1827"/>
    <n v="1955"/>
    <n v="0"/>
    <n v="0"/>
    <n v="0"/>
    <s v="0-10%"/>
    <s v="0-10%"/>
    <s v="0-10%"/>
    <n v="1.9982908566433566"/>
    <n v="2088.2139451923076"/>
    <n v="5739.0913402797205"/>
    <n v="5739.0913402797205"/>
    <n v="5994.8725699300694"/>
    <n v="3650.8773950874129"/>
    <n v="3650.8773950874129"/>
    <n v="3906.6586247377618"/>
    <s v="Overforecast"/>
    <s v="Overforecast"/>
    <s v="Overforecast"/>
    <s v="25-50"/>
  </r>
  <r>
    <s v="Total"/>
    <x v="3"/>
    <s v="ABC-5"/>
    <s v="XYZ-11"/>
    <x v="35"/>
    <s v="Description_052"/>
    <d v="2022-02-01T00:00:00"/>
    <n v="203181"/>
    <s v="Demand"/>
    <n v="8612"/>
    <n v="7849"/>
    <n v="7849"/>
    <n v="12000"/>
    <n v="763"/>
    <n v="763"/>
    <n v="3388"/>
    <n v="0.9114026939154668"/>
    <n v="0.9114026939154668"/>
    <n v="0.60659544821179745"/>
    <s v="90-100%"/>
    <s v="90-100%"/>
    <s v="50-60%"/>
    <n v="0.71300593634976106"/>
    <n v="6140.407123844142"/>
    <n v="5596.3835944092743"/>
    <n v="5596.3835944092743"/>
    <n v="8556.0712361971327"/>
    <n v="544.02352943486767"/>
    <n v="544.02352943486767"/>
    <n v="2415.6641123529907"/>
    <s v="Normal"/>
    <s v="Normal"/>
    <s v="Overforecast"/>
    <s v="50-80"/>
  </r>
  <r>
    <s v="Total"/>
    <x v="3"/>
    <s v="ABC-5"/>
    <s v="XYZ-11"/>
    <x v="36"/>
    <s v="Description_053"/>
    <d v="2022-02-01T00:00:00"/>
    <n v="483"/>
    <s v="Demand"/>
    <n v="0"/>
    <n v="8284"/>
    <n v="8284"/>
    <n v="3500"/>
    <n v="8284"/>
    <n v="8284"/>
    <n v="3500"/>
    <n v="1"/>
    <n v="1"/>
    <n v="1"/>
    <s v="90-100%"/>
    <s v="90-100%"/>
    <s v="90-100%"/>
    <n v="2.2283585094807519"/>
    <n v="0"/>
    <n v="18459.72189253855"/>
    <n v="18459.72189253855"/>
    <n v="7799.2547831826314"/>
    <n v="18459.72189253855"/>
    <n v="18459.72189253855"/>
    <n v="7799.2547831826314"/>
    <s v="Forecasted But Not Sold"/>
    <s v="Forecasted But Not Sold"/>
    <s v="Forecasted But Not Sold"/>
    <s v="0"/>
  </r>
  <r>
    <s v="Total"/>
    <x v="3"/>
    <s v="ABC-5"/>
    <s v="XYZ-11"/>
    <x v="37"/>
    <s v="Description_054"/>
    <d v="2022-02-01T00:00:00"/>
    <n v="142887"/>
    <s v="Demand"/>
    <n v="17101"/>
    <n v="22250"/>
    <n v="22250"/>
    <n v="25000"/>
    <n v="5149"/>
    <n v="5149"/>
    <n v="7899"/>
    <n v="0.69890649669609961"/>
    <n v="0.69890649669609961"/>
    <n v="0.53809718729898837"/>
    <s v="60-70%"/>
    <s v="60-70%"/>
    <s v="50-60%"/>
    <n v="0.98192477109575793"/>
    <n v="16791.895510508555"/>
    <n v="21847.826156880616"/>
    <n v="21847.826156880616"/>
    <n v="24548.119277393947"/>
    <n v="5055.9306463720604"/>
    <n v="5055.9306463720604"/>
    <n v="7756.2237668853923"/>
    <s v="Overforecast"/>
    <s v="Overforecast"/>
    <s v="Overforecast"/>
    <s v="50-80"/>
  </r>
  <r>
    <s v="Total"/>
    <x v="1"/>
    <s v="ABC-5"/>
    <s v="XYZ-10"/>
    <x v="38"/>
    <s v="Description_055"/>
    <d v="2022-02-01T00:00:00"/>
    <n v="4312"/>
    <s v="Demand"/>
    <n v="296"/>
    <n v="504"/>
    <n v="504"/>
    <n v="430"/>
    <n v="208"/>
    <n v="208"/>
    <n v="134"/>
    <n v="0.29729729729729726"/>
    <n v="0.29729729729729726"/>
    <n v="0.54729729729729737"/>
    <s v="20-30%"/>
    <s v="20-30%"/>
    <s v="50-60%"/>
    <n v="6.093819557291666"/>
    <n v="1803.7705889583331"/>
    <n v="3071.2850568749996"/>
    <n v="3071.2850568749996"/>
    <n v="2620.3424096354165"/>
    <n v="1267.5144679166665"/>
    <n v="1267.5144679166665"/>
    <n v="816.57182067708345"/>
    <s v="Overforecast"/>
    <s v="Overforecast"/>
    <s v="Overforecast"/>
    <s v="50-80"/>
  </r>
  <r>
    <s v="Total"/>
    <x v="1"/>
    <s v="ABC-5"/>
    <s v="XYZ-10"/>
    <x v="39"/>
    <s v="Description_056"/>
    <d v="2022-02-01T00:00:00"/>
    <n v="5354"/>
    <s v="Demand"/>
    <n v="462"/>
    <n v="781"/>
    <n v="781"/>
    <n v="850"/>
    <n v="319"/>
    <n v="319"/>
    <n v="388"/>
    <n v="0.30952380952380953"/>
    <n v="0.30952380952380953"/>
    <n v="0.16017316017316019"/>
    <s v="20-30%"/>
    <s v="20-30%"/>
    <s v="10-20%"/>
    <n v="11.946142464396695"/>
    <n v="5519.1178185512736"/>
    <n v="9329.9372646938191"/>
    <n v="9329.9372646938191"/>
    <n v="10154.221094737191"/>
    <n v="3810.8194461425455"/>
    <n v="3810.8194461425455"/>
    <n v="4635.1032761859178"/>
    <s v="Overforecast"/>
    <s v="Overforecast"/>
    <s v="Overforecast"/>
    <s v="50-80"/>
  </r>
  <r>
    <s v="Total"/>
    <x v="1"/>
    <s v="ABC-5"/>
    <s v="XYZ-10"/>
    <x v="40"/>
    <s v="Description_057"/>
    <d v="2022-02-01T00:00:00"/>
    <n v="452"/>
    <s v="Demand"/>
    <n v="51"/>
    <n v="68"/>
    <n v="68"/>
    <n v="80"/>
    <n v="17"/>
    <n v="17"/>
    <n v="29"/>
    <n v="0.66666666666666674"/>
    <n v="0.66666666666666674"/>
    <n v="0.43137254901960786"/>
    <s v="60-70%"/>
    <s v="60-70%"/>
    <s v="40-50%"/>
    <n v="11.88412489361702"/>
    <n v="606.09036957446801"/>
    <n v="808.12049276595735"/>
    <n v="808.12049276595735"/>
    <n v="950.72999148936162"/>
    <n v="202.03012319148934"/>
    <n v="202.03012319148934"/>
    <n v="344.63962191489361"/>
    <s v="Overforecast"/>
    <s v="Overforecast"/>
    <s v="Overforecast"/>
    <s v="50-80"/>
  </r>
  <r>
    <s v="Total"/>
    <x v="1"/>
    <s v="ABC-5"/>
    <s v="XYZ-10"/>
    <x v="41"/>
    <s v="Description_058"/>
    <d v="2022-02-01T00:00:00"/>
    <n v="16179"/>
    <s v="Demand"/>
    <n v="6751"/>
    <n v="5290"/>
    <n v="11000"/>
    <n v="14000"/>
    <n v="1461"/>
    <n v="4249"/>
    <n v="7249"/>
    <n v="0.78358761664938525"/>
    <n v="0.37061176122055994"/>
    <n v="0"/>
    <s v="70-80%"/>
    <s v="30-40%"/>
    <s v="0-10%"/>
    <n v="4.9269912825729705"/>
    <n v="33262.118148650123"/>
    <n v="26063.783884811015"/>
    <n v="54196.904108302675"/>
    <n v="68977.877956021592"/>
    <n v="7198.3342638391077"/>
    <n v="20934.785959652552"/>
    <n v="35715.759807371469"/>
    <s v="Underforecast"/>
    <s v="Overforecast"/>
    <s v="Overforecast"/>
    <s v="25-50"/>
  </r>
  <r>
    <s v="Total"/>
    <x v="1"/>
    <s v="ABC-5"/>
    <s v="XYZ-10"/>
    <x v="42"/>
    <s v="Description_059"/>
    <d v="2022-02-01T00:00:00"/>
    <n v="9344"/>
    <s v="Supply"/>
    <n v="8629"/>
    <n v="15407"/>
    <n v="15407"/>
    <n v="13000"/>
    <n v="6778"/>
    <n v="6778"/>
    <n v="4371"/>
    <n v="0.21450921311855375"/>
    <n v="0.21450921311855375"/>
    <n v="0.49345231197125972"/>
    <s v="20-30%"/>
    <s v="20-30%"/>
    <s v="40-50%"/>
    <n v="8.7186296567583668"/>
    <n v="75233.055308167954"/>
    <n v="134327.92712167616"/>
    <n v="134327.92712167616"/>
    <n v="113342.18553785876"/>
    <n v="59094.871813508202"/>
    <n v="59094.871813508202"/>
    <n v="38109.130229690811"/>
    <s v="Overforecast"/>
    <s v="Overforecast"/>
    <s v="Overforecast"/>
    <s v="50-80"/>
  </r>
  <r>
    <s v="Total"/>
    <x v="1"/>
    <s v="ABC-5"/>
    <s v="XYZ-10"/>
    <x v="43"/>
    <s v="Description_060"/>
    <d v="2022-02-01T00:00:00"/>
    <n v="0"/>
    <s v="Supply"/>
    <n v="0"/>
    <n v="0"/>
    <n v="0"/>
    <n v="0"/>
    <n v="0"/>
    <n v="0"/>
    <n v="0"/>
    <n v="1"/>
    <n v="1"/>
    <n v="1"/>
    <s v="Others"/>
    <s v="Others"/>
    <s v="Others"/>
    <n v="15"/>
    <n v="0"/>
    <n v="0"/>
    <n v="0"/>
    <n v="0"/>
    <n v="0"/>
    <n v="0"/>
    <n v="0"/>
    <s v="Others"/>
    <s v="Others"/>
    <s v="Others"/>
    <s v="0"/>
  </r>
  <r>
    <s v="Total"/>
    <x v="0"/>
    <s v="ABC-5"/>
    <s v="XYZ-10"/>
    <x v="44"/>
    <s v="Description_062"/>
    <d v="2022-02-01T00:00:00"/>
    <n v="0"/>
    <s v="Supply"/>
    <n v="1807"/>
    <n v="7233"/>
    <n v="7233"/>
    <n v="6000"/>
    <n v="5426"/>
    <n v="5426"/>
    <n v="4193"/>
    <n v="0"/>
    <n v="0"/>
    <n v="0"/>
    <s v="0-10%"/>
    <s v="0-10%"/>
    <s v="0-10%"/>
    <n v="4.414320365702662"/>
    <n v="7976.6769008247102"/>
    <n v="31928.779205127354"/>
    <n v="31928.779205127354"/>
    <n v="26485.922194215971"/>
    <n v="23952.102304302643"/>
    <n v="23952.102304302643"/>
    <n v="18509.245293391261"/>
    <s v="Overforecast"/>
    <s v="Overforecast"/>
    <s v="Overforecast"/>
    <s v="25-50"/>
  </r>
  <r>
    <s v="Total"/>
    <x v="1"/>
    <s v="ABC-19"/>
    <s v="XYZ-12"/>
    <x v="45"/>
    <s v="Description_064"/>
    <d v="2022-02-01T00:00:00"/>
    <n v="13545"/>
    <s v="Demand"/>
    <n v="1013"/>
    <n v="2000"/>
    <n v="2000"/>
    <n v="2060"/>
    <n v="987"/>
    <n v="987"/>
    <n v="1047"/>
    <n v="2.56663376110563E-2"/>
    <n v="2.56663376110563E-2"/>
    <n v="0"/>
    <s v="0-10%"/>
    <s v="0-10%"/>
    <s v="0-10%"/>
    <n v="3.01"/>
    <n v="3049.1299999999997"/>
    <n v="6020"/>
    <n v="6020"/>
    <n v="6200.5999999999995"/>
    <n v="2970.8700000000003"/>
    <n v="2970.8700000000003"/>
    <n v="3151.47"/>
    <s v="Overforecast"/>
    <s v="Overforecast"/>
    <s v="Overforecast"/>
    <s v="25-50"/>
  </r>
  <r>
    <s v="Total"/>
    <x v="1"/>
    <s v="ABC-19"/>
    <s v="XYZ-12"/>
    <x v="46"/>
    <s v="Description_065"/>
    <d v="2022-02-01T00:00:00"/>
    <n v="1655"/>
    <s v="Demand"/>
    <n v="4"/>
    <n v="100"/>
    <n v="100"/>
    <n v="104"/>
    <n v="96"/>
    <n v="96"/>
    <n v="100"/>
    <n v="0"/>
    <n v="0"/>
    <n v="0"/>
    <s v="0-10%"/>
    <s v="0-10%"/>
    <s v="0-10%"/>
    <n v="1.85"/>
    <n v="7.4"/>
    <n v="185"/>
    <n v="185"/>
    <n v="192.4"/>
    <n v="177.6"/>
    <n v="177.6"/>
    <n v="185"/>
    <s v="Overforecast"/>
    <s v="Overforecast"/>
    <s v="Overforecast"/>
    <s v="0-25"/>
  </r>
  <r>
    <s v="Total"/>
    <x v="1"/>
    <s v="ABC-19"/>
    <s v="XYZ-12"/>
    <x v="47"/>
    <s v="Description_066"/>
    <d v="2022-02-01T00:00:00"/>
    <n v="655"/>
    <s v="Demand"/>
    <n v="16"/>
    <n v="30"/>
    <n v="30"/>
    <n v="42"/>
    <n v="14"/>
    <n v="14"/>
    <n v="26"/>
    <n v="0.125"/>
    <n v="0.125"/>
    <n v="0"/>
    <s v="10-20%"/>
    <s v="10-20%"/>
    <s v="0-10%"/>
    <n v="5.1190476190476186"/>
    <n v="81.904761904761898"/>
    <n v="153.57142857142856"/>
    <n v="153.57142857142856"/>
    <n v="214.99999999999997"/>
    <n v="71.666666666666657"/>
    <n v="71.666666666666657"/>
    <n v="133.09523809523807"/>
    <s v="Overforecast"/>
    <s v="Overforecast"/>
    <s v="Overforecast"/>
    <s v="25-50"/>
  </r>
  <r>
    <s v="Total"/>
    <x v="3"/>
    <s v="ABC-19"/>
    <s v="XYZ-12"/>
    <x v="48"/>
    <s v="Description_068"/>
    <d v="2022-02-01T00:00:00"/>
    <n v="916"/>
    <s v="Demand"/>
    <n v="102"/>
    <n v="96"/>
    <n v="96"/>
    <n v="104"/>
    <n v="6"/>
    <n v="6"/>
    <n v="2"/>
    <n v="0.94117647058823528"/>
    <n v="0.94117647058823528"/>
    <n v="0.98039215686274506"/>
    <s v="90-100%"/>
    <s v="90-100%"/>
    <s v="90-100%"/>
    <n v="16.996078159185618"/>
    <n v="1733.5999722369331"/>
    <n v="1631.6235032818195"/>
    <n v="1631.6235032818195"/>
    <n v="1767.5921285553043"/>
    <n v="101.97646895511366"/>
    <n v="101.97646895511366"/>
    <n v="33.992156318371144"/>
    <s v="Normal"/>
    <s v="Normal"/>
    <s v="Normal"/>
    <s v="80-120"/>
  </r>
  <r>
    <s v="Total"/>
    <x v="3"/>
    <s v="ABC-19"/>
    <s v="XYZ-12"/>
    <x v="49"/>
    <s v="Description_069"/>
    <d v="2022-02-01T00:00:00"/>
    <n v="907"/>
    <s v="Demand"/>
    <n v="89"/>
    <n v="47"/>
    <n v="47"/>
    <n v="67"/>
    <n v="42"/>
    <n v="42"/>
    <n v="22"/>
    <n v="0.5280898876404494"/>
    <n v="0.5280898876404494"/>
    <n v="0.75280898876404501"/>
    <s v="50-60%"/>
    <s v="50-60%"/>
    <s v="70-80%"/>
    <n v="48.43739398245382"/>
    <n v="4310.9280644383898"/>
    <n v="2276.5575171753294"/>
    <n v="2276.5575171753294"/>
    <n v="3245.3053968244058"/>
    <n v="2034.3705472630604"/>
    <n v="2034.3705472630604"/>
    <n v="1065.622667613984"/>
    <s v="Underforecast"/>
    <s v="Underforecast"/>
    <s v="Underforecast"/>
    <s v="120-150"/>
  </r>
  <r>
    <s v="Total"/>
    <x v="0"/>
    <s v="ABC-19"/>
    <s v="XYZ-12"/>
    <x v="50"/>
    <s v="Description_070"/>
    <d v="2022-02-01T00:00:00"/>
    <n v="72367"/>
    <s v="Demand"/>
    <n v="8680"/>
    <n v="8025"/>
    <n v="8025"/>
    <n v="9000"/>
    <n v="655"/>
    <n v="655"/>
    <n v="320"/>
    <n v="0.92453917050691248"/>
    <n v="0.92453917050691248"/>
    <n v="0.96313364055299544"/>
    <s v="90-100%"/>
    <s v="90-100%"/>
    <s v="90-100%"/>
    <n v="1.4446483530470275"/>
    <n v="12539.5477044482"/>
    <n v="11593.303033202395"/>
    <n v="11593.303033202395"/>
    <n v="13001.835177423249"/>
    <n v="946.24467124580406"/>
    <n v="946.24467124580406"/>
    <n v="462.28747297504924"/>
    <s v="Normal"/>
    <s v="Normal"/>
    <s v="Normal"/>
    <s v="80-120"/>
  </r>
  <r>
    <s v="Total"/>
    <x v="3"/>
    <s v="ABC-12"/>
    <s v="XYZ-13"/>
    <x v="51"/>
    <s v="Description_071"/>
    <d v="2022-02-01T00:00:00"/>
    <n v="0"/>
    <s v="Demand"/>
    <n v="73"/>
    <n v="242"/>
    <n v="242"/>
    <n v="0"/>
    <n v="169"/>
    <n v="169"/>
    <n v="73"/>
    <n v="0"/>
    <n v="0"/>
    <n v="0"/>
    <s v="0-10%"/>
    <s v="0-10%"/>
    <s v="0-10%"/>
    <n v="2.377285837818591"/>
    <n v="173.54186616075714"/>
    <n v="575.30317275209904"/>
    <n v="575.30317275209904"/>
    <n v="0"/>
    <n v="401.76130659134191"/>
    <n v="401.76130659134191"/>
    <n v="173.54186616075714"/>
    <s v="Overforecast"/>
    <s v="Overforecast"/>
    <s v="Not Forecasted But Sold"/>
    <s v="Sales Agst No FC"/>
  </r>
  <r>
    <s v="Total"/>
    <x v="3"/>
    <s v="ABC-12"/>
    <s v="XYZ-13"/>
    <x v="52"/>
    <s v="Description_072"/>
    <d v="2022-02-01T00:00:00"/>
    <n v="12440"/>
    <s v="Demand"/>
    <n v="1225"/>
    <n v="932"/>
    <n v="932"/>
    <n v="1000"/>
    <n v="293"/>
    <n v="293"/>
    <n v="225"/>
    <n v="0.76081632653061226"/>
    <n v="0.76081632653061226"/>
    <n v="0.81632653061224492"/>
    <s v="70-80%"/>
    <s v="70-80%"/>
    <s v="80-90%"/>
    <n v="1.3564876603597473"/>
    <n v="1661.6973839406905"/>
    <n v="1264.2464994552845"/>
    <n v="1264.2464994552845"/>
    <n v="1356.4876603597472"/>
    <n v="397.45088448540605"/>
    <n v="397.45088448540605"/>
    <n v="305.20972358094332"/>
    <s v="Underforecast"/>
    <s v="Underforecast"/>
    <s v="Underforecast"/>
    <s v="120-150"/>
  </r>
  <r>
    <s v="Total"/>
    <x v="4"/>
    <s v="ABC-12"/>
    <s v="XYZ-14"/>
    <x v="53"/>
    <s v="Description_073"/>
    <d v="2022-02-01T00:00:00"/>
    <n v="25007"/>
    <s v="Demand"/>
    <n v="9576"/>
    <n v="11267"/>
    <n v="11267"/>
    <n v="11800"/>
    <n v="1691"/>
    <n v="1691"/>
    <n v="2224"/>
    <n v="0.82341269841269837"/>
    <n v="0.82341269841269837"/>
    <n v="0.76775271512113619"/>
    <s v="80-90%"/>
    <s v="80-90%"/>
    <s v="70-80%"/>
    <n v="1.0698667055381823"/>
    <n v="10245.043572233633"/>
    <n v="12054.1881712987"/>
    <n v="12054.1881712987"/>
    <n v="12624.42712535055"/>
    <n v="1809.1445990650664"/>
    <n v="1809.1445990650664"/>
    <n v="2379.383553116917"/>
    <s v="Overforecast"/>
    <s v="Overforecast"/>
    <s v="Overforecast"/>
    <s v="80-120"/>
  </r>
  <r>
    <s v="Total"/>
    <x v="4"/>
    <s v="ABC-12"/>
    <s v="XYZ-14"/>
    <x v="54"/>
    <s v="Description_074"/>
    <d v="2022-02-01T00:00:00"/>
    <n v="36643"/>
    <s v="Demand"/>
    <n v="13776"/>
    <n v="18000"/>
    <n v="18000"/>
    <n v="16500"/>
    <n v="4224"/>
    <n v="4224"/>
    <n v="2724"/>
    <n v="0.69337979094076663"/>
    <n v="0.69337979094076663"/>
    <n v="0.80226480836236935"/>
    <s v="60-70%"/>
    <s v="60-70%"/>
    <s v="70-80%"/>
    <n v="1.4770690707964602"/>
    <n v="20348.103519292035"/>
    <n v="26587.243274336284"/>
    <n v="26587.243274336284"/>
    <n v="24371.639668141594"/>
    <n v="6239.1397550442489"/>
    <n v="6239.1397550442489"/>
    <n v="4023.5361488495582"/>
    <s v="Overforecast"/>
    <s v="Overforecast"/>
    <s v="Overforecast"/>
    <s v="80-120"/>
  </r>
  <r>
    <s v="Total"/>
    <x v="4"/>
    <s v="ABC-12"/>
    <s v="XYZ-14"/>
    <x v="55"/>
    <s v="Description_075"/>
    <d v="2022-02-01T00:00:00"/>
    <n v="7671"/>
    <s v="Demand"/>
    <n v="100"/>
    <n v="7"/>
    <n v="7"/>
    <n v="0"/>
    <n v="93"/>
    <n v="93"/>
    <n v="100"/>
    <n v="6.9999999999999951E-2"/>
    <n v="6.9999999999999951E-2"/>
    <n v="0"/>
    <s v="0-10%"/>
    <s v="0-10%"/>
    <s v="0-10%"/>
    <n v="2.8203000000000089"/>
    <n v="282.03000000000088"/>
    <n v="19.742100000000061"/>
    <n v="19.742100000000061"/>
    <n v="0"/>
    <n v="262.28790000000083"/>
    <n v="262.28790000000083"/>
    <n v="282.03000000000088"/>
    <s v="Underforecast"/>
    <s v="Underforecast"/>
    <s v="Not Forecasted But Sold"/>
    <s v="Sales Agst No FC"/>
  </r>
  <r>
    <s v="Total"/>
    <x v="1"/>
    <s v="ABC-12"/>
    <s v="XYZ-14"/>
    <x v="56"/>
    <s v="Description_076"/>
    <d v="2022-02-01T00:00:00"/>
    <n v="1003"/>
    <s v="Demand"/>
    <n v="24"/>
    <n v="30"/>
    <n v="30"/>
    <n v="50"/>
    <n v="6"/>
    <n v="6"/>
    <n v="26"/>
    <n v="0.75"/>
    <n v="0.75"/>
    <n v="0"/>
    <s v="70-80%"/>
    <s v="70-80%"/>
    <s v="0-10%"/>
    <n v="2.3842147895574786"/>
    <n v="57.221154949379482"/>
    <n v="71.526443686724363"/>
    <n v="71.526443686724363"/>
    <n v="119.21073947787393"/>
    <n v="14.305288737344881"/>
    <n v="14.305288737344881"/>
    <n v="61.989584528494447"/>
    <s v="Overforecast"/>
    <s v="Overforecast"/>
    <s v="Overforecast"/>
    <s v="25-50"/>
  </r>
  <r>
    <s v="Total"/>
    <x v="1"/>
    <s v="ABC-12"/>
    <s v="XYZ-14"/>
    <x v="57"/>
    <s v="Description_077"/>
    <d v="2022-02-01T00:00:00"/>
    <n v="52800"/>
    <s v="Demand"/>
    <n v="3946"/>
    <n v="5413"/>
    <n v="5413"/>
    <n v="5200"/>
    <n v="1467"/>
    <n v="1467"/>
    <n v="1254"/>
    <n v="0.62823112012164217"/>
    <n v="0.62823112012164217"/>
    <n v="0.68220983274201719"/>
    <s v="60-70%"/>
    <s v="60-70%"/>
    <s v="60-70%"/>
    <n v="4.6161970879854612"/>
    <n v="18215.513709190629"/>
    <n v="24987.474837265301"/>
    <n v="24987.474837265301"/>
    <n v="24004.224857524398"/>
    <n v="6771.9611280746722"/>
    <n v="6771.9611280746722"/>
    <n v="5788.7111483337685"/>
    <s v="Overforecast"/>
    <s v="Overforecast"/>
    <s v="Overforecast"/>
    <s v="50-80"/>
  </r>
  <r>
    <s v="Total"/>
    <x v="1"/>
    <s v="ABC-12"/>
    <s v="XYZ-14"/>
    <x v="58"/>
    <s v="Description_078"/>
    <d v="2022-02-01T00:00:00"/>
    <n v="838"/>
    <s v="Demand"/>
    <n v="37"/>
    <n v="50"/>
    <n v="50"/>
    <n v="60"/>
    <n v="13"/>
    <n v="13"/>
    <n v="23"/>
    <n v="0.64864864864864868"/>
    <n v="0.64864864864864868"/>
    <n v="0.3783783783783784"/>
    <s v="60-70%"/>
    <s v="60-70%"/>
    <s v="30-40%"/>
    <n v="4.008490858788142"/>
    <n v="148.31416177516127"/>
    <n v="200.4245429394071"/>
    <n v="200.4245429394071"/>
    <n v="240.50945152728852"/>
    <n v="52.110381164245837"/>
    <n v="52.110381164245837"/>
    <n v="92.195289752127252"/>
    <s v="Overforecast"/>
    <s v="Overforecast"/>
    <s v="Overforecast"/>
    <s v="50-80"/>
  </r>
  <r>
    <s v="Total"/>
    <x v="1"/>
    <s v="ABC-12"/>
    <s v="XYZ-14"/>
    <x v="59"/>
    <s v="Description_079"/>
    <d v="2022-02-01T00:00:00"/>
    <n v="4926"/>
    <s v="Demand"/>
    <n v="3809"/>
    <n v="3973"/>
    <n v="3973"/>
    <n v="6000"/>
    <n v="164"/>
    <n v="164"/>
    <n v="2191"/>
    <n v="0.95694407981097396"/>
    <n v="0.95694407981097396"/>
    <n v="0.42478340771856127"/>
    <s v="90-100%"/>
    <s v="90-100%"/>
    <s v="40-50%"/>
    <n v="9.026333670516161"/>
    <n v="34381.304950996055"/>
    <n v="35861.623672960704"/>
    <n v="35861.623672960704"/>
    <n v="54158.002023096968"/>
    <n v="1480.3187219646497"/>
    <n v="1480.3187219646497"/>
    <n v="19776.697072100913"/>
    <s v="Normal"/>
    <s v="Normal"/>
    <s v="Overforecast"/>
    <s v="50-80"/>
  </r>
  <r>
    <s v="Total"/>
    <x v="1"/>
    <s v="ABC-12"/>
    <s v="XYZ-14"/>
    <x v="60"/>
    <s v="Description_080"/>
    <d v="2022-02-01T00:00:00"/>
    <n v="1477"/>
    <s v="Demand"/>
    <n v="11"/>
    <n v="26"/>
    <n v="26"/>
    <n v="20"/>
    <n v="15"/>
    <n v="15"/>
    <n v="9"/>
    <n v="0"/>
    <n v="0"/>
    <n v="0.18181818181818177"/>
    <s v="0-10%"/>
    <s v="0-10%"/>
    <s v="10-20%"/>
    <n v="1.6225454203935601"/>
    <n v="17.847999624329162"/>
    <n v="42.18618093023256"/>
    <n v="42.18618093023256"/>
    <n v="32.450908407871204"/>
    <n v="24.338181305903397"/>
    <n v="24.338181305903397"/>
    <n v="14.602908783542041"/>
    <s v="Overforecast"/>
    <s v="Overforecast"/>
    <s v="Overforecast"/>
    <s v="50-80"/>
  </r>
  <r>
    <s v="Total"/>
    <x v="1"/>
    <s v="ABC-12"/>
    <s v="XYZ-14"/>
    <x v="61"/>
    <s v="Description_081"/>
    <d v="2022-02-01T00:00:00"/>
    <n v="1084"/>
    <s v="Demand"/>
    <n v="9"/>
    <n v="19"/>
    <n v="19"/>
    <n v="35"/>
    <n v="10"/>
    <n v="10"/>
    <n v="26"/>
    <n v="0"/>
    <n v="0"/>
    <n v="0"/>
    <s v="0-10%"/>
    <s v="0-10%"/>
    <s v="0-10%"/>
    <n v="2.200091160818713"/>
    <n v="19.800820447368416"/>
    <n v="41.801732055555547"/>
    <n v="41.801732055555547"/>
    <n v="77.003190628654963"/>
    <n v="22.000911608187131"/>
    <n v="22.000911608187131"/>
    <n v="57.202370181286547"/>
    <s v="Overforecast"/>
    <s v="Overforecast"/>
    <s v="Overforecast"/>
    <s v="25-50"/>
  </r>
  <r>
    <s v="Total"/>
    <x v="1"/>
    <s v="ABC-12"/>
    <s v="XYZ-14"/>
    <x v="62"/>
    <s v="Description_082"/>
    <d v="2022-02-01T00:00:00"/>
    <n v="16681"/>
    <s v="Demand"/>
    <n v="14794"/>
    <n v="16846"/>
    <n v="16846"/>
    <n v="19000"/>
    <n v="2052"/>
    <n v="2052"/>
    <n v="4206"/>
    <n v="0.86129511964309857"/>
    <n v="0.86129511964309857"/>
    <n v="0.71569555225091253"/>
    <s v="80-90%"/>
    <s v="80-90%"/>
    <s v="70-80%"/>
    <n v="1.0442221140127681"/>
    <n v="15448.221954704892"/>
    <n v="17590.965732659093"/>
    <n v="17590.965732659093"/>
    <n v="19840.220166242594"/>
    <n v="2142.7437779542015"/>
    <n v="2142.7437779542015"/>
    <n v="4391.9982115377024"/>
    <s v="Overforecast"/>
    <s v="Overforecast"/>
    <s v="Overforecast"/>
    <s v="50-80"/>
  </r>
  <r>
    <s v="Total"/>
    <x v="1"/>
    <s v="ABC-12"/>
    <s v="XYZ-14"/>
    <x v="63"/>
    <s v="Description_083"/>
    <d v="2022-02-01T00:00:00"/>
    <n v="4206"/>
    <s v="Demand"/>
    <n v="564"/>
    <n v="542"/>
    <n v="542"/>
    <n v="500"/>
    <n v="22"/>
    <n v="22"/>
    <n v="64"/>
    <n v="0.96099290780141844"/>
    <n v="0.96099290780141844"/>
    <n v="0.88652482269503552"/>
    <s v="90-100%"/>
    <s v="90-100%"/>
    <s v="80-90%"/>
    <n v="0.59341683425573266"/>
    <n v="334.68709452023325"/>
    <n v="321.63192416660712"/>
    <n v="321.63192416660712"/>
    <n v="296.70841712786631"/>
    <n v="13.055170353626124"/>
    <n v="13.055170353626124"/>
    <n v="37.978677392366933"/>
    <s v="Normal"/>
    <s v="Normal"/>
    <s v="Underforecast"/>
    <s v="80-120"/>
  </r>
  <r>
    <s v="Total"/>
    <x v="1"/>
    <s v="ABC-12"/>
    <s v="XYZ-14"/>
    <x v="64"/>
    <s v="Description_084"/>
    <d v="2022-02-01T00:00:00"/>
    <n v="24266"/>
    <s v="Demand"/>
    <n v="360"/>
    <n v="350"/>
    <n v="350"/>
    <n v="580"/>
    <n v="10"/>
    <n v="10"/>
    <n v="220"/>
    <n v="0.97222222222222221"/>
    <n v="0.97222222222222221"/>
    <n v="0.38888888888888884"/>
    <s v="90-100%"/>
    <s v="90-100%"/>
    <s v="30-40%"/>
    <n v="0.79783470273581136"/>
    <n v="287.22049298489208"/>
    <n v="279.24214595753398"/>
    <n v="279.24214595753398"/>
    <n v="462.74412758677062"/>
    <n v="7.9783470273580974"/>
    <n v="7.9783470273580974"/>
    <n v="175.52363460187854"/>
    <s v="Normal"/>
    <s v="Normal"/>
    <s v="Overforecast"/>
    <s v="50-80"/>
  </r>
  <r>
    <s v="Total"/>
    <x v="1"/>
    <s v="ABC-12"/>
    <s v="XYZ-14"/>
    <x v="65"/>
    <s v="Description_085"/>
    <d v="2022-02-01T00:00:00"/>
    <n v="90"/>
    <s v="Supply"/>
    <n v="28944"/>
    <n v="43431"/>
    <n v="43431"/>
    <n v="46000"/>
    <n v="14487"/>
    <n v="14487"/>
    <n v="17056"/>
    <n v="0.49948175787728022"/>
    <n v="0.49948175787728022"/>
    <n v="0.41072415699281373"/>
    <s v="40-50%"/>
    <s v="40-50%"/>
    <s v="40-50%"/>
    <n v="1.9975266217086416"/>
    <n v="57816.410538734919"/>
    <n v="86754.578707428009"/>
    <n v="86754.578707428009"/>
    <n v="91886.224598597517"/>
    <n v="28938.16816869309"/>
    <n v="28938.16816869309"/>
    <n v="34069.814059862598"/>
    <s v="Overforecast"/>
    <s v="Overforecast"/>
    <s v="Overforecast"/>
    <s v="50-80"/>
  </r>
  <r>
    <s v="Total"/>
    <x v="1"/>
    <s v="ABC-12"/>
    <s v="XYZ-14"/>
    <x v="66"/>
    <s v="Description_086"/>
    <d v="2022-02-01T00:00:00"/>
    <n v="4829"/>
    <s v="Demand"/>
    <n v="204"/>
    <n v="304"/>
    <n v="304"/>
    <n v="350"/>
    <n v="100"/>
    <n v="100"/>
    <n v="146"/>
    <n v="0.50980392156862742"/>
    <n v="0.50980392156862742"/>
    <n v="0.28431372549019607"/>
    <s v="40-50%"/>
    <s v="40-50%"/>
    <s v="20-30%"/>
    <n v="0.81328709730625182"/>
    <n v="165.91056785047536"/>
    <n v="247.23927758110057"/>
    <n v="247.23927758110057"/>
    <n v="284.65048405718812"/>
    <n v="81.328709730625206"/>
    <n v="81.328709730625206"/>
    <n v="118.73991620671276"/>
    <s v="Overforecast"/>
    <s v="Overforecast"/>
    <s v="Overforecast"/>
    <s v="50-80"/>
  </r>
  <r>
    <s v="Total"/>
    <x v="1"/>
    <s v="ABC-12"/>
    <s v="XYZ-14"/>
    <x v="67"/>
    <s v="Description_087"/>
    <d v="2022-02-01T00:00:00"/>
    <n v="11754"/>
    <s v="Demand"/>
    <n v="954"/>
    <n v="737"/>
    <n v="737"/>
    <n v="860"/>
    <n v="217"/>
    <n v="217"/>
    <n v="94"/>
    <n v="0.77253668763102723"/>
    <n v="0.77253668763102723"/>
    <n v="0.90146750524109009"/>
    <s v="70-80%"/>
    <s v="70-80%"/>
    <s v="80-90%"/>
    <n v="1.1322981188078722"/>
    <n v="1080.2124053427101"/>
    <n v="834.50371356140181"/>
    <n v="834.50371356140181"/>
    <n v="973.77638217477011"/>
    <n v="245.70869178130829"/>
    <n v="245.70869178130829"/>
    <n v="106.43602316793999"/>
    <s v="Underforecast"/>
    <s v="Underforecast"/>
    <s v="Normal"/>
    <s v="80-120"/>
  </r>
  <r>
    <s v="Total"/>
    <x v="1"/>
    <s v="ABC-12"/>
    <s v="XYZ-14"/>
    <x v="68"/>
    <s v="Description_088"/>
    <d v="2022-02-01T00:00:00"/>
    <n v="27923"/>
    <s v="Supply"/>
    <n v="26996"/>
    <n v="27830"/>
    <n v="27830"/>
    <n v="32000"/>
    <n v="834"/>
    <n v="834"/>
    <n v="5004"/>
    <n v="0.96910653430137794"/>
    <n v="0.96910653430137794"/>
    <n v="0.81463920580826787"/>
    <s v="90-100%"/>
    <s v="90-100%"/>
    <s v="80-90%"/>
    <n v="3.1864453895660541"/>
    <n v="86021.279736725191"/>
    <n v="88678.775191623281"/>
    <n v="88678.775191623281"/>
    <n v="101966.25246611373"/>
    <n v="2657.4954548980895"/>
    <n v="2657.4954548980895"/>
    <n v="15944.972729388537"/>
    <s v="Normal"/>
    <s v="Normal"/>
    <s v="Overforecast"/>
    <s v="80-120"/>
  </r>
  <r>
    <s v="Total"/>
    <x v="1"/>
    <s v="ABC-12"/>
    <s v="XYZ-14"/>
    <x v="69"/>
    <s v="Description_089"/>
    <d v="2022-02-01T00:00:00"/>
    <n v="5324"/>
    <s v="Demand"/>
    <n v="2125"/>
    <n v="648"/>
    <n v="648"/>
    <n v="550"/>
    <n v="1477"/>
    <n v="1477"/>
    <n v="1575"/>
    <n v="0.30494117647058827"/>
    <n v="0.30494117647058827"/>
    <n v="0.25882352941176467"/>
    <s v="20-30%"/>
    <s v="20-30%"/>
    <s v="20-30%"/>
    <n v="1.4307505185450209"/>
    <n v="3040.3448519081694"/>
    <n v="927.12633601717357"/>
    <n v="927.12633601717357"/>
    <n v="786.91278519976152"/>
    <n v="2113.2185158909961"/>
    <n v="2113.2185158909961"/>
    <n v="2253.432066708408"/>
    <s v="Underforecast"/>
    <s v="Underforecast"/>
    <s v="Underforecast"/>
    <s v="&gt;200&quot;"/>
  </r>
  <r>
    <s v="Total"/>
    <x v="1"/>
    <s v="ABC-12"/>
    <s v="XYZ-14"/>
    <x v="70"/>
    <s v="Description_090"/>
    <d v="2022-02-01T00:00:00"/>
    <n v="4989"/>
    <s v="Demand"/>
    <n v="149"/>
    <n v="302"/>
    <n v="302"/>
    <n v="330"/>
    <n v="153"/>
    <n v="153"/>
    <n v="181"/>
    <n v="0"/>
    <n v="0"/>
    <n v="0"/>
    <s v="0-10%"/>
    <s v="0-10%"/>
    <s v="0-10%"/>
    <n v="2.1026105272133968"/>
    <n v="313.2889685547961"/>
    <n v="634.98837921844586"/>
    <n v="634.98837921844586"/>
    <n v="693.8614739804209"/>
    <n v="321.69941066364976"/>
    <n v="321.69941066364976"/>
    <n v="380.5725054256248"/>
    <s v="Overforecast"/>
    <s v="Overforecast"/>
    <s v="Overforecast"/>
    <s v="25-50"/>
  </r>
  <r>
    <s v="Total"/>
    <x v="1"/>
    <s v="ABC-12"/>
    <s v="XYZ-14"/>
    <x v="71"/>
    <s v="Description_091"/>
    <d v="2022-02-01T00:00:00"/>
    <n v="4"/>
    <s v="Supply"/>
    <n v="0"/>
    <n v="2364"/>
    <n v="2364"/>
    <n v="2300"/>
    <n v="2364"/>
    <n v="2364"/>
    <n v="2300"/>
    <n v="1"/>
    <n v="1"/>
    <n v="1"/>
    <s v="90-100%"/>
    <s v="90-100%"/>
    <s v="90-100%"/>
    <n v="7.4278288111608504"/>
    <n v="0"/>
    <n v="17559.38730958425"/>
    <n v="17559.38730958425"/>
    <n v="17084.006265669956"/>
    <n v="17559.38730958425"/>
    <n v="17559.38730958425"/>
    <n v="17084.006265669956"/>
    <s v="Forecasted But Not Sold"/>
    <s v="Forecasted But Not Sold"/>
    <s v="Forecasted But Not Sold"/>
    <s v="0"/>
  </r>
  <r>
    <s v="Total"/>
    <x v="1"/>
    <s v="ABC-12"/>
    <s v="XYZ-14"/>
    <x v="72"/>
    <s v="Description_092"/>
    <d v="2022-02-01T00:00:00"/>
    <n v="579"/>
    <s v="Demand"/>
    <n v="23"/>
    <n v="50"/>
    <n v="50"/>
    <n v="45"/>
    <n v="27"/>
    <n v="27"/>
    <n v="22"/>
    <n v="0"/>
    <n v="0"/>
    <n v="4.3478260869565188E-2"/>
    <s v="0-10%"/>
    <s v="0-10%"/>
    <s v="0-10%"/>
    <n v="2.0857666666666668"/>
    <n v="47.972633333333334"/>
    <n v="104.28833333333334"/>
    <n v="104.28833333333334"/>
    <n v="93.859500000000011"/>
    <n v="56.315700000000007"/>
    <n v="56.315700000000007"/>
    <n v="45.886866666666677"/>
    <s v="Overforecast"/>
    <s v="Overforecast"/>
    <s v="Overforecast"/>
    <s v="50-80"/>
  </r>
  <r>
    <s v="Total"/>
    <x v="1"/>
    <s v="ABC-12"/>
    <s v="XYZ-14"/>
    <x v="73"/>
    <s v="Description_093"/>
    <d v="2022-02-01T00:00:00"/>
    <n v="2891"/>
    <s v="Demand"/>
    <n v="30"/>
    <n v="21"/>
    <n v="21"/>
    <n v="25"/>
    <n v="9"/>
    <n v="9"/>
    <n v="5"/>
    <n v="0.7"/>
    <n v="0.7"/>
    <n v="0.83333333333333337"/>
    <s v="60-70%"/>
    <s v="60-70%"/>
    <s v="80-90%"/>
    <n v="3.3440008036155642"/>
    <n v="100.32002410846692"/>
    <n v="70.22401687592685"/>
    <n v="70.22401687592685"/>
    <n v="83.600020090389108"/>
    <n v="30.096007232540074"/>
    <n v="30.096007232540074"/>
    <n v="16.720004018077816"/>
    <s v="Underforecast"/>
    <s v="Underforecast"/>
    <s v="Underforecast"/>
    <s v="120-150"/>
  </r>
  <r>
    <s v="Total"/>
    <x v="4"/>
    <s v="ABC-12"/>
    <s v="XYZ-14"/>
    <x v="74"/>
    <s v="Description_097"/>
    <d v="2022-02-01T00:00:00"/>
    <n v="12800"/>
    <s v="Demand"/>
    <n v="1860"/>
    <n v="2080"/>
    <n v="2080"/>
    <n v="2400"/>
    <n v="220"/>
    <n v="220"/>
    <n v="540"/>
    <n v="0.88172043010752688"/>
    <n v="0.88172043010752688"/>
    <n v="0.70967741935483875"/>
    <s v="80-90%"/>
    <s v="80-90%"/>
    <s v="60-70%"/>
    <n v="5.7772621555444053"/>
    <n v="10745.707609312594"/>
    <n v="12016.705283532363"/>
    <n v="12016.705283532363"/>
    <n v="13865.429173306573"/>
    <n v="1270.9976742197687"/>
    <n v="1270.9976742197687"/>
    <n v="3119.7215639939786"/>
    <s v="Overforecast"/>
    <s v="Overforecast"/>
    <s v="Overforecast"/>
    <s v="50-80"/>
  </r>
  <r>
    <s v="Total"/>
    <x v="0"/>
    <s v="ABC-12"/>
    <s v="XYZ-14"/>
    <x v="75"/>
    <s v="Description_103"/>
    <d v="2022-02-01T00:00:00"/>
    <n v="26904"/>
    <s v="Demand"/>
    <n v="4622"/>
    <n v="0"/>
    <n v="0"/>
    <n v="6500"/>
    <n v="4622"/>
    <n v="4622"/>
    <n v="1878"/>
    <n v="0"/>
    <n v="0"/>
    <n v="0.59368238857637379"/>
    <s v="0-10%"/>
    <s v="0-10%"/>
    <s v="50-60%"/>
    <n v="2.6119820776255711"/>
    <n v="12072.581162785389"/>
    <n v="0"/>
    <n v="0"/>
    <n v="16977.883504566213"/>
    <n v="12072.581162785389"/>
    <n v="12072.581162785389"/>
    <n v="4905.3023417808236"/>
    <s v="Not Forecasted But Sold"/>
    <s v="Not Forecasted But Sold"/>
    <s v="Overforecast"/>
    <s v="50-80"/>
  </r>
  <r>
    <s v="Total"/>
    <x v="0"/>
    <s v="ABC-12"/>
    <s v="XYZ-14"/>
    <x v="76"/>
    <s v="Description_104"/>
    <d v="2022-02-01T00:00:00"/>
    <n v="13346"/>
    <s v="Demand"/>
    <n v="4935"/>
    <n v="0"/>
    <n v="0"/>
    <n v="8000"/>
    <n v="4935"/>
    <n v="4935"/>
    <n v="3065"/>
    <n v="0"/>
    <n v="0"/>
    <n v="0.37892603850050655"/>
    <s v="0-10%"/>
    <s v="0-10%"/>
    <s v="30-40%"/>
    <n v="4.6471553316180678"/>
    <n v="22933.711561535165"/>
    <n v="0"/>
    <n v="0"/>
    <n v="37177.242652944544"/>
    <n v="22933.711561535165"/>
    <n v="22933.711561535165"/>
    <n v="14243.531091409379"/>
    <s v="Not Forecasted But Sold"/>
    <s v="Not Forecasted But Sold"/>
    <s v="Overforecast"/>
    <s v="50-80"/>
  </r>
  <r>
    <s v="Total"/>
    <x v="0"/>
    <s v="ABC-12"/>
    <s v="XYZ-14"/>
    <x v="77"/>
    <s v="Description_105"/>
    <d v="2022-02-01T00:00:00"/>
    <n v="15544"/>
    <s v="Demand"/>
    <n v="2513"/>
    <n v="0"/>
    <n v="0"/>
    <n v="4000"/>
    <n v="2513"/>
    <n v="2513"/>
    <n v="1487"/>
    <n v="0"/>
    <n v="0"/>
    <n v="0.40827695980899326"/>
    <s v="0-10%"/>
    <s v="0-10%"/>
    <s v="30-40%"/>
    <n v="5.4571330709357859"/>
    <n v="13713.77540726163"/>
    <n v="0"/>
    <n v="0"/>
    <n v="21828.532283743145"/>
    <n v="13713.77540726163"/>
    <n v="13713.77540726163"/>
    <n v="8114.7568764815151"/>
    <s v="Not Forecasted But Sold"/>
    <s v="Not Forecasted But Sold"/>
    <s v="Overforecast"/>
    <s v="50-80"/>
  </r>
  <r>
    <s v="Total"/>
    <x v="0"/>
    <s v="ABC-12"/>
    <s v="XYZ-14"/>
    <x v="78"/>
    <s v="Description_106"/>
    <d v="2022-02-01T00:00:00"/>
    <n v="7097"/>
    <s v="Demand"/>
    <n v="482"/>
    <n v="0"/>
    <n v="0"/>
    <n v="600"/>
    <n v="482"/>
    <n v="482"/>
    <n v="118"/>
    <n v="0"/>
    <n v="0"/>
    <n v="0.75518672199170123"/>
    <s v="0-10%"/>
    <s v="0-10%"/>
    <s v="70-80%"/>
    <n v="7.3105150802434986"/>
    <n v="3523.6682686773665"/>
    <n v="0"/>
    <n v="0"/>
    <n v="4386.3090481460995"/>
    <n v="3523.6682686773665"/>
    <n v="3523.6682686773665"/>
    <n v="862.64077946873294"/>
    <s v="Not Forecasted But Sold"/>
    <s v="Not Forecasted But Sold"/>
    <s v="Overforecast"/>
    <s v="80-120"/>
  </r>
  <r>
    <s v="Total"/>
    <x v="3"/>
    <s v="ABC-12"/>
    <s v="XYZ-14"/>
    <x v="79"/>
    <s v="Description_111"/>
    <d v="2022-02-01T00:00:00"/>
    <n v="2837"/>
    <s v="Demand"/>
    <n v="2526"/>
    <n v="2856"/>
    <n v="2856"/>
    <n v="2700"/>
    <n v="330"/>
    <n v="330"/>
    <n v="174"/>
    <n v="0.86935866983372923"/>
    <n v="0.86935866983372923"/>
    <n v="0.93111638954869358"/>
    <s v="80-90%"/>
    <s v="80-90%"/>
    <s v="90-100%"/>
    <n v="2.4302683078115268"/>
    <n v="6138.8577455319164"/>
    <n v="6940.8462871097208"/>
    <n v="6940.8462871097208"/>
    <n v="6561.7244310911228"/>
    <n v="801.98854157780443"/>
    <n v="801.98854157780443"/>
    <n v="422.86668555920642"/>
    <s v="Overforecast"/>
    <s v="Overforecast"/>
    <s v="Normal"/>
    <s v="80-120"/>
  </r>
  <r>
    <s v="Total"/>
    <x v="3"/>
    <s v="ABC-12"/>
    <s v="XYZ-14"/>
    <x v="80"/>
    <s v="Description_112"/>
    <d v="2022-02-01T00:00:00"/>
    <n v="3442"/>
    <s v="Demand"/>
    <n v="2062"/>
    <n v="1138"/>
    <n v="1138"/>
    <n v="1348"/>
    <n v="924"/>
    <n v="924"/>
    <n v="714"/>
    <n v="0.55189136760426771"/>
    <n v="0.55189136760426771"/>
    <n v="0.65373423860329782"/>
    <s v="50-60%"/>
    <s v="50-60%"/>
    <s v="60-70%"/>
    <n v="7.064335318126659"/>
    <n v="14566.659425977172"/>
    <n v="8039.213592028138"/>
    <n v="8039.213592028138"/>
    <n v="9522.7240088347371"/>
    <n v="6527.4458339490338"/>
    <n v="6527.4458339490338"/>
    <n v="5043.9354171424347"/>
    <s v="Underforecast"/>
    <s v="Underforecast"/>
    <s v="Underforecast"/>
    <s v="150-200"/>
  </r>
  <r>
    <s v="Total"/>
    <x v="3"/>
    <s v="ABC-12"/>
    <s v="XYZ-14"/>
    <x v="81"/>
    <s v="Description_113"/>
    <d v="2022-02-01T00:00:00"/>
    <n v="7053"/>
    <s v="Demand"/>
    <n v="2372"/>
    <n v="1674"/>
    <n v="1674"/>
    <n v="1500"/>
    <n v="698"/>
    <n v="698"/>
    <n v="872"/>
    <n v="0.70573355817875205"/>
    <n v="0.70573355817875205"/>
    <n v="0.63237774030354132"/>
    <s v="60-70%"/>
    <s v="60-70%"/>
    <s v="60-70%"/>
    <n v="2.3550778513017163"/>
    <n v="5586.2446632876708"/>
    <n v="3942.4003230790731"/>
    <n v="3942.4003230790731"/>
    <n v="3532.6167769525746"/>
    <n v="1643.8443402085977"/>
    <n v="1643.8443402085977"/>
    <n v="2053.6278863350963"/>
    <s v="Underforecast"/>
    <s v="Underforecast"/>
    <s v="Underforecast"/>
    <s v="150-200"/>
  </r>
  <r>
    <s v="Total"/>
    <x v="3"/>
    <s v="ABC-12"/>
    <s v="XYZ-14"/>
    <x v="82"/>
    <s v="Description_114"/>
    <d v="2022-02-01T00:00:00"/>
    <n v="1399"/>
    <s v="Demand"/>
    <n v="865"/>
    <n v="435"/>
    <n v="435"/>
    <n v="530"/>
    <n v="430"/>
    <n v="430"/>
    <n v="335"/>
    <n v="0.50289017341040465"/>
    <n v="0.50289017341040465"/>
    <n v="0.61271676300578037"/>
    <s v="40-50%"/>
    <s v="40-50%"/>
    <s v="60-70%"/>
    <n v="7.0314870286681348"/>
    <n v="6082.2362797979367"/>
    <n v="3058.6968574706389"/>
    <n v="3058.6968574706389"/>
    <n v="3726.6881251941113"/>
    <n v="3023.5394223272979"/>
    <n v="3023.5394223272979"/>
    <n v="2355.5481546038254"/>
    <s v="Underforecast"/>
    <s v="Underforecast"/>
    <s v="Underforecast"/>
    <s v="150-200"/>
  </r>
  <r>
    <s v="Total"/>
    <x v="3"/>
    <s v="ABC-12"/>
    <s v="XYZ-14"/>
    <x v="83"/>
    <s v="Description_115"/>
    <d v="2022-02-01T00:00:00"/>
    <n v="3355"/>
    <s v="Demand"/>
    <n v="2725"/>
    <n v="1500"/>
    <n v="1500"/>
    <n v="1800"/>
    <n v="1225"/>
    <n v="1225"/>
    <n v="925"/>
    <n v="0.55045871559633031"/>
    <n v="0.55045871559633031"/>
    <n v="0.66055045871559637"/>
    <s v="50-60%"/>
    <s v="50-60%"/>
    <s v="60-70%"/>
    <n v="2.3564230520513139"/>
    <n v="6421.2528168398303"/>
    <n v="3534.6345780769707"/>
    <n v="3534.6345780769707"/>
    <n v="4241.5614936923648"/>
    <n v="2886.6182387628596"/>
    <n v="2886.6182387628596"/>
    <n v="2179.6913231474655"/>
    <s v="Underforecast"/>
    <s v="Underforecast"/>
    <s v="Underforecast"/>
    <s v="150-200"/>
  </r>
  <r>
    <s v="Total"/>
    <x v="3"/>
    <s v="ABC-12"/>
    <s v="XYZ-14"/>
    <x v="84"/>
    <s v="Description_116"/>
    <d v="2022-02-01T00:00:00"/>
    <n v="1060"/>
    <s v="Demand"/>
    <n v="851"/>
    <n v="570"/>
    <n v="570"/>
    <n v="664"/>
    <n v="281"/>
    <n v="281"/>
    <n v="187"/>
    <n v="0.66980023501762631"/>
    <n v="0.66980023501762631"/>
    <n v="0.78025851938895419"/>
    <s v="60-70%"/>
    <s v="60-70%"/>
    <s v="70-80%"/>
    <n v="7.0809809222496467"/>
    <n v="6025.9147648344497"/>
    <n v="4036.1591256822985"/>
    <n v="4036.1591256822985"/>
    <n v="4701.7713323737653"/>
    <n v="1989.7556391521512"/>
    <n v="1989.7556391521512"/>
    <n v="1324.1434324606844"/>
    <s v="Underforecast"/>
    <s v="Underforecast"/>
    <s v="Underforecast"/>
    <s v="120-150"/>
  </r>
  <r>
    <s v="Total"/>
    <x v="3"/>
    <s v="ABC-12"/>
    <s v="XYZ-14"/>
    <x v="85"/>
    <s v="Description_117"/>
    <d v="2022-02-01T00:00:00"/>
    <n v="0"/>
    <s v="Supply"/>
    <n v="0"/>
    <n v="408"/>
    <n v="408"/>
    <n v="0"/>
    <n v="408"/>
    <n v="408"/>
    <n v="0"/>
    <n v="1"/>
    <n v="1"/>
    <n v="1"/>
    <s v="90-100%"/>
    <s v="90-100%"/>
    <s v="Others"/>
    <n v="2.3454098075456158"/>
    <n v="0"/>
    <n v="956.92720147861121"/>
    <n v="956.92720147861121"/>
    <n v="0"/>
    <n v="956.92720147861121"/>
    <n v="956.92720147861121"/>
    <n v="0"/>
    <s v="Forecasted But Not Sold"/>
    <s v="Forecasted But Not Sold"/>
    <s v="Others"/>
    <s v="0"/>
  </r>
  <r>
    <s v="Total"/>
    <x v="0"/>
    <s v="ABC-16"/>
    <s v="XYZ-15"/>
    <x v="86"/>
    <s v="Description_118"/>
    <d v="2022-02-01T00:00:00"/>
    <n v="27"/>
    <s v="Supply"/>
    <n v="102"/>
    <n v="1000"/>
    <n v="1000"/>
    <n v="1800"/>
    <n v="898"/>
    <n v="898"/>
    <n v="1698"/>
    <n v="0"/>
    <n v="0"/>
    <n v="0"/>
    <s v="0-10%"/>
    <s v="0-10%"/>
    <s v="0-10%"/>
    <n v="27.534316544547092"/>
    <n v="2808.5002875438036"/>
    <n v="27534.316544547091"/>
    <n v="27534.316544547091"/>
    <n v="49561.769780184768"/>
    <n v="24725.816257003287"/>
    <n v="24725.816257003287"/>
    <n v="46753.269492640968"/>
    <s v="Overforecast"/>
    <s v="Overforecast"/>
    <s v="Overforecast"/>
    <s v="0-25"/>
  </r>
  <r>
    <s v="Total"/>
    <x v="1"/>
    <s v="ABC-16"/>
    <s v="XYZ-15"/>
    <x v="87"/>
    <s v="Description_119"/>
    <d v="2022-02-01T00:00:00"/>
    <n v="1599"/>
    <s v="Demand"/>
    <n v="330"/>
    <n v="453"/>
    <n v="453"/>
    <n v="500"/>
    <n v="123"/>
    <n v="123"/>
    <n v="170"/>
    <n v="0.6272727272727272"/>
    <n v="0.6272727272727272"/>
    <n v="0.48484848484848486"/>
    <s v="60-70%"/>
    <s v="60-70%"/>
    <s v="40-50%"/>
    <n v="22.909359219330852"/>
    <n v="7560.0885423791815"/>
    <n v="10377.939726356875"/>
    <n v="10377.939726356875"/>
    <n v="11454.679609665427"/>
    <n v="2817.8511839776938"/>
    <n v="2817.8511839776938"/>
    <n v="3894.5910672862456"/>
    <s v="Overforecast"/>
    <s v="Overforecast"/>
    <s v="Overforecast"/>
    <s v="50-80"/>
  </r>
  <r>
    <s v="Total"/>
    <x v="3"/>
    <s v="ABC-16"/>
    <s v="XYZ-15"/>
    <x v="88"/>
    <s v="Description_120"/>
    <d v="2022-02-01T00:00:00"/>
    <n v="369"/>
    <s v="Demand"/>
    <n v="202"/>
    <n v="355"/>
    <n v="355"/>
    <n v="355"/>
    <n v="153"/>
    <n v="153"/>
    <n v="153"/>
    <n v="0.24257425742574257"/>
    <n v="0.24257425742574257"/>
    <n v="0.24257425742574257"/>
    <s v="20-30%"/>
    <s v="20-30%"/>
    <s v="20-30%"/>
    <n v="13.582437410071941"/>
    <n v="2743.6523568345324"/>
    <n v="4821.7652805755388"/>
    <n v="4821.7652805755388"/>
    <n v="4821.7652805755388"/>
    <n v="2078.1129237410064"/>
    <n v="2078.1129237410064"/>
    <n v="2078.1129237410064"/>
    <s v="Overforecast"/>
    <s v="Overforecast"/>
    <s v="Overforecast"/>
    <s v="50-80"/>
  </r>
  <r>
    <s v="Total"/>
    <x v="0"/>
    <s v="ABC-16"/>
    <s v="XYZ-15"/>
    <x v="89"/>
    <s v="Description_123"/>
    <d v="2022-02-01T00:00:00"/>
    <n v="470"/>
    <s v="Demand"/>
    <n v="110"/>
    <n v="248"/>
    <n v="248"/>
    <n v="400"/>
    <n v="138"/>
    <n v="138"/>
    <n v="290"/>
    <n v="0"/>
    <n v="0"/>
    <n v="0"/>
    <s v="0-10%"/>
    <s v="0-10%"/>
    <s v="0-10%"/>
    <n v="6.5049222310126584"/>
    <n v="715.54144541139237"/>
    <n v="1613.2207132911392"/>
    <n v="1613.2207132911392"/>
    <n v="2601.9688924050633"/>
    <n v="897.67926787974682"/>
    <n v="897.67926787974682"/>
    <n v="1886.4274469936709"/>
    <s v="Overforecast"/>
    <s v="Overforecast"/>
    <s v="Overforecast"/>
    <s v="25-50"/>
  </r>
  <r>
    <s v="Total"/>
    <x v="1"/>
    <s v="ABC-16"/>
    <s v="XYZ-15"/>
    <x v="90"/>
    <s v="Description_124"/>
    <d v="2022-02-01T00:00:00"/>
    <n v="331"/>
    <s v="Demand"/>
    <n v="60"/>
    <n v="57"/>
    <n v="57"/>
    <n v="60"/>
    <n v="3"/>
    <n v="3"/>
    <n v="0"/>
    <n v="0.95"/>
    <n v="0.95"/>
    <n v="1"/>
    <s v="90-100%"/>
    <s v="90-100%"/>
    <s v="90-100%"/>
    <n v="6.4036784848484851"/>
    <n v="384.22070909090911"/>
    <n v="365.00967363636363"/>
    <n v="365.00967363636363"/>
    <n v="384.22070909090911"/>
    <n v="19.211035454545481"/>
    <n v="19.211035454545481"/>
    <n v="0"/>
    <s v="Normal"/>
    <s v="Normal"/>
    <s v="Normal"/>
    <s v="80-120"/>
  </r>
  <r>
    <s v="Total"/>
    <x v="3"/>
    <s v="ABC-16"/>
    <s v="XYZ-15"/>
    <x v="91"/>
    <s v="Description_125"/>
    <d v="2022-02-01T00:00:00"/>
    <n v="85"/>
    <s v="Demand"/>
    <n v="47"/>
    <n v="39"/>
    <n v="39"/>
    <n v="85"/>
    <n v="8"/>
    <n v="8"/>
    <n v="38"/>
    <n v="0.82978723404255317"/>
    <n v="0.82978723404255317"/>
    <n v="0.19148936170212771"/>
    <s v="80-90%"/>
    <s v="80-90%"/>
    <s v="10-20%"/>
    <n v="4.2475714285714279"/>
    <n v="199.63585714285711"/>
    <n v="165.6552857142857"/>
    <n v="165.6552857142857"/>
    <n v="361.0435714285714"/>
    <n v="33.980571428571409"/>
    <n v="33.980571428571409"/>
    <n v="161.40771428571429"/>
    <s v="Underforecast"/>
    <s v="Underforecast"/>
    <s v="Overforecast"/>
    <s v="50-80"/>
  </r>
  <r>
    <s v="Total"/>
    <x v="3"/>
    <s v="ABC-5"/>
    <s v="XYZ-17"/>
    <x v="92"/>
    <s v="Description_129"/>
    <d v="2022-02-01T00:00:00"/>
    <n v="28666"/>
    <s v="Demand"/>
    <n v="0"/>
    <n v="2717"/>
    <n v="2717"/>
    <n v="3500"/>
    <n v="2717"/>
    <n v="2717"/>
    <n v="3500"/>
    <n v="1"/>
    <n v="1"/>
    <n v="1"/>
    <s v="90-100%"/>
    <s v="90-100%"/>
    <s v="90-100%"/>
    <n v="4.0976159063999527"/>
    <n v="0"/>
    <n v="11133.222417688672"/>
    <n v="11133.222417688672"/>
    <n v="14341.655672399835"/>
    <n v="11133.222417688672"/>
    <n v="11133.222417688672"/>
    <n v="14341.655672399835"/>
    <s v="Forecasted But Not Sold"/>
    <s v="Forecasted But Not Sold"/>
    <s v="Forecasted But Not Sold"/>
    <s v="0"/>
  </r>
  <r>
    <s v="Total"/>
    <x v="0"/>
    <s v="ABC-5"/>
    <s v="XYZ-17"/>
    <x v="93"/>
    <s v="Description_131"/>
    <d v="2022-02-01T00:00:00"/>
    <n v="21"/>
    <s v="Supply"/>
    <n v="0"/>
    <n v="2281"/>
    <n v="2281"/>
    <n v="3200"/>
    <n v="2281"/>
    <n v="2281"/>
    <n v="3200"/>
    <n v="1"/>
    <n v="1"/>
    <n v="1"/>
    <s v="90-100%"/>
    <s v="90-100%"/>
    <s v="90-100%"/>
    <n v="3.9335965706844163"/>
    <n v="0"/>
    <n v="8972.5337777311543"/>
    <n v="8972.5337777311543"/>
    <n v="12587.509026190131"/>
    <n v="8972.5337777311543"/>
    <n v="8972.5337777311543"/>
    <n v="12587.509026190131"/>
    <s v="Forecasted But Not Sold"/>
    <s v="Forecasted But Not Sold"/>
    <s v="Forecasted But Not Sold"/>
    <s v="0"/>
  </r>
  <r>
    <s v="Total"/>
    <x v="1"/>
    <s v="ABC-9"/>
    <s v="XYZ-18"/>
    <x v="94"/>
    <s v="Description_132"/>
    <d v="2022-02-01T00:00:00"/>
    <n v="0"/>
    <s v="Supply"/>
    <n v="0"/>
    <n v="0"/>
    <n v="0"/>
    <n v="0"/>
    <n v="0"/>
    <n v="0"/>
    <n v="0"/>
    <n v="1"/>
    <n v="1"/>
    <n v="1"/>
    <s v="Others"/>
    <s v="Others"/>
    <s v="Others"/>
    <n v="0"/>
    <n v="0"/>
    <n v="0"/>
    <n v="0"/>
    <n v="0"/>
    <n v="0"/>
    <n v="0"/>
    <n v="0"/>
    <s v="Others"/>
    <s v="Others"/>
    <s v="Others"/>
    <s v="0"/>
  </r>
  <r>
    <s v="Total"/>
    <x v="1"/>
    <s v="ABC-9"/>
    <s v="XYZ-18"/>
    <x v="95"/>
    <s v="Description_133"/>
    <d v="2022-02-01T00:00:00"/>
    <n v="0"/>
    <s v="Supply"/>
    <n v="0"/>
    <n v="0"/>
    <n v="0"/>
    <n v="0"/>
    <n v="0"/>
    <n v="0"/>
    <n v="0"/>
    <n v="1"/>
    <n v="1"/>
    <n v="1"/>
    <s v="Others"/>
    <s v="Others"/>
    <s v="Others"/>
    <n v="0"/>
    <n v="0"/>
    <n v="0"/>
    <n v="0"/>
    <n v="0"/>
    <n v="0"/>
    <n v="0"/>
    <n v="0"/>
    <s v="Others"/>
    <s v="Others"/>
    <s v="Others"/>
    <s v="0"/>
  </r>
  <r>
    <s v="Total"/>
    <x v="1"/>
    <s v="ABC-9"/>
    <s v="XYZ-18"/>
    <x v="96"/>
    <s v="Description_134"/>
    <d v="2022-02-01T00:00:00"/>
    <n v="0"/>
    <s v="Supply"/>
    <n v="0"/>
    <n v="0"/>
    <n v="0"/>
    <n v="0"/>
    <n v="0"/>
    <n v="0"/>
    <n v="0"/>
    <n v="1"/>
    <n v="1"/>
    <n v="1"/>
    <s v="Others"/>
    <s v="Others"/>
    <s v="Others"/>
    <n v="0"/>
    <n v="0"/>
    <n v="0"/>
    <n v="0"/>
    <n v="0"/>
    <n v="0"/>
    <n v="0"/>
    <n v="0"/>
    <s v="Others"/>
    <s v="Others"/>
    <s v="Others"/>
    <s v="0"/>
  </r>
  <r>
    <s v="Total"/>
    <x v="1"/>
    <s v="ABC-9"/>
    <s v="XYZ-18"/>
    <x v="97"/>
    <s v="Description_135"/>
    <d v="2022-02-01T00:00:00"/>
    <n v="0"/>
    <s v="Supply"/>
    <n v="0"/>
    <n v="0"/>
    <n v="0"/>
    <n v="0"/>
    <n v="0"/>
    <n v="0"/>
    <n v="0"/>
    <n v="1"/>
    <n v="1"/>
    <n v="1"/>
    <s v="Others"/>
    <s v="Others"/>
    <s v="Others"/>
    <n v="0"/>
    <n v="0"/>
    <n v="0"/>
    <n v="0"/>
    <n v="0"/>
    <n v="0"/>
    <n v="0"/>
    <n v="0"/>
    <s v="Others"/>
    <s v="Others"/>
    <s v="Others"/>
    <s v="0"/>
  </r>
  <r>
    <s v="Total"/>
    <x v="3"/>
    <s v="ABC-13"/>
    <s v="XYZ-72"/>
    <x v="98"/>
    <s v="Description_136"/>
    <d v="2022-02-01T00:00:00"/>
    <n v="1485"/>
    <s v="Demand"/>
    <n v="0"/>
    <n v="0"/>
    <n v="0"/>
    <n v="0"/>
    <n v="0"/>
    <n v="0"/>
    <n v="0"/>
    <n v="1"/>
    <n v="1"/>
    <n v="1"/>
    <s v="Others"/>
    <s v="Others"/>
    <s v="Others"/>
    <n v="37.35"/>
    <n v="0"/>
    <n v="0"/>
    <n v="0"/>
    <n v="0"/>
    <n v="0"/>
    <n v="0"/>
    <n v="0"/>
    <s v="Others"/>
    <s v="Others"/>
    <s v="Others"/>
    <s v="0"/>
  </r>
  <r>
    <s v="Total"/>
    <x v="0"/>
    <s v="ABC-19"/>
    <s v="XYZ-19"/>
    <x v="99"/>
    <s v="Description_138"/>
    <d v="2022-02-01T00:00:00"/>
    <n v="10408"/>
    <s v="Demand"/>
    <n v="4906"/>
    <n v="6715"/>
    <n v="6715"/>
    <n v="4500"/>
    <n v="1809"/>
    <n v="1809"/>
    <n v="406"/>
    <n v="0.63126783530370978"/>
    <n v="0.63126783530370978"/>
    <n v="0.91724419078679165"/>
    <s v="60-70%"/>
    <s v="60-70%"/>
    <s v="90-100%"/>
    <n v="4.1126501412361769"/>
    <n v="20176.661592904682"/>
    <n v="27616.445698400927"/>
    <n v="27616.445698400927"/>
    <n v="18506.925635562795"/>
    <n v="7439.7841054962446"/>
    <n v="7439.7841054962446"/>
    <n v="1669.7359573418871"/>
    <s v="Overforecast"/>
    <s v="Overforecast"/>
    <s v="Normal"/>
    <s v="80-120"/>
  </r>
  <r>
    <s v="Total"/>
    <x v="0"/>
    <s v="ABC-19"/>
    <s v="XYZ-19"/>
    <x v="100"/>
    <s v="Description_140"/>
    <d v="2022-02-01T00:00:00"/>
    <n v="3609"/>
    <s v="Supply"/>
    <n v="5334"/>
    <n v="9000"/>
    <n v="9000"/>
    <n v="10000"/>
    <n v="3666"/>
    <n v="3666"/>
    <n v="4666"/>
    <n v="0.31271091113610794"/>
    <n v="0.31271091113610794"/>
    <n v="0.1252343457067866"/>
    <s v="30-40%"/>
    <s v="30-40%"/>
    <s v="10-20%"/>
    <n v="1.7290307355215673"/>
    <n v="9222.6499432720393"/>
    <n v="15561.276619694105"/>
    <n v="15561.276619694105"/>
    <n v="17290.307355215671"/>
    <n v="6338.6266764220654"/>
    <n v="6338.6266764220654"/>
    <n v="8067.6574119436318"/>
    <s v="Overforecast"/>
    <s v="Overforecast"/>
    <s v="Overforecast"/>
    <s v="50-80"/>
  </r>
  <r>
    <s v="Total"/>
    <x v="3"/>
    <s v="ABC-12"/>
    <s v="XYZ-20"/>
    <x v="101"/>
    <s v="Description_142"/>
    <d v="2022-02-01T00:00:00"/>
    <n v="11552"/>
    <s v="Demand"/>
    <n v="3778"/>
    <n v="1922"/>
    <n v="1922"/>
    <n v="2182"/>
    <n v="1856"/>
    <n v="1856"/>
    <n v="1596"/>
    <n v="0.50873478030704078"/>
    <n v="0.50873478030704078"/>
    <n v="0.57755426151402856"/>
    <s v="40-50%"/>
    <s v="40-50%"/>
    <s v="50-60%"/>
    <n v="2.4611441528615803"/>
    <n v="9298.2026095110505"/>
    <n v="4730.3190617999571"/>
    <n v="4730.3190617999571"/>
    <n v="5370.2165415439686"/>
    <n v="4567.8835477110933"/>
    <n v="4567.8835477110933"/>
    <n v="3927.9860679670819"/>
    <s v="Underforecast"/>
    <s v="Underforecast"/>
    <s v="Underforecast"/>
    <s v="150-200"/>
  </r>
  <r>
    <s v="Total"/>
    <x v="3"/>
    <s v="ABC-12"/>
    <s v="XYZ-20"/>
    <x v="102"/>
    <s v="Description_143"/>
    <d v="2022-02-01T00:00:00"/>
    <n v="739"/>
    <s v="Demand"/>
    <n v="311"/>
    <n v="284"/>
    <n v="284"/>
    <n v="360"/>
    <n v="27"/>
    <n v="27"/>
    <n v="49"/>
    <n v="0.91318327974276525"/>
    <n v="0.91318327974276525"/>
    <n v="0.842443729903537"/>
    <s v="90-100%"/>
    <s v="90-100%"/>
    <s v="80-90%"/>
    <n v="2.2694097279253391"/>
    <n v="705.7864253847805"/>
    <n v="644.51236273079633"/>
    <n v="644.51236273079633"/>
    <n v="816.98750205312206"/>
    <n v="61.274062653984174"/>
    <n v="61.274062653984174"/>
    <n v="111.20107666834156"/>
    <s v="Normal"/>
    <s v="Normal"/>
    <s v="Overforecast"/>
    <s v="80-120"/>
  </r>
  <r>
    <s v="Total"/>
    <x v="3"/>
    <s v="ABC-12"/>
    <s v="XYZ-20"/>
    <x v="103"/>
    <s v="Description_144"/>
    <d v="2022-02-01T00:00:00"/>
    <n v="176"/>
    <s v="Demand"/>
    <n v="118"/>
    <n v="93"/>
    <n v="93"/>
    <n v="80"/>
    <n v="25"/>
    <n v="25"/>
    <n v="38"/>
    <n v="0.78813559322033899"/>
    <n v="0.78813559322033899"/>
    <n v="0.67796610169491522"/>
    <s v="70-80%"/>
    <s v="70-80%"/>
    <s v="60-70%"/>
    <n v="6.4208011218933017"/>
    <n v="757.65453238340956"/>
    <n v="597.13450433607704"/>
    <n v="597.13450433607704"/>
    <n v="513.66408975146419"/>
    <n v="160.52002804733252"/>
    <n v="160.52002804733252"/>
    <n v="243.99044263194537"/>
    <s v="Underforecast"/>
    <s v="Underforecast"/>
    <s v="Underforecast"/>
    <s v="120-150"/>
  </r>
  <r>
    <s v="Total"/>
    <x v="3"/>
    <s v="ABC-12"/>
    <s v="XYZ-20"/>
    <x v="104"/>
    <s v="Description_145"/>
    <d v="2022-02-01T00:00:00"/>
    <n v="4572"/>
    <s v="Demand"/>
    <n v="3177"/>
    <n v="2261"/>
    <n v="2261"/>
    <n v="2559"/>
    <n v="916"/>
    <n v="916"/>
    <n v="618"/>
    <n v="0.71167768334907144"/>
    <n v="0.71167768334907144"/>
    <n v="0.80547686496694992"/>
    <s v="70-80%"/>
    <s v="70-80%"/>
    <s v="70-80%"/>
    <n v="2.2543137649855653"/>
    <n v="7161.9548313591413"/>
    <n v="5097.0034226323633"/>
    <n v="5097.0034226323633"/>
    <n v="5768.7889245980614"/>
    <n v="2064.951408726778"/>
    <n v="2064.951408726778"/>
    <n v="1393.1659067610799"/>
    <s v="Underforecast"/>
    <s v="Underforecast"/>
    <s v="Underforecast"/>
    <s v="120-150"/>
  </r>
  <r>
    <s v="Total"/>
    <x v="3"/>
    <s v="ABC-12"/>
    <s v="XYZ-20"/>
    <x v="105"/>
    <s v="Description_146"/>
    <d v="2022-02-01T00:00:00"/>
    <n v="1315"/>
    <s v="Demand"/>
    <n v="890"/>
    <n v="719"/>
    <n v="719"/>
    <n v="751"/>
    <n v="171"/>
    <n v="171"/>
    <n v="139"/>
    <n v="0.80786516853932588"/>
    <n v="0.80786516853932588"/>
    <n v="0.84382022471910112"/>
    <s v="70-80%"/>
    <s v="70-80%"/>
    <s v="80-90%"/>
    <n v="1.1276600408728021"/>
    <n v="1003.6174363767939"/>
    <n v="810.78756938754475"/>
    <n v="810.78756938754475"/>
    <n v="846.87269069547438"/>
    <n v="192.82986698924913"/>
    <n v="192.82986698924913"/>
    <n v="156.7447456813195"/>
    <s v="Underforecast"/>
    <s v="Underforecast"/>
    <s v="Underforecast"/>
    <s v="80-120"/>
  </r>
  <r>
    <s v="Total"/>
    <x v="0"/>
    <s v="ABC-19"/>
    <s v="XYZ-21"/>
    <x v="106"/>
    <s v="Description_148"/>
    <d v="2022-02-01T00:00:00"/>
    <n v="1219"/>
    <s v="Demand"/>
    <n v="34"/>
    <n v="500"/>
    <n v="500"/>
    <n v="500"/>
    <n v="466"/>
    <n v="466"/>
    <n v="466"/>
    <n v="0"/>
    <n v="0"/>
    <n v="0"/>
    <s v="0-10%"/>
    <s v="0-10%"/>
    <s v="0-10%"/>
    <n v="33.359434017595312"/>
    <n v="1134.2207565982405"/>
    <n v="16679.717008797656"/>
    <n v="16679.717008797656"/>
    <n v="16679.717008797656"/>
    <n v="15545.496252199415"/>
    <n v="15545.496252199415"/>
    <n v="15545.496252199415"/>
    <s v="Overforecast"/>
    <s v="Overforecast"/>
    <s v="Overforecast"/>
    <s v="0-25"/>
  </r>
  <r>
    <s v="Total"/>
    <x v="3"/>
    <s v="ABC-19"/>
    <s v="XYZ-21"/>
    <x v="107"/>
    <s v="Description_150"/>
    <d v="2022-02-01T00:00:00"/>
    <n v="235"/>
    <s v="Demand"/>
    <n v="0"/>
    <n v="0"/>
    <n v="0"/>
    <n v="0"/>
    <n v="0"/>
    <n v="0"/>
    <n v="0"/>
    <n v="1"/>
    <n v="1"/>
    <n v="1"/>
    <s v="Others"/>
    <s v="Others"/>
    <s v="Others"/>
    <n v="30"/>
    <n v="0"/>
    <n v="0"/>
    <n v="0"/>
    <n v="0"/>
    <n v="0"/>
    <n v="0"/>
    <n v="0"/>
    <s v="Others"/>
    <s v="Others"/>
    <s v="Others"/>
    <s v="0"/>
  </r>
  <r>
    <s v="Total"/>
    <x v="1"/>
    <s v="ABC-19"/>
    <s v="XYZ-21"/>
    <x v="108"/>
    <s v="Description_151"/>
    <d v="2022-02-01T00:00:00"/>
    <n v="946"/>
    <s v="Demand"/>
    <n v="0"/>
    <n v="465"/>
    <n v="465"/>
    <n v="0"/>
    <n v="465"/>
    <n v="465"/>
    <n v="0"/>
    <n v="1"/>
    <n v="1"/>
    <n v="1"/>
    <s v="90-100%"/>
    <s v="90-100%"/>
    <s v="Others"/>
    <n v="24.03"/>
    <n v="0"/>
    <n v="11173.95"/>
    <n v="11173.95"/>
    <n v="0"/>
    <n v="11173.95"/>
    <n v="11173.95"/>
    <n v="0"/>
    <s v="Forecasted But Not Sold"/>
    <s v="Forecasted But Not Sold"/>
    <s v="Others"/>
    <s v="0"/>
  </r>
  <r>
    <s v="Total"/>
    <x v="4"/>
    <s v="ABC-19"/>
    <s v="XYZ-21"/>
    <x v="109"/>
    <s v="Description_152"/>
    <d v="2022-02-01T00:00:00"/>
    <n v="0"/>
    <s v="Supply"/>
    <n v="0"/>
    <n v="0"/>
    <n v="0"/>
    <n v="0"/>
    <n v="0"/>
    <n v="0"/>
    <n v="0"/>
    <n v="1"/>
    <n v="1"/>
    <n v="1"/>
    <s v="Others"/>
    <s v="Others"/>
    <s v="Others"/>
    <n v="50.5"/>
    <n v="0"/>
    <n v="0"/>
    <n v="0"/>
    <n v="0"/>
    <n v="0"/>
    <n v="0"/>
    <n v="0"/>
    <s v="Others"/>
    <s v="Others"/>
    <s v="Others"/>
    <s v="0"/>
  </r>
  <r>
    <s v="Total"/>
    <x v="1"/>
    <s v="ABC-12"/>
    <s v="XYZ-22"/>
    <x v="110"/>
    <s v="Description_154"/>
    <d v="2022-02-01T00:00:00"/>
    <n v="57"/>
    <s v="Demand"/>
    <n v="0"/>
    <n v="0"/>
    <n v="0"/>
    <n v="1"/>
    <n v="0"/>
    <n v="0"/>
    <n v="1"/>
    <n v="1"/>
    <n v="1"/>
    <n v="1"/>
    <s v="Others"/>
    <s v="Others"/>
    <s v="90-100%"/>
    <n v="513.2721307016202"/>
    <n v="0"/>
    <n v="0"/>
    <n v="0"/>
    <n v="513.2721307016202"/>
    <n v="0"/>
    <n v="0"/>
    <n v="513.2721307016202"/>
    <s v="Others"/>
    <s v="Others"/>
    <s v="Forecasted But Not Sold"/>
    <s v="0"/>
  </r>
  <r>
    <s v="Total"/>
    <x v="1"/>
    <s v="ABC-12"/>
    <s v="XYZ-22"/>
    <x v="111"/>
    <s v="Description_155"/>
    <d v="2022-02-01T00:00:00"/>
    <n v="124"/>
    <s v="Demand"/>
    <n v="0"/>
    <n v="0"/>
    <n v="0"/>
    <n v="1"/>
    <n v="0"/>
    <n v="0"/>
    <n v="1"/>
    <n v="1"/>
    <n v="1"/>
    <n v="1"/>
    <s v="Others"/>
    <s v="Others"/>
    <s v="90-100%"/>
    <n v="230.97102775419356"/>
    <n v="0"/>
    <n v="0"/>
    <n v="0"/>
    <n v="230.97102775419356"/>
    <n v="0"/>
    <n v="0"/>
    <n v="230.97102775419356"/>
    <s v="Others"/>
    <s v="Others"/>
    <s v="Forecasted But Not Sold"/>
    <s v="0"/>
  </r>
  <r>
    <s v="Total"/>
    <x v="1"/>
    <s v="ABC-12"/>
    <s v="XYZ-22"/>
    <x v="112"/>
    <s v="Description_156"/>
    <d v="2022-02-01T00:00:00"/>
    <n v="295"/>
    <s v="Demand"/>
    <n v="0"/>
    <n v="0"/>
    <n v="0"/>
    <n v="1"/>
    <n v="0"/>
    <n v="0"/>
    <n v="1"/>
    <n v="1"/>
    <n v="1"/>
    <n v="1"/>
    <s v="Others"/>
    <s v="Others"/>
    <s v="90-100%"/>
    <n v="230.97102775419356"/>
    <n v="0"/>
    <n v="0"/>
    <n v="0"/>
    <n v="230.97102775419356"/>
    <n v="0"/>
    <n v="0"/>
    <n v="230.97102775419356"/>
    <s v="Others"/>
    <s v="Others"/>
    <s v="Forecasted But Not Sold"/>
    <s v="0"/>
  </r>
  <r>
    <s v="Total"/>
    <x v="2"/>
    <s v="ABC-12"/>
    <s v="XYZ-22"/>
    <x v="113"/>
    <s v="Description_157"/>
    <d v="2022-02-01T00:00:00"/>
    <n v="1023"/>
    <s v="Demand"/>
    <n v="40"/>
    <n v="73"/>
    <n v="73"/>
    <n v="10"/>
    <n v="33"/>
    <n v="33"/>
    <n v="30"/>
    <n v="0.17500000000000004"/>
    <n v="0.17500000000000004"/>
    <n v="0.25"/>
    <s v="10-20%"/>
    <s v="10-20%"/>
    <s v="20-30%"/>
    <n v="90.449999999999989"/>
    <n v="3617.9999999999995"/>
    <n v="6602.8499999999995"/>
    <n v="6602.8499999999995"/>
    <n v="904.49999999999989"/>
    <n v="2984.85"/>
    <n v="2984.85"/>
    <n v="2713.4999999999995"/>
    <s v="Overforecast"/>
    <s v="Overforecast"/>
    <s v="Underforecast"/>
    <s v="&gt;200&quot;"/>
  </r>
  <r>
    <s v="Total"/>
    <x v="2"/>
    <s v="ABC-12"/>
    <s v="XYZ-22"/>
    <x v="114"/>
    <s v="Description_158"/>
    <d v="2022-02-01T00:00:00"/>
    <n v="154"/>
    <s v="Demand"/>
    <n v="1"/>
    <n v="3"/>
    <n v="3"/>
    <n v="3"/>
    <n v="2"/>
    <n v="2"/>
    <n v="2"/>
    <n v="0"/>
    <n v="0"/>
    <n v="0"/>
    <s v="0-10%"/>
    <s v="0-10%"/>
    <s v="0-10%"/>
    <n v="73.016054054054038"/>
    <n v="73.016054054054038"/>
    <n v="219.0481621621621"/>
    <n v="219.0481621621621"/>
    <n v="219.0481621621621"/>
    <n v="146.03210810810805"/>
    <n v="146.03210810810805"/>
    <n v="146.03210810810805"/>
    <s v="Overforecast"/>
    <s v="Overforecast"/>
    <s v="Overforecast"/>
    <s v="25-50"/>
  </r>
  <r>
    <s v="Total"/>
    <x v="0"/>
    <s v="ABC-12"/>
    <s v="XYZ-22"/>
    <x v="115"/>
    <s v="Description_159"/>
    <d v="2022-02-01T00:00:00"/>
    <n v="2302"/>
    <s v="Demand"/>
    <n v="836"/>
    <n v="372"/>
    <n v="372"/>
    <n v="700"/>
    <n v="464"/>
    <n v="464"/>
    <n v="136"/>
    <n v="0.44497607655502391"/>
    <n v="0.44497607655502391"/>
    <n v="0.83732057416267947"/>
    <s v="40-50%"/>
    <s v="40-50%"/>
    <s v="80-90%"/>
    <n v="22.056725277562609"/>
    <n v="18439.422332042341"/>
    <n v="8205.1018032532902"/>
    <n v="8205.1018032532902"/>
    <n v="15439.707694293827"/>
    <n v="10234.320528789051"/>
    <n v="10234.320528789051"/>
    <n v="2999.7146377485133"/>
    <s v="Underforecast"/>
    <s v="Underforecast"/>
    <s v="Underforecast"/>
    <s v="80-120"/>
  </r>
  <r>
    <s v="Total"/>
    <x v="0"/>
    <s v="ABC-12"/>
    <s v="XYZ-22"/>
    <x v="116"/>
    <s v="Description_161"/>
    <d v="2022-02-01T00:00:00"/>
    <n v="297"/>
    <s v="Demand"/>
    <n v="220"/>
    <n v="134"/>
    <n v="134"/>
    <n v="200"/>
    <n v="86"/>
    <n v="86"/>
    <n v="20"/>
    <n v="0.60909090909090913"/>
    <n v="0.60909090909090913"/>
    <n v="0.90909090909090906"/>
    <s v="50-60%"/>
    <s v="50-60%"/>
    <s v="80-90%"/>
    <n v="23.101487155963301"/>
    <n v="5082.3271743119267"/>
    <n v="3095.5992788990825"/>
    <n v="3095.5992788990825"/>
    <n v="4620.29743119266"/>
    <n v="1986.7278954128442"/>
    <n v="1986.7278954128442"/>
    <n v="462.02974311926664"/>
    <s v="Underforecast"/>
    <s v="Underforecast"/>
    <s v="Normal"/>
    <s v="80-120"/>
  </r>
  <r>
    <s v="Total"/>
    <x v="0"/>
    <s v="ABC-4"/>
    <s v="XYZ-23"/>
    <x v="117"/>
    <s v="Description_163"/>
    <d v="2022-02-01T00:00:00"/>
    <n v="14362"/>
    <s v="Demand"/>
    <n v="1646"/>
    <n v="3316"/>
    <n v="3316"/>
    <n v="2000"/>
    <n v="1670"/>
    <n v="1670"/>
    <n v="354"/>
    <n v="0"/>
    <n v="0"/>
    <n v="0.78493317132442286"/>
    <s v="0-10%"/>
    <s v="0-10%"/>
    <s v="70-80%"/>
    <n v="0.79012176838058634"/>
    <n v="1300.5404307544452"/>
    <n v="2620.0437839500241"/>
    <n v="2620.0437839500241"/>
    <n v="1580.2435367611727"/>
    <n v="1319.5033531955789"/>
    <n v="1319.5033531955789"/>
    <n v="279.70310600672747"/>
    <s v="Overforecast"/>
    <s v="Overforecast"/>
    <s v="Overforecast"/>
    <s v="80-120"/>
  </r>
  <r>
    <s v="Total"/>
    <x v="4"/>
    <s v="ABC-17"/>
    <s v="XYZ-24"/>
    <x v="118"/>
    <s v="Description_166"/>
    <d v="2022-02-01T00:00:00"/>
    <n v="0"/>
    <s v="Supply"/>
    <n v="501"/>
    <n v="400"/>
    <n v="400"/>
    <n v="560"/>
    <n v="101"/>
    <n v="101"/>
    <n v="59"/>
    <n v="0.79840319361277445"/>
    <n v="0.79840319361277445"/>
    <n v="0.88223552894211577"/>
    <s v="70-80%"/>
    <s v="70-80%"/>
    <s v="80-90%"/>
    <n v="15.198784210353912"/>
    <n v="7614.5908893873102"/>
    <n v="6079.5136841415651"/>
    <n v="6079.5136841415651"/>
    <n v="8511.3191577981906"/>
    <n v="1535.0772052457451"/>
    <n v="1535.0772052457451"/>
    <n v="896.72826841088045"/>
    <s v="Underforecast"/>
    <s v="Underforecast"/>
    <s v="Overforecast"/>
    <s v="80-120"/>
  </r>
  <r>
    <s v="Total"/>
    <x v="0"/>
    <s v="ABC-17"/>
    <s v="XYZ-25"/>
    <x v="119"/>
    <s v="Description_167"/>
    <d v="2022-02-01T00:00:00"/>
    <n v="7135"/>
    <s v="Supply"/>
    <n v="7712"/>
    <n v="6781"/>
    <n v="6781"/>
    <n v="8500"/>
    <n v="931"/>
    <n v="931"/>
    <n v="788"/>
    <n v="0.87927904564315351"/>
    <n v="0.87927904564315351"/>
    <n v="0.89782157676348551"/>
    <s v="80-90%"/>
    <s v="80-90%"/>
    <s v="80-90%"/>
    <n v="0.83839680710436226"/>
    <n v="6465.7161763888416"/>
    <n v="5685.1687489746801"/>
    <n v="5685.1687489746801"/>
    <n v="7126.3728603870795"/>
    <n v="780.54742741416158"/>
    <n v="780.54742741416158"/>
    <n v="660.6566839982379"/>
    <s v="Underforecast"/>
    <s v="Underforecast"/>
    <s v="Overforecast"/>
    <s v="80-120"/>
  </r>
  <r>
    <s v="Total"/>
    <x v="0"/>
    <s v="ABC-17"/>
    <s v="XYZ-25"/>
    <x v="120"/>
    <s v="Description_168"/>
    <d v="2022-02-01T00:00:00"/>
    <n v="4618"/>
    <s v="Supply"/>
    <n v="4248"/>
    <n v="4170"/>
    <n v="4170"/>
    <n v="5000"/>
    <n v="78"/>
    <n v="78"/>
    <n v="752"/>
    <n v="0.98163841807909602"/>
    <n v="0.98163841807909602"/>
    <n v="0.82297551789077217"/>
    <s v="90-100%"/>
    <s v="90-100%"/>
    <s v="80-90%"/>
    <n v="2.3443744156642974"/>
    <n v="9958.9025177419353"/>
    <n v="9776.04131332012"/>
    <n v="9776.04131332012"/>
    <n v="11721.872078321487"/>
    <n v="182.86120442181527"/>
    <n v="182.86120442181527"/>
    <n v="1762.9695605795514"/>
    <s v="Normal"/>
    <s v="Normal"/>
    <s v="Overforecast"/>
    <s v="80-120"/>
  </r>
  <r>
    <s v="Total"/>
    <x v="4"/>
    <s v="ABC-17"/>
    <s v="XYZ-24"/>
    <x v="121"/>
    <s v="Description_169"/>
    <d v="2022-02-01T00:00:00"/>
    <n v="2518"/>
    <s v="Demand"/>
    <n v="505"/>
    <n v="650"/>
    <n v="650"/>
    <n v="900"/>
    <n v="145"/>
    <n v="145"/>
    <n v="395"/>
    <n v="0.71287128712871284"/>
    <n v="0.71287128712871284"/>
    <n v="0.21782178217821779"/>
    <s v="70-80%"/>
    <s v="70-80%"/>
    <s v="20-30%"/>
    <n v="10.701115845246559"/>
    <n v="5404.0635018495122"/>
    <n v="6955.7252994102628"/>
    <n v="6955.7252994102628"/>
    <n v="9631.004260721902"/>
    <n v="1551.6617975607505"/>
    <n v="1551.6617975607505"/>
    <n v="4226.9407588723898"/>
    <s v="Overforecast"/>
    <s v="Overforecast"/>
    <s v="Overforecast"/>
    <s v="50-80"/>
  </r>
  <r>
    <s v="Total"/>
    <x v="4"/>
    <s v="ABC-17"/>
    <s v="XYZ-24"/>
    <x v="122"/>
    <s v="Description_170"/>
    <d v="2022-02-01T00:00:00"/>
    <n v="73"/>
    <s v="Supply"/>
    <n v="290"/>
    <n v="400"/>
    <n v="400"/>
    <n v="380"/>
    <n v="110"/>
    <n v="110"/>
    <n v="90"/>
    <n v="0.62068965517241381"/>
    <n v="0.62068965517241381"/>
    <n v="0.68965517241379315"/>
    <s v="60-70%"/>
    <s v="60-70%"/>
    <s v="60-70%"/>
    <n v="20.387011247957396"/>
    <n v="5912.2332619076451"/>
    <n v="8154.8044991829584"/>
    <n v="8154.8044991829584"/>
    <n v="7747.0642742238106"/>
    <n v="2242.5712372753133"/>
    <n v="2242.5712372753133"/>
    <n v="1834.8310123161655"/>
    <s v="Overforecast"/>
    <s v="Overforecast"/>
    <s v="Overforecast"/>
    <s v="50-80"/>
  </r>
  <r>
    <s v="Total"/>
    <x v="1"/>
    <s v="ABC-12"/>
    <s v="XYZ-26"/>
    <x v="123"/>
    <s v="Description_171"/>
    <d v="2022-02-01T00:00:00"/>
    <n v="4157"/>
    <s v="Demand"/>
    <n v="659"/>
    <n v="1591"/>
    <n v="1591"/>
    <n v="1150"/>
    <n v="932"/>
    <n v="932"/>
    <n v="491"/>
    <n v="0"/>
    <n v="0"/>
    <n v="0.25493171471927167"/>
    <s v="0-10%"/>
    <s v="0-10%"/>
    <s v="20-30%"/>
    <n v="1.9813322223578909"/>
    <n v="1305.69793453385"/>
    <n v="3152.2995657714046"/>
    <n v="3152.2995657714046"/>
    <n v="2278.5320557115747"/>
    <n v="1846.6016312375546"/>
    <n v="1846.6016312375546"/>
    <n v="972.83412117772468"/>
    <s v="Overforecast"/>
    <s v="Overforecast"/>
    <s v="Overforecast"/>
    <s v="50-80"/>
  </r>
  <r>
    <s v="Total"/>
    <x v="1"/>
    <s v="ABC-12"/>
    <s v="XYZ-26"/>
    <x v="124"/>
    <s v="Description_172"/>
    <d v="2022-02-01T00:00:00"/>
    <n v="6226"/>
    <s v="Demand"/>
    <n v="1492"/>
    <n v="1172"/>
    <n v="1172"/>
    <n v="1300"/>
    <n v="320"/>
    <n v="320"/>
    <n v="192"/>
    <n v="0.78552278820375332"/>
    <n v="0.78552278820375332"/>
    <n v="0.87131367292225204"/>
    <s v="70-80%"/>
    <s v="70-80%"/>
    <s v="80-90%"/>
    <n v="2.1578215527125981"/>
    <n v="3219.4697566471964"/>
    <n v="2528.9668597791651"/>
    <n v="2528.9668597791651"/>
    <n v="2805.1680185263776"/>
    <n v="690.50289686803126"/>
    <n v="690.50289686803126"/>
    <n v="414.30173812081875"/>
    <s v="Underforecast"/>
    <s v="Underforecast"/>
    <s v="Underforecast"/>
    <s v="80-120"/>
  </r>
  <r>
    <s v="Total"/>
    <x v="1"/>
    <s v="ABC-12"/>
    <s v="XYZ-26"/>
    <x v="125"/>
    <s v="Description_173"/>
    <d v="2022-02-01T00:00:00"/>
    <n v="29123"/>
    <s v="Supply"/>
    <n v="28746"/>
    <n v="70000"/>
    <n v="70000"/>
    <n v="73000"/>
    <n v="41254"/>
    <n v="41254"/>
    <n v="44254"/>
    <n v="0"/>
    <n v="0"/>
    <n v="0"/>
    <s v="0-10%"/>
    <s v="0-10%"/>
    <s v="0-10%"/>
    <n v="2.283814392979183"/>
    <n v="65650.528540579588"/>
    <n v="159867.0075085428"/>
    <n v="159867.0075085428"/>
    <n v="166718.45068748036"/>
    <n v="94216.478967963209"/>
    <n v="94216.478967963209"/>
    <n v="101067.92214690078"/>
    <s v="Overforecast"/>
    <s v="Overforecast"/>
    <s v="Overforecast"/>
    <s v="25-50"/>
  </r>
  <r>
    <s v="Total"/>
    <x v="1"/>
    <s v="ABC-12"/>
    <s v="XYZ-26"/>
    <x v="126"/>
    <s v="Description_174"/>
    <d v="2022-02-01T00:00:00"/>
    <n v="6045"/>
    <s v="Demand"/>
    <n v="28"/>
    <n v="95"/>
    <n v="95"/>
    <n v="100"/>
    <n v="67"/>
    <n v="67"/>
    <n v="72"/>
    <n v="0"/>
    <n v="0"/>
    <n v="0"/>
    <s v="0-10%"/>
    <s v="0-10%"/>
    <s v="0-10%"/>
    <n v="2.232655613860262"/>
    <n v="62.514357188087338"/>
    <n v="212.10228331672488"/>
    <n v="212.10228331672488"/>
    <n v="223.26556138602621"/>
    <n v="149.58792612863755"/>
    <n v="149.58792612863755"/>
    <n v="160.75120419793888"/>
    <s v="Overforecast"/>
    <s v="Overforecast"/>
    <s v="Overforecast"/>
    <s v="25-50"/>
  </r>
  <r>
    <s v="Total"/>
    <x v="1"/>
    <s v="ABC-12"/>
    <s v="XYZ-26"/>
    <x v="127"/>
    <s v="Description_175"/>
    <d v="2022-02-01T00:00:00"/>
    <n v="8238"/>
    <s v="Demand"/>
    <n v="44"/>
    <n v="179"/>
    <n v="179"/>
    <n v="120"/>
    <n v="135"/>
    <n v="135"/>
    <n v="76"/>
    <n v="0"/>
    <n v="0"/>
    <n v="0"/>
    <s v="0-10%"/>
    <s v="0-10%"/>
    <s v="0-10%"/>
    <n v="2.8510517903464931"/>
    <n v="125.4462787752457"/>
    <n v="510.33827047202226"/>
    <n v="510.33827047202226"/>
    <n v="342.12621484157916"/>
    <n v="384.89199169677659"/>
    <n v="384.89199169677659"/>
    <n v="216.67993606633345"/>
    <s v="Overforecast"/>
    <s v="Overforecast"/>
    <s v="Overforecast"/>
    <s v="25-50"/>
  </r>
  <r>
    <s v="Total"/>
    <x v="1"/>
    <s v="ABC-12"/>
    <s v="XYZ-26"/>
    <x v="128"/>
    <s v="Description_176"/>
    <d v="2022-02-01T00:00:00"/>
    <n v="48960"/>
    <s v="Demand"/>
    <n v="9880"/>
    <n v="9451"/>
    <n v="9451"/>
    <n v="11000"/>
    <n v="429"/>
    <n v="429"/>
    <n v="1120"/>
    <n v="0.95657894736842108"/>
    <n v="0.95657894736842108"/>
    <n v="0.88663967611336036"/>
    <s v="90-100%"/>
    <s v="90-100%"/>
    <s v="80-90%"/>
    <n v="3.4703026685400635"/>
    <n v="34286.590365175827"/>
    <n v="32797.830520372139"/>
    <n v="32797.830520372139"/>
    <n v="38173.329353940702"/>
    <n v="1488.7598448036879"/>
    <n v="1488.7598448036879"/>
    <n v="3886.7389887648751"/>
    <s v="Normal"/>
    <s v="Normal"/>
    <s v="Overforecast"/>
    <s v="80-120"/>
  </r>
  <r>
    <s v="Total"/>
    <x v="1"/>
    <s v="ABC-12"/>
    <s v="XYZ-26"/>
    <x v="129"/>
    <s v="Description_177"/>
    <d v="2022-02-01T00:00:00"/>
    <n v="0"/>
    <s v="Supply"/>
    <n v="0"/>
    <n v="1"/>
    <n v="1"/>
    <n v="120"/>
    <n v="1"/>
    <n v="1"/>
    <n v="120"/>
    <n v="1"/>
    <n v="1"/>
    <n v="1"/>
    <s v="90-100%"/>
    <s v="90-100%"/>
    <s v="90-100%"/>
    <n v="1.7136"/>
    <n v="0"/>
    <n v="1.7136"/>
    <n v="1.7136"/>
    <n v="205.63200000000001"/>
    <n v="1.7136"/>
    <n v="1.7136"/>
    <n v="205.63200000000001"/>
    <s v="Forecasted But Not Sold"/>
    <s v="Forecasted But Not Sold"/>
    <s v="Forecasted But Not Sold"/>
    <s v="0"/>
  </r>
  <r>
    <s v="Total"/>
    <x v="1"/>
    <s v="ABC-12"/>
    <s v="XYZ-26"/>
    <x v="130"/>
    <s v="Description_178"/>
    <d v="2022-02-01T00:00:00"/>
    <n v="0"/>
    <s v="Supply"/>
    <n v="0"/>
    <n v="0"/>
    <n v="0"/>
    <n v="240"/>
    <n v="0"/>
    <n v="0"/>
    <n v="240"/>
    <n v="1"/>
    <n v="1"/>
    <n v="1"/>
    <s v="Others"/>
    <s v="Others"/>
    <s v="90-100%"/>
    <n v="2.707131"/>
    <n v="0"/>
    <n v="0"/>
    <n v="0"/>
    <n v="649.71144000000004"/>
    <n v="0"/>
    <n v="0"/>
    <n v="649.71144000000004"/>
    <s v="Others"/>
    <s v="Others"/>
    <s v="Forecasted But Not Sold"/>
    <s v="0"/>
  </r>
  <r>
    <s v="Total"/>
    <x v="1"/>
    <s v="ABC-12"/>
    <s v="XYZ-26"/>
    <x v="131"/>
    <s v="Description_179"/>
    <d v="2022-02-01T00:00:00"/>
    <n v="0"/>
    <s v="Supply"/>
    <n v="0"/>
    <n v="1600"/>
    <n v="1600"/>
    <n v="1600"/>
    <n v="1600"/>
    <n v="1600"/>
    <n v="1600"/>
    <n v="1"/>
    <n v="1"/>
    <n v="1"/>
    <s v="90-100%"/>
    <s v="90-100%"/>
    <s v="90-100%"/>
    <n v="2.8730530870155873"/>
    <n v="0"/>
    <n v="4596.8849392249394"/>
    <n v="4596.8849392249394"/>
    <n v="4596.8849392249394"/>
    <n v="4596.8849392249394"/>
    <n v="4596.8849392249394"/>
    <n v="4596.8849392249394"/>
    <s v="Forecasted But Not Sold"/>
    <s v="Forecasted But Not Sold"/>
    <s v="Forecasted But Not Sold"/>
    <s v="0"/>
  </r>
  <r>
    <s v="Total"/>
    <x v="1"/>
    <s v="ABC-12"/>
    <s v="XYZ-26"/>
    <x v="132"/>
    <s v="Description_180"/>
    <d v="2022-02-01T00:00:00"/>
    <n v="3617"/>
    <s v="Demand"/>
    <n v="656"/>
    <n v="708"/>
    <n v="708"/>
    <n v="750"/>
    <n v="52"/>
    <n v="52"/>
    <n v="94"/>
    <n v="0.92073170731707321"/>
    <n v="0.92073170731707321"/>
    <n v="0.85670731707317072"/>
    <s v="90-100%"/>
    <s v="90-100%"/>
    <s v="80-90%"/>
    <n v="1.1759386532497307"/>
    <n v="771.41575653182338"/>
    <n v="832.56456650080929"/>
    <n v="832.56456650080929"/>
    <n v="881.95398993729805"/>
    <n v="61.148809968985915"/>
    <n v="61.148809968985915"/>
    <n v="110.53823340547467"/>
    <s v="Normal"/>
    <s v="Normal"/>
    <s v="Overforecast"/>
    <s v="80-120"/>
  </r>
  <r>
    <s v="Total"/>
    <x v="1"/>
    <s v="ABC-12"/>
    <s v="XYZ-26"/>
    <x v="133"/>
    <s v="Description_181"/>
    <d v="2022-02-01T00:00:00"/>
    <n v="13816"/>
    <s v="Demand"/>
    <n v="1369"/>
    <n v="1200"/>
    <n v="1200"/>
    <n v="1250"/>
    <n v="169"/>
    <n v="169"/>
    <n v="119"/>
    <n v="0.87655222790357923"/>
    <n v="0.87655222790357923"/>
    <n v="0.91307523739956176"/>
    <s v="80-90%"/>
    <s v="80-90%"/>
    <s v="90-100%"/>
    <n v="1.4403858896106334"/>
    <n v="1971.8882828769572"/>
    <n v="1728.4630675327601"/>
    <n v="1728.4630675327601"/>
    <n v="1800.4823620132918"/>
    <n v="243.42521534419711"/>
    <n v="243.42521534419711"/>
    <n v="171.40592086366541"/>
    <s v="Underforecast"/>
    <s v="Underforecast"/>
    <s v="Normal"/>
    <s v="80-120"/>
  </r>
  <r>
    <s v="Total"/>
    <x v="1"/>
    <s v="ABC-12"/>
    <s v="XYZ-26"/>
    <x v="134"/>
    <s v="Description_182"/>
    <d v="2022-02-01T00:00:00"/>
    <n v="24139"/>
    <s v="Demand"/>
    <n v="21013"/>
    <n v="28571"/>
    <n v="28571"/>
    <n v="31000"/>
    <n v="7558"/>
    <n v="7558"/>
    <n v="9987"/>
    <n v="0.64031789844382048"/>
    <n v="0.64031789844382048"/>
    <n v="0.5247227906534051"/>
    <s v="60-70%"/>
    <s v="60-70%"/>
    <s v="50-60%"/>
    <n v="1.650777113702061"/>
    <n v="34687.779490221408"/>
    <n v="47164.352915581585"/>
    <n v="47164.352915581585"/>
    <n v="51174.090524763895"/>
    <n v="12476.573425360177"/>
    <n v="12476.573425360177"/>
    <n v="16486.311034542487"/>
    <s v="Overforecast"/>
    <s v="Overforecast"/>
    <s v="Overforecast"/>
    <s v="50-80"/>
  </r>
  <r>
    <s v="Total"/>
    <x v="3"/>
    <s v="ABC-12"/>
    <s v="XYZ-26"/>
    <x v="135"/>
    <s v="Description_184"/>
    <d v="2022-02-01T00:00:00"/>
    <n v="2318"/>
    <s v="Demand"/>
    <n v="314"/>
    <n v="99"/>
    <n v="99"/>
    <n v="247"/>
    <n v="215"/>
    <n v="215"/>
    <n v="67"/>
    <n v="0.3152866242038217"/>
    <n v="0.3152866242038217"/>
    <n v="0.78662420382165599"/>
    <s v="30-40%"/>
    <s v="30-40%"/>
    <s v="70-80%"/>
    <n v="1.9548595643941713"/>
    <n v="613.82590321976977"/>
    <n v="193.53109687502297"/>
    <n v="193.53109687502297"/>
    <n v="482.85031240536028"/>
    <n v="420.2948063447468"/>
    <n v="420.2948063447468"/>
    <n v="130.97559081440949"/>
    <s v="Underforecast"/>
    <s v="Underforecast"/>
    <s v="Underforecast"/>
    <s v="120-150"/>
  </r>
  <r>
    <s v="Total"/>
    <x v="3"/>
    <s v="ABC-12"/>
    <s v="XYZ-26"/>
    <x v="136"/>
    <s v="Description_185"/>
    <d v="2022-02-01T00:00:00"/>
    <n v="1250"/>
    <s v="Demand"/>
    <n v="129"/>
    <n v="122"/>
    <n v="122"/>
    <n v="150"/>
    <n v="7"/>
    <n v="7"/>
    <n v="21"/>
    <n v="0.94573643410852715"/>
    <n v="0.94573643410852715"/>
    <n v="0.83720930232558133"/>
    <s v="90-100%"/>
    <s v="90-100%"/>
    <s v="80-90%"/>
    <n v="5.8684555105044893"/>
    <n v="757.03076085507917"/>
    <n v="715.95157228154767"/>
    <n v="715.95157228154767"/>
    <n v="880.26832657567343"/>
    <n v="41.079188573531496"/>
    <n v="41.079188573531496"/>
    <n v="123.23756572059426"/>
    <s v="Normal"/>
    <s v="Normal"/>
    <s v="Overforecast"/>
    <s v="80-120"/>
  </r>
  <r>
    <s v="Total"/>
    <x v="3"/>
    <s v="ABC-12"/>
    <s v="XYZ-26"/>
    <x v="137"/>
    <s v="Description_188"/>
    <d v="2022-02-01T00:00:00"/>
    <n v="1255"/>
    <s v="Demand"/>
    <n v="808"/>
    <n v="504"/>
    <n v="504"/>
    <n v="450"/>
    <n v="304"/>
    <n v="304"/>
    <n v="358"/>
    <n v="0.62376237623762376"/>
    <n v="0.62376237623762376"/>
    <n v="0.55693069306930698"/>
    <s v="60-70%"/>
    <s v="60-70%"/>
    <s v="50-60%"/>
    <n v="1.9651122132670544"/>
    <n v="1587.81066831978"/>
    <n v="990.41655548659548"/>
    <n v="990.41655548659548"/>
    <n v="884.30049597017444"/>
    <n v="597.39411283318452"/>
    <n v="597.39411283318452"/>
    <n v="703.51017234960557"/>
    <s v="Underforecast"/>
    <s v="Underforecast"/>
    <s v="Underforecast"/>
    <s v="150-200"/>
  </r>
  <r>
    <s v="Total"/>
    <x v="3"/>
    <s v="ABC-12"/>
    <s v="XYZ-26"/>
    <x v="138"/>
    <s v="Description_189"/>
    <d v="2022-02-01T00:00:00"/>
    <n v="1328"/>
    <s v="Demand"/>
    <n v="430"/>
    <n v="257"/>
    <n v="257"/>
    <n v="391"/>
    <n v="173"/>
    <n v="173"/>
    <n v="39"/>
    <n v="0.5976744186046512"/>
    <n v="0.5976744186046512"/>
    <n v="0.90930232558139534"/>
    <s v="50-60%"/>
    <s v="50-60%"/>
    <s v="80-90%"/>
    <n v="5.9421760231923155"/>
    <n v="2555.1356899726957"/>
    <n v="1527.1392379604251"/>
    <n v="1527.1392379604251"/>
    <n v="2323.3908250681952"/>
    <n v="1027.9964520122705"/>
    <n v="1027.9964520122705"/>
    <n v="231.74486490450045"/>
    <s v="Underforecast"/>
    <s v="Underforecast"/>
    <s v="Normal"/>
    <s v="80-120"/>
  </r>
  <r>
    <s v="Total"/>
    <x v="0"/>
    <s v="ABC-12"/>
    <s v="XYZ-27"/>
    <x v="139"/>
    <s v="Description_190"/>
    <d v="2022-02-01T00:00:00"/>
    <n v="12509"/>
    <s v="Demand"/>
    <n v="222"/>
    <n v="427"/>
    <n v="427"/>
    <n v="500"/>
    <n v="205"/>
    <n v="205"/>
    <n v="278"/>
    <n v="7.6576576576576572E-2"/>
    <n v="7.6576576576576572E-2"/>
    <n v="0"/>
    <s v="0-10%"/>
    <s v="0-10%"/>
    <s v="0-10%"/>
    <n v="3.3993334532374102"/>
    <n v="754.65202661870512"/>
    <n v="1451.5153845323741"/>
    <n v="1451.5153845323741"/>
    <n v="1699.6667266187051"/>
    <n v="696.86335791366901"/>
    <n v="696.86335791366901"/>
    <n v="945.01469999999995"/>
    <s v="Overforecast"/>
    <s v="Overforecast"/>
    <s v="Overforecast"/>
    <s v="25-50"/>
  </r>
  <r>
    <s v="Total"/>
    <x v="0"/>
    <s v="ABC-12"/>
    <s v="XYZ-27"/>
    <x v="140"/>
    <s v="Description_191"/>
    <d v="2022-02-01T00:00:00"/>
    <n v="3219"/>
    <s v="Demand"/>
    <n v="178"/>
    <n v="449"/>
    <n v="449"/>
    <n v="800"/>
    <n v="271"/>
    <n v="271"/>
    <n v="622"/>
    <n v="0"/>
    <n v="0"/>
    <n v="0"/>
    <s v="0-10%"/>
    <s v="0-10%"/>
    <s v="0-10%"/>
    <n v="2.2470516393442623"/>
    <n v="399.97519180327868"/>
    <n v="1008.9261860655738"/>
    <n v="1008.9261860655738"/>
    <n v="1797.6413114754098"/>
    <n v="608.95099426229513"/>
    <n v="608.95099426229513"/>
    <n v="1397.6661196721311"/>
    <s v="Overforecast"/>
    <s v="Overforecast"/>
    <s v="Overforecast"/>
    <s v="0-25"/>
  </r>
  <r>
    <s v="Total"/>
    <x v="0"/>
    <s v="ABC-8"/>
    <s v="XYZ-28"/>
    <x v="141"/>
    <s v="Description_196"/>
    <d v="2022-02-01T00:00:00"/>
    <n v="29381"/>
    <s v="Demand"/>
    <n v="7846"/>
    <n v="4931"/>
    <n v="4931"/>
    <n v="5000"/>
    <n v="2915"/>
    <n v="2915"/>
    <n v="2846"/>
    <n v="0.62847310731582973"/>
    <n v="0.62847310731582973"/>
    <n v="0.63726739739994898"/>
    <s v="60-70%"/>
    <s v="60-70%"/>
    <s v="60-70%"/>
    <n v="35.540961029411768"/>
    <n v="278854.38023676473"/>
    <n v="175252.47883602942"/>
    <n v="175252.47883602942"/>
    <n v="177704.80514705885"/>
    <n v="103601.90140073531"/>
    <n v="103601.90140073531"/>
    <n v="101149.57508970588"/>
    <s v="Underforecast"/>
    <s v="Underforecast"/>
    <s v="Underforecast"/>
    <s v="150-200"/>
  </r>
  <r>
    <s v="Total"/>
    <x v="0"/>
    <s v="ABC-8"/>
    <s v="XYZ-28"/>
    <x v="142"/>
    <s v="Description_197"/>
    <d v="2022-02-01T00:00:00"/>
    <n v="11828"/>
    <s v="Demand"/>
    <n v="1232"/>
    <n v="695"/>
    <n v="695"/>
    <n v="800"/>
    <n v="537"/>
    <n v="537"/>
    <n v="432"/>
    <n v="0.56412337662337664"/>
    <n v="0.56412337662337664"/>
    <n v="0.64935064935064934"/>
    <s v="50-60%"/>
    <s v="50-60%"/>
    <s v="60-70%"/>
    <n v="44.077345440216163"/>
    <n v="54303.289582346311"/>
    <n v="30633.755080950232"/>
    <n v="30633.755080950232"/>
    <n v="35261.876352172927"/>
    <n v="23669.53450139608"/>
    <n v="23669.53450139608"/>
    <n v="19041.413230173384"/>
    <s v="Underforecast"/>
    <s v="Underforecast"/>
    <s v="Underforecast"/>
    <s v="150-200"/>
  </r>
  <r>
    <s v="Total"/>
    <x v="1"/>
    <s v="ABC-8"/>
    <s v="XYZ-28"/>
    <x v="143"/>
    <s v="Description_198"/>
    <d v="2022-02-01T00:00:00"/>
    <n v="2257"/>
    <s v="Demand"/>
    <n v="945"/>
    <n v="900"/>
    <n v="900"/>
    <n v="1000"/>
    <n v="45"/>
    <n v="45"/>
    <n v="55"/>
    <n v="0.95238095238095233"/>
    <n v="0.95238095238095233"/>
    <n v="0.94179894179894186"/>
    <s v="90-100%"/>
    <s v="90-100%"/>
    <s v="90-100%"/>
    <n v="31.06"/>
    <n v="29351.699999999997"/>
    <n v="27954"/>
    <n v="27954"/>
    <n v="31060"/>
    <n v="1397.6999999999971"/>
    <n v="1397.6999999999971"/>
    <n v="1708.3000000000029"/>
    <s v="Normal"/>
    <s v="Normal"/>
    <s v="Normal"/>
    <s v="80-120"/>
  </r>
  <r>
    <s v="Total"/>
    <x v="1"/>
    <s v="ABC-8"/>
    <s v="XYZ-28"/>
    <x v="144"/>
    <s v="Description_199"/>
    <d v="2022-02-01T00:00:00"/>
    <n v="903"/>
    <s v="Demand"/>
    <n v="260"/>
    <n v="700"/>
    <n v="700"/>
    <n v="670"/>
    <n v="440"/>
    <n v="440"/>
    <n v="410"/>
    <n v="0"/>
    <n v="0"/>
    <n v="0"/>
    <s v="0-10%"/>
    <s v="0-10%"/>
    <s v="0-10%"/>
    <n v="34.69"/>
    <n v="9019.4"/>
    <n v="24283"/>
    <n v="24283"/>
    <n v="23242.3"/>
    <n v="15263.6"/>
    <n v="15263.6"/>
    <n v="14222.9"/>
    <s v="Overforecast"/>
    <s v="Overforecast"/>
    <s v="Overforecast"/>
    <s v="25-50"/>
  </r>
  <r>
    <s v="Total"/>
    <x v="3"/>
    <s v="ABC-8"/>
    <s v="XYZ-28"/>
    <x v="145"/>
    <s v="Description_200"/>
    <d v="2022-02-01T00:00:00"/>
    <n v="348"/>
    <s v="Demand"/>
    <n v="208"/>
    <n v="183"/>
    <n v="183"/>
    <n v="225"/>
    <n v="25"/>
    <n v="25"/>
    <n v="17"/>
    <n v="0.87980769230769229"/>
    <n v="0.87980769230769229"/>
    <n v="0.91826923076923073"/>
    <s v="80-90%"/>
    <s v="80-90%"/>
    <s v="90-100%"/>
    <n v="38.263731743666156"/>
    <n v="7958.8562026825603"/>
    <n v="7002.2629090909068"/>
    <n v="7002.2629090909068"/>
    <n v="8609.3396423248851"/>
    <n v="956.59329359165349"/>
    <n v="956.59329359165349"/>
    <n v="650.48343964232481"/>
    <s v="Underforecast"/>
    <s v="Underforecast"/>
    <s v="Normal"/>
    <s v="80-120"/>
  </r>
  <r>
    <s v="Total"/>
    <x v="3"/>
    <s v="ABC-8"/>
    <s v="XYZ-28"/>
    <x v="146"/>
    <s v="Description_201"/>
    <d v="2022-02-01T00:00:00"/>
    <n v="1109"/>
    <s v="Demand"/>
    <n v="192"/>
    <n v="134"/>
    <n v="134"/>
    <n v="115"/>
    <n v="58"/>
    <n v="58"/>
    <n v="77"/>
    <n v="0.69791666666666674"/>
    <n v="0.69791666666666674"/>
    <n v="0.59895833333333326"/>
    <s v="60-70%"/>
    <s v="60-70%"/>
    <s v="50-60%"/>
    <n v="48.848501199040761"/>
    <n v="9378.9122302158266"/>
    <n v="6545.6991606714619"/>
    <n v="6545.6991606714619"/>
    <n v="5617.5776378896871"/>
    <n v="2833.2130695443648"/>
    <n v="2833.2130695443648"/>
    <n v="3761.3345923261395"/>
    <s v="Underforecast"/>
    <s v="Underforecast"/>
    <s v="Underforecast"/>
    <s v="150-200"/>
  </r>
  <r>
    <s v="Total"/>
    <x v="1"/>
    <s v="ABC-5"/>
    <s v="XYZ-29"/>
    <x v="147"/>
    <s v="Description_202"/>
    <d v="2022-02-01T00:00:00"/>
    <n v="20103"/>
    <s v="Demand"/>
    <n v="1106"/>
    <n v="2021"/>
    <n v="2021"/>
    <n v="1250"/>
    <n v="915"/>
    <n v="915"/>
    <n v="144"/>
    <n v="0.17269439421338151"/>
    <n v="0.17269439421338151"/>
    <n v="0.86980108499095843"/>
    <s v="10-20%"/>
    <s v="10-20%"/>
    <s v="80-90%"/>
    <n v="3.2268689426388355"/>
    <n v="3568.9170505585521"/>
    <n v="6521.502133073087"/>
    <n v="6521.502133073087"/>
    <n v="4033.5861782985444"/>
    <n v="2952.5850825145349"/>
    <n v="2952.5850825145349"/>
    <n v="464.66912773999229"/>
    <s v="Overforecast"/>
    <s v="Overforecast"/>
    <s v="Overforecast"/>
    <s v="80-120"/>
  </r>
  <r>
    <s v="Total"/>
    <x v="1"/>
    <s v="ABC-5"/>
    <s v="XYZ-29"/>
    <x v="148"/>
    <s v="Description_203"/>
    <d v="2022-02-01T00:00:00"/>
    <n v="19544"/>
    <s v="Demand"/>
    <n v="2775"/>
    <n v="2729"/>
    <n v="2729"/>
    <n v="4500"/>
    <n v="46"/>
    <n v="46"/>
    <n v="1725"/>
    <n v="0.98342342342342337"/>
    <n v="0.98342342342342337"/>
    <n v="0.3783783783783784"/>
    <s v="90-100%"/>
    <s v="90-100%"/>
    <s v="30-40%"/>
    <n v="5.1570180049793768"/>
    <n v="14310.724963817771"/>
    <n v="14073.502135588718"/>
    <n v="14073.502135588718"/>
    <n v="23206.581022407194"/>
    <n v="237.22282822905254"/>
    <n v="237.22282822905254"/>
    <n v="8895.8560585894229"/>
    <s v="Normal"/>
    <s v="Normal"/>
    <s v="Overforecast"/>
    <s v="50-80"/>
  </r>
  <r>
    <s v="Total"/>
    <x v="1"/>
    <s v="ABC-5"/>
    <s v="XYZ-29"/>
    <x v="149"/>
    <s v="Description_204"/>
    <d v="2022-02-01T00:00:00"/>
    <n v="4934"/>
    <s v="Demand"/>
    <n v="331"/>
    <n v="1246"/>
    <n v="1246"/>
    <n v="630"/>
    <n v="915"/>
    <n v="915"/>
    <n v="299"/>
    <n v="0"/>
    <n v="0"/>
    <n v="9.6676737160120818E-2"/>
    <s v="0-10%"/>
    <s v="0-10%"/>
    <s v="0-10%"/>
    <n v="7.7453957297358613"/>
    <n v="2563.7259865425699"/>
    <n v="9650.7630792508826"/>
    <n v="9650.7630792508826"/>
    <n v="4879.5993097335922"/>
    <n v="7087.0370927083131"/>
    <n v="7087.0370927083131"/>
    <n v="2315.8733231910223"/>
    <s v="Overforecast"/>
    <s v="Overforecast"/>
    <s v="Overforecast"/>
    <s v="50-80"/>
  </r>
  <r>
    <s v="Total"/>
    <x v="1"/>
    <s v="ABC-5"/>
    <s v="XYZ-29"/>
    <x v="150"/>
    <s v="Description_205"/>
    <d v="2022-02-01T00:00:00"/>
    <n v="837"/>
    <s v="Demand"/>
    <n v="145"/>
    <n v="333"/>
    <n v="333"/>
    <n v="330"/>
    <n v="188"/>
    <n v="188"/>
    <n v="185"/>
    <n v="0"/>
    <n v="0"/>
    <n v="0"/>
    <s v="0-10%"/>
    <s v="0-10%"/>
    <s v="0-10%"/>
    <n v="5.9735301127206801"/>
    <n v="866.16186634449866"/>
    <n v="1989.1855275359865"/>
    <n v="1989.1855275359865"/>
    <n v="1971.2649371978243"/>
    <n v="1123.0236611914879"/>
    <n v="1123.0236611914879"/>
    <n v="1105.1030708533258"/>
    <s v="Overforecast"/>
    <s v="Overforecast"/>
    <s v="Overforecast"/>
    <s v="25-50"/>
  </r>
  <r>
    <s v="Total"/>
    <x v="1"/>
    <s v="ABC-5"/>
    <s v="XYZ-29"/>
    <x v="151"/>
    <s v="Description_206"/>
    <d v="2022-02-01T00:00:00"/>
    <n v="1190"/>
    <s v="Demand"/>
    <n v="86"/>
    <n v="93"/>
    <n v="93"/>
    <n v="130"/>
    <n v="7"/>
    <n v="7"/>
    <n v="44"/>
    <n v="0.91860465116279066"/>
    <n v="0.91860465116279066"/>
    <n v="0.48837209302325579"/>
    <s v="90-100%"/>
    <s v="90-100%"/>
    <s v="40-50%"/>
    <n v="5.1317171689718544"/>
    <n v="441.32767653157947"/>
    <n v="477.24969671438248"/>
    <n v="477.24969671438248"/>
    <n v="667.12323196634111"/>
    <n v="35.92202018280301"/>
    <n v="35.92202018280301"/>
    <n v="225.79555543476164"/>
    <s v="Normal"/>
    <s v="Normal"/>
    <s v="Overforecast"/>
    <s v="50-80"/>
  </r>
  <r>
    <s v="Total"/>
    <x v="1"/>
    <s v="ABC-5"/>
    <s v="XYZ-29"/>
    <x v="152"/>
    <s v="Description_207"/>
    <d v="2022-02-01T00:00:00"/>
    <n v="12045"/>
    <s v="Demand"/>
    <n v="1306"/>
    <n v="3914"/>
    <n v="3914"/>
    <n v="3500"/>
    <n v="2608"/>
    <n v="2608"/>
    <n v="2194"/>
    <n v="0"/>
    <n v="0"/>
    <n v="0"/>
    <s v="0-10%"/>
    <s v="0-10%"/>
    <s v="0-10%"/>
    <n v="2.1340660081462608"/>
    <n v="2787.0902066390167"/>
    <n v="8352.7343558844641"/>
    <n v="8352.7343558844641"/>
    <n v="7469.2310285119129"/>
    <n v="5565.6441492454469"/>
    <n v="5565.6441492454469"/>
    <n v="4682.1408218728957"/>
    <s v="Overforecast"/>
    <s v="Overforecast"/>
    <s v="Overforecast"/>
    <s v="25-50"/>
  </r>
  <r>
    <s v="Total"/>
    <x v="1"/>
    <s v="ABC-5"/>
    <s v="XYZ-29"/>
    <x v="153"/>
    <s v="Description_208"/>
    <d v="2022-02-01T00:00:00"/>
    <n v="3463"/>
    <s v="Demand"/>
    <n v="156"/>
    <n v="802"/>
    <n v="802"/>
    <n v="350"/>
    <n v="646"/>
    <n v="646"/>
    <n v="194"/>
    <n v="0"/>
    <n v="0"/>
    <n v="0"/>
    <s v="0-10%"/>
    <s v="0-10%"/>
    <s v="0-10%"/>
    <n v="6.9564151649048709"/>
    <n v="1085.20076572516"/>
    <n v="5579.0449622537062"/>
    <n v="5579.0449622537062"/>
    <n v="2434.7453077167047"/>
    <n v="4493.8441965285465"/>
    <n v="4493.8441965285465"/>
    <n v="1349.5445419915447"/>
    <s v="Overforecast"/>
    <s v="Overforecast"/>
    <s v="Overforecast"/>
    <s v="25-50"/>
  </r>
  <r>
    <s v="Total"/>
    <x v="1"/>
    <s v="ABC-5"/>
    <s v="XYZ-29"/>
    <x v="154"/>
    <s v="Description_209"/>
    <d v="2022-02-01T00:00:00"/>
    <n v="17387"/>
    <s v="Demand"/>
    <n v="3799"/>
    <n v="7185"/>
    <n v="7185"/>
    <n v="6800"/>
    <n v="3386"/>
    <n v="3386"/>
    <n v="3001"/>
    <n v="0.10871281916293762"/>
    <n v="0.10871281916293762"/>
    <n v="0.21005527770465915"/>
    <s v="0-10%"/>
    <s v="0-10%"/>
    <s v="20-30%"/>
    <n v="3.4662258286913499"/>
    <n v="13168.191923198438"/>
    <n v="24904.832579147347"/>
    <n v="24904.832579147347"/>
    <n v="23570.335635101179"/>
    <n v="11736.64065594891"/>
    <n v="11736.64065594891"/>
    <n v="10402.143711902741"/>
    <s v="Overforecast"/>
    <s v="Overforecast"/>
    <s v="Overforecast"/>
    <s v="50-80"/>
  </r>
  <r>
    <s v="Total"/>
    <x v="1"/>
    <s v="ABC-5"/>
    <s v="XYZ-30"/>
    <x v="155"/>
    <s v="Description_210"/>
    <d v="2022-02-01T00:00:00"/>
    <n v="12846"/>
    <s v="Demand"/>
    <n v="2771"/>
    <n v="1172"/>
    <n v="1172"/>
    <n v="800"/>
    <n v="1599"/>
    <n v="1599"/>
    <n v="1971"/>
    <n v="0.42295200288704438"/>
    <n v="0.42295200288704438"/>
    <n v="0.28870443883074703"/>
    <s v="40-50%"/>
    <s v="40-50%"/>
    <s v="20-30%"/>
    <n v="5.6651475981896917"/>
    <n v="15698.123994583635"/>
    <n v="6639.5529850783187"/>
    <n v="6639.5529850783187"/>
    <n v="4532.1180785517536"/>
    <n v="9058.5710095053164"/>
    <n v="9058.5710095053164"/>
    <n v="11166.005916031881"/>
    <s v="Underforecast"/>
    <s v="Underforecast"/>
    <s v="Underforecast"/>
    <s v="&gt;200&quot;"/>
  </r>
  <r>
    <s v="Total"/>
    <x v="1"/>
    <s v="ABC-5"/>
    <s v="XYZ-30"/>
    <x v="156"/>
    <s v="Description_211"/>
    <d v="2022-02-01T00:00:00"/>
    <n v="6753"/>
    <s v="Demand"/>
    <n v="1295"/>
    <n v="138"/>
    <n v="138"/>
    <n v="320"/>
    <n v="1157"/>
    <n v="1157"/>
    <n v="975"/>
    <n v="0.10656370656370662"/>
    <n v="0.10656370656370662"/>
    <n v="0.24710424710424705"/>
    <s v="0-10%"/>
    <s v="0-10%"/>
    <s v="20-30%"/>
    <n v="9.5091199090387484"/>
    <n v="12314.310282205179"/>
    <n v="1312.2585474473474"/>
    <n v="1312.2585474473474"/>
    <n v="3042.9183708923993"/>
    <n v="11002.051734757832"/>
    <n v="11002.051734757832"/>
    <n v="9271.3919113127795"/>
    <s v="Underforecast"/>
    <s v="Underforecast"/>
    <s v="Underforecast"/>
    <s v="&gt;200&quot;"/>
  </r>
  <r>
    <s v="Total"/>
    <x v="1"/>
    <s v="ABC-5"/>
    <s v="XYZ-30"/>
    <x v="157"/>
    <s v="Description_212"/>
    <d v="2022-02-01T00:00:00"/>
    <n v="124"/>
    <s v="Demand"/>
    <n v="11"/>
    <n v="180"/>
    <n v="180"/>
    <n v="340"/>
    <n v="169"/>
    <n v="169"/>
    <n v="329"/>
    <n v="0"/>
    <n v="0"/>
    <n v="0"/>
    <s v="0-10%"/>
    <s v="0-10%"/>
    <s v="0-10%"/>
    <n v="11.5549"/>
    <n v="127.1039"/>
    <n v="2079.8820000000001"/>
    <n v="2079.8820000000001"/>
    <n v="3928.6660000000002"/>
    <n v="1952.7781"/>
    <n v="1952.7781"/>
    <n v="3801.5621000000001"/>
    <s v="Overforecast"/>
    <s v="Overforecast"/>
    <s v="Overforecast"/>
    <s v="0-25"/>
  </r>
  <r>
    <s v="Total"/>
    <x v="1"/>
    <s v="ABC-5"/>
    <s v="XYZ-30"/>
    <x v="158"/>
    <s v="Description_213"/>
    <d v="2022-02-01T00:00:00"/>
    <n v="17462"/>
    <s v="Demand"/>
    <n v="17362"/>
    <n v="376"/>
    <n v="376"/>
    <n v="800"/>
    <n v="16986"/>
    <n v="16986"/>
    <n v="16562"/>
    <n v="2.1656491187651228E-2"/>
    <n v="2.1656491187651228E-2"/>
    <n v="4.6077640824789823E-2"/>
    <s v="0-10%"/>
    <s v="0-10%"/>
    <s v="0-10%"/>
    <n v="14.212770365421495"/>
    <n v="246762.119084448"/>
    <n v="5344.0016573984822"/>
    <n v="5344.0016573984822"/>
    <n v="11370.216292337196"/>
    <n v="241418.11742704952"/>
    <n v="241418.11742704952"/>
    <n v="235391.90279211081"/>
    <s v="Underforecast"/>
    <s v="Underforecast"/>
    <s v="Underforecast"/>
    <s v="&gt;200&quot;"/>
  </r>
  <r>
    <s v="Total"/>
    <x v="1"/>
    <s v="ABC-5"/>
    <s v="XYZ-30"/>
    <x v="159"/>
    <s v="Description_214"/>
    <d v="2022-02-01T00:00:00"/>
    <n v="8277"/>
    <s v="Demand"/>
    <n v="8413"/>
    <n v="1200"/>
    <n v="1200"/>
    <n v="850"/>
    <n v="7213"/>
    <n v="7213"/>
    <n v="7563"/>
    <n v="0.14263639605372636"/>
    <n v="0.14263639605372636"/>
    <n v="0.1010341138713895"/>
    <s v="10-20%"/>
    <s v="10-20%"/>
    <s v="0-10%"/>
    <n v="18.17462091804094"/>
    <n v="152903.08578347843"/>
    <n v="21809.545101649128"/>
    <n v="21809.545101649128"/>
    <n v="15448.4277803348"/>
    <n v="131093.5406818293"/>
    <n v="131093.5406818293"/>
    <n v="137454.65800314362"/>
    <s v="Underforecast"/>
    <s v="Underforecast"/>
    <s v="Underforecast"/>
    <s v="&gt;200&quot;"/>
  </r>
  <r>
    <s v="Total"/>
    <x v="3"/>
    <s v="ABC-5"/>
    <s v="XYZ-30"/>
    <x v="160"/>
    <s v="Description_215"/>
    <d v="2022-02-01T00:00:00"/>
    <n v="0"/>
    <s v="Supply"/>
    <n v="0"/>
    <n v="1074"/>
    <n v="1074"/>
    <n v="0"/>
    <n v="1074"/>
    <n v="1074"/>
    <n v="0"/>
    <n v="1"/>
    <n v="1"/>
    <n v="1"/>
    <s v="90-100%"/>
    <s v="90-100%"/>
    <s v="Others"/>
    <n v="3.1"/>
    <n v="0"/>
    <n v="3329.4"/>
    <n v="3329.4"/>
    <n v="0"/>
    <n v="3329.4"/>
    <n v="3329.4"/>
    <n v="0"/>
    <s v="Forecasted But Not Sold"/>
    <s v="Forecasted But Not Sold"/>
    <s v="Others"/>
    <s v="0"/>
  </r>
  <r>
    <s v="Total"/>
    <x v="0"/>
    <s v="ABC-5"/>
    <s v="XYZ-31"/>
    <x v="161"/>
    <s v="Description_216"/>
    <d v="2022-02-01T00:00:00"/>
    <n v="82014"/>
    <s v="Demand"/>
    <n v="498"/>
    <n v="18235"/>
    <n v="18235"/>
    <n v="2500"/>
    <n v="17737"/>
    <n v="17737"/>
    <n v="2002"/>
    <n v="0"/>
    <n v="0"/>
    <n v="0"/>
    <s v="0-10%"/>
    <s v="0-10%"/>
    <s v="0-10%"/>
    <n v="1.2803027876485724"/>
    <n v="637.59078824898904"/>
    <n v="23346.321332771717"/>
    <n v="23346.321332771717"/>
    <n v="3200.7569691214312"/>
    <n v="22708.730544522728"/>
    <n v="22708.730544522728"/>
    <n v="2563.1661808724421"/>
    <s v="Overforecast"/>
    <s v="Overforecast"/>
    <s v="Overforecast"/>
    <s v="0-25"/>
  </r>
  <r>
    <s v="Total"/>
    <x v="3"/>
    <s v="ABC-5"/>
    <s v="XYZ-31"/>
    <x v="162"/>
    <s v="Description_217"/>
    <d v="2022-02-01T00:00:00"/>
    <n v="39415"/>
    <s v="Demand"/>
    <n v="1930"/>
    <n v="1481"/>
    <n v="1481"/>
    <n v="1500"/>
    <n v="449"/>
    <n v="449"/>
    <n v="430"/>
    <n v="0.76735751295336785"/>
    <n v="0.76735751295336785"/>
    <n v="0.77720207253886009"/>
    <s v="70-80%"/>
    <s v="70-80%"/>
    <s v="70-80%"/>
    <n v="3.2806006882367988"/>
    <n v="6331.5593282970221"/>
    <n v="4858.5696192786991"/>
    <n v="4858.5696192786991"/>
    <n v="4920.9010323551984"/>
    <n v="1472.9897090183231"/>
    <n v="1472.9897090183231"/>
    <n v="1410.6582959418238"/>
    <s v="Underforecast"/>
    <s v="Underforecast"/>
    <s v="Underforecast"/>
    <s v="120-150"/>
  </r>
  <r>
    <s v="Total"/>
    <x v="1"/>
    <s v="ABC-5"/>
    <s v="XYZ-32"/>
    <x v="163"/>
    <s v="Description_218"/>
    <d v="2022-02-01T00:00:00"/>
    <n v="3859"/>
    <s v="Supply"/>
    <n v="3857"/>
    <n v="5329"/>
    <n v="5329"/>
    <n v="10000"/>
    <n v="1472"/>
    <n v="1472"/>
    <n v="6143"/>
    <n v="0.6183562354161265"/>
    <n v="0.6183562354161265"/>
    <n v="0"/>
    <s v="60-70%"/>
    <s v="60-70%"/>
    <s v="0-10%"/>
    <n v="4.2834149558185617"/>
    <n v="16521.131484592192"/>
    <n v="22826.318299557115"/>
    <n v="22826.318299557115"/>
    <n v="42834.149558185614"/>
    <n v="6305.1868149649235"/>
    <n v="6305.1868149649235"/>
    <n v="26313.018073593423"/>
    <s v="Overforecast"/>
    <s v="Overforecast"/>
    <s v="Overforecast"/>
    <s v="25-50"/>
  </r>
  <r>
    <s v="Total"/>
    <x v="1"/>
    <s v="ABC-5"/>
    <s v="XYZ-32"/>
    <x v="164"/>
    <s v="Description_219"/>
    <d v="2022-02-01T00:00:00"/>
    <n v="5223"/>
    <s v="Demand"/>
    <n v="2841"/>
    <n v="5271"/>
    <n v="5271"/>
    <n v="4400"/>
    <n v="2430"/>
    <n v="2430"/>
    <n v="1559"/>
    <n v="0.14466737064413937"/>
    <n v="0.14466737064413937"/>
    <n v="0.45124956001407956"/>
    <s v="10-20%"/>
    <s v="10-20%"/>
    <s v="40-50%"/>
    <n v="2.3071552625314395"/>
    <n v="6554.6281008518199"/>
    <n v="12161.015388803218"/>
    <n v="12161.015388803218"/>
    <n v="10151.483155138334"/>
    <n v="5606.3872879513983"/>
    <n v="5606.3872879513983"/>
    <n v="3596.8550542865141"/>
    <s v="Overforecast"/>
    <s v="Overforecast"/>
    <s v="Overforecast"/>
    <s v="50-80"/>
  </r>
  <r>
    <s v="Total"/>
    <x v="1"/>
    <s v="ABC-5"/>
    <s v="XYZ-32"/>
    <x v="165"/>
    <s v="Description_220"/>
    <d v="2022-02-01T00:00:00"/>
    <n v="2042"/>
    <s v="Demand"/>
    <n v="172"/>
    <n v="262"/>
    <n v="262"/>
    <n v="330"/>
    <n v="90"/>
    <n v="90"/>
    <n v="158"/>
    <n v="0.47674418604651159"/>
    <n v="0.47674418604651159"/>
    <n v="8.1395348837209336E-2"/>
    <s v="40-50%"/>
    <s v="40-50%"/>
    <s v="0-10%"/>
    <n v="2.6346188285623451"/>
    <n v="453.15443851272335"/>
    <n v="690.27013308333437"/>
    <n v="690.27013308333437"/>
    <n v="869.42421342557384"/>
    <n v="237.11569457061103"/>
    <n v="237.11569457061103"/>
    <n v="416.26977491285049"/>
    <s v="Overforecast"/>
    <s v="Overforecast"/>
    <s v="Overforecast"/>
    <s v="50-80"/>
  </r>
  <r>
    <s v="Total"/>
    <x v="1"/>
    <s v="ABC-5"/>
    <s v="XYZ-32"/>
    <x v="166"/>
    <s v="Description_221"/>
    <d v="2022-02-01T00:00:00"/>
    <n v="2130"/>
    <s v="Demand"/>
    <n v="763"/>
    <n v="1084"/>
    <n v="1084"/>
    <n v="1050"/>
    <n v="321"/>
    <n v="321"/>
    <n v="287"/>
    <n v="0.57929226736566186"/>
    <n v="0.57929226736566186"/>
    <n v="0.62385321100917435"/>
    <s v="50-60%"/>
    <s v="50-60%"/>
    <s v="60-70%"/>
    <n v="4.2498617259639593"/>
    <n v="3242.6444969105009"/>
    <n v="4606.8501109449317"/>
    <n v="4606.8501109449317"/>
    <n v="4462.3548122621569"/>
    <n v="1364.2056140344307"/>
    <n v="1364.2056140344307"/>
    <n v="1219.7103153516559"/>
    <s v="Overforecast"/>
    <s v="Overforecast"/>
    <s v="Overforecast"/>
    <s v="50-80"/>
  </r>
  <r>
    <s v="Total"/>
    <x v="1"/>
    <s v="ABC-5"/>
    <s v="XYZ-32"/>
    <x v="167"/>
    <s v="Description_222"/>
    <d v="2022-02-01T00:00:00"/>
    <n v="567"/>
    <s v="Demand"/>
    <n v="263"/>
    <n v="600"/>
    <n v="600"/>
    <n v="580"/>
    <n v="337"/>
    <n v="337"/>
    <n v="317"/>
    <n v="0"/>
    <n v="0"/>
    <n v="0"/>
    <s v="0-10%"/>
    <s v="0-10%"/>
    <s v="0-10%"/>
    <n v="4.2247352788684642"/>
    <n v="1111.1053783424061"/>
    <n v="2534.8411673210785"/>
    <n v="2534.8411673210785"/>
    <n v="2450.3464617437094"/>
    <n v="1423.7357889786724"/>
    <n v="1423.7357889786724"/>
    <n v="1339.2410834013033"/>
    <s v="Overforecast"/>
    <s v="Overforecast"/>
    <s v="Overforecast"/>
    <s v="25-50"/>
  </r>
  <r>
    <s v="Total"/>
    <x v="1"/>
    <s v="ABC-5"/>
    <s v="XYZ-32"/>
    <x v="168"/>
    <s v="Description_223"/>
    <d v="2022-02-01T00:00:00"/>
    <n v="811"/>
    <s v="Supply"/>
    <n v="12289"/>
    <n v="37615"/>
    <n v="37615"/>
    <n v="26000"/>
    <n v="25326"/>
    <n v="25326"/>
    <n v="13711"/>
    <n v="0"/>
    <n v="0"/>
    <n v="0"/>
    <s v="0-10%"/>
    <s v="0-10%"/>
    <s v="0-10%"/>
    <n v="3.8016614117427525"/>
    <n v="46718.617088906685"/>
    <n v="142999.49400270364"/>
    <n v="142999.49400270364"/>
    <n v="98843.196705311566"/>
    <n v="96280.87691379695"/>
    <n v="96280.87691379695"/>
    <n v="52124.579616404881"/>
    <s v="Overforecast"/>
    <s v="Overforecast"/>
    <s v="Overforecast"/>
    <s v="25-50"/>
  </r>
  <r>
    <s v="Total"/>
    <x v="1"/>
    <s v="ABC-5"/>
    <s v="XYZ-32"/>
    <x v="169"/>
    <s v="Description_224"/>
    <d v="2022-02-01T00:00:00"/>
    <n v="2236"/>
    <s v="Supply"/>
    <n v="2976"/>
    <n v="6000"/>
    <n v="6000"/>
    <n v="4500"/>
    <n v="3024"/>
    <n v="3024"/>
    <n v="1524"/>
    <n v="0"/>
    <n v="0"/>
    <n v="0.48790322580645162"/>
    <s v="0-10%"/>
    <s v="0-10%"/>
    <s v="40-50%"/>
    <n v="4.8204289065203669"/>
    <n v="14345.596425804611"/>
    <n v="28922.573439122203"/>
    <n v="28922.573439122203"/>
    <n v="21691.930079341651"/>
    <n v="14576.977013317592"/>
    <n v="14576.977013317592"/>
    <n v="7346.3336535370399"/>
    <s v="Overforecast"/>
    <s v="Overforecast"/>
    <s v="Overforecast"/>
    <s v="50-80"/>
  </r>
  <r>
    <s v="Total"/>
    <x v="1"/>
    <s v="ABC-5"/>
    <s v="XYZ-32"/>
    <x v="170"/>
    <s v="Description_225"/>
    <d v="2022-02-01T00:00:00"/>
    <n v="0"/>
    <s v="Demand"/>
    <n v="5287"/>
    <n v="5332"/>
    <n v="5332"/>
    <n v="4000"/>
    <n v="45"/>
    <n v="45"/>
    <n v="1287"/>
    <n v="0.99148855683752601"/>
    <n v="0.99148855683752601"/>
    <n v="0.75657272555324384"/>
    <s v="90-100%"/>
    <s v="90-100%"/>
    <s v="70-80%"/>
    <n v="8.0647196267524848"/>
    <n v="42638.172666640385"/>
    <n v="43001.085049844252"/>
    <n v="43001.085049844252"/>
    <n v="32258.87850700994"/>
    <n v="362.91238320386765"/>
    <n v="362.91238320386765"/>
    <n v="10379.294159630444"/>
    <s v="Normal"/>
    <s v="Normal"/>
    <s v="Underforecast"/>
    <s v="120-150"/>
  </r>
  <r>
    <s v="Total"/>
    <x v="1"/>
    <s v="ABC-5"/>
    <s v="XYZ-32"/>
    <x v="171"/>
    <s v="Description_226"/>
    <d v="2022-02-01T00:00:00"/>
    <n v="5174"/>
    <s v="Demand"/>
    <n v="2183"/>
    <n v="4998"/>
    <n v="4998"/>
    <n v="3150"/>
    <n v="2815"/>
    <n v="2815"/>
    <n v="967"/>
    <n v="0"/>
    <n v="0"/>
    <n v="0.55703160787906558"/>
    <s v="0-10%"/>
    <s v="0-10%"/>
    <s v="50-60%"/>
    <n v="8.5218775812980443"/>
    <n v="18603.258759973629"/>
    <n v="42592.344151327627"/>
    <n v="42592.344151327627"/>
    <n v="26843.914381088838"/>
    <n v="23989.085391353998"/>
    <n v="23989.085391353998"/>
    <n v="8240.6556211152092"/>
    <s v="Overforecast"/>
    <s v="Overforecast"/>
    <s v="Overforecast"/>
    <s v="50-80"/>
  </r>
  <r>
    <s v="Total"/>
    <x v="1"/>
    <s v="ABC-5"/>
    <s v="XYZ-32"/>
    <x v="172"/>
    <s v="Description_227"/>
    <d v="2022-02-01T00:00:00"/>
    <n v="0"/>
    <s v="Supply"/>
    <n v="177"/>
    <n v="800"/>
    <n v="800"/>
    <n v="500"/>
    <n v="623"/>
    <n v="623"/>
    <n v="323"/>
    <n v="0"/>
    <n v="0"/>
    <n v="0"/>
    <s v="0-10%"/>
    <s v="0-10%"/>
    <s v="0-10%"/>
    <n v="1.7221663315020792"/>
    <n v="304.82344067586803"/>
    <n v="1377.7330652016633"/>
    <n v="1377.7330652016633"/>
    <n v="861.08316575103959"/>
    <n v="1072.9096245257952"/>
    <n v="1072.9096245257952"/>
    <n v="556.25972507517156"/>
    <s v="Overforecast"/>
    <s v="Overforecast"/>
    <s v="Overforecast"/>
    <s v="25-50"/>
  </r>
  <r>
    <s v="Total"/>
    <x v="1"/>
    <s v="ABC-5"/>
    <s v="XYZ-32"/>
    <x v="173"/>
    <s v="Description_228"/>
    <d v="2022-02-01T00:00:00"/>
    <n v="1893"/>
    <s v="Demand"/>
    <n v="131"/>
    <n v="260"/>
    <n v="260"/>
    <n v="250"/>
    <n v="129"/>
    <n v="129"/>
    <n v="119"/>
    <n v="1.5267175572519109E-2"/>
    <n v="1.5267175572519109E-2"/>
    <n v="9.1603053435114545E-2"/>
    <s v="0-10%"/>
    <s v="0-10%"/>
    <s v="0-10%"/>
    <n v="3.1373681453156586"/>
    <n v="410.99522703635125"/>
    <n v="815.71571778207124"/>
    <n v="815.71571778207124"/>
    <n v="784.34203632891467"/>
    <n v="404.72049074571999"/>
    <n v="404.72049074571999"/>
    <n v="373.34680929256342"/>
    <s v="Overforecast"/>
    <s v="Overforecast"/>
    <s v="Overforecast"/>
    <s v="50-80"/>
  </r>
  <r>
    <s v="Total"/>
    <x v="1"/>
    <s v="ABC-5"/>
    <s v="XYZ-32"/>
    <x v="174"/>
    <s v="Description_229"/>
    <d v="2022-02-01T00:00:00"/>
    <n v="4476"/>
    <s v="Demand"/>
    <n v="45"/>
    <n v="291"/>
    <n v="291"/>
    <n v="250"/>
    <n v="246"/>
    <n v="246"/>
    <n v="205"/>
    <n v="0"/>
    <n v="0"/>
    <n v="0"/>
    <s v="0-10%"/>
    <s v="0-10%"/>
    <s v="0-10%"/>
    <n v="3.5680094104826532"/>
    <n v="160.56042347171939"/>
    <n v="1038.2907384504522"/>
    <n v="1038.2907384504522"/>
    <n v="892.00235262066326"/>
    <n v="877.73031497873285"/>
    <n v="877.73031497873285"/>
    <n v="731.44192914894393"/>
    <s v="Overforecast"/>
    <s v="Overforecast"/>
    <s v="Overforecast"/>
    <s v="0-25"/>
  </r>
  <r>
    <s v="Total"/>
    <x v="1"/>
    <s v="ABC-5"/>
    <s v="XYZ-32"/>
    <x v="175"/>
    <s v="Description_230"/>
    <d v="2022-02-01T00:00:00"/>
    <n v="15183"/>
    <s v="Demand"/>
    <n v="50"/>
    <n v="1200"/>
    <n v="1200"/>
    <n v="150"/>
    <n v="1150"/>
    <n v="1150"/>
    <n v="100"/>
    <n v="0"/>
    <n v="0"/>
    <n v="0"/>
    <s v="0-10%"/>
    <s v="0-10%"/>
    <s v="0-10%"/>
    <n v="2.162027963707954"/>
    <n v="108.1013981853977"/>
    <n v="2594.433556449545"/>
    <n v="2594.433556449545"/>
    <n v="324.30419455619312"/>
    <n v="2486.3321582641474"/>
    <n v="2486.3321582641474"/>
    <n v="216.20279637079543"/>
    <s v="Overforecast"/>
    <s v="Overforecast"/>
    <s v="Overforecast"/>
    <s v="25-50"/>
  </r>
  <r>
    <s v="Total"/>
    <x v="1"/>
    <s v="ABC-5"/>
    <s v="XYZ-32"/>
    <x v="176"/>
    <s v="Description_231"/>
    <d v="2022-02-01T00:00:00"/>
    <n v="5552"/>
    <s v="Demand"/>
    <n v="1706"/>
    <n v="3156"/>
    <n v="3156"/>
    <n v="2800"/>
    <n v="1450"/>
    <n v="1450"/>
    <n v="1094"/>
    <n v="0.15005861664712783"/>
    <n v="0.15005861664712783"/>
    <n v="0.35873388042203991"/>
    <s v="10-20%"/>
    <s v="10-20%"/>
    <s v="30-40%"/>
    <n v="2.9546539432724557"/>
    <n v="5040.6396272228094"/>
    <n v="9324.8878449678705"/>
    <n v="9324.8878449678705"/>
    <n v="8273.0310411628761"/>
    <n v="4284.2482177450611"/>
    <n v="4284.2482177450611"/>
    <n v="3232.3914139400667"/>
    <s v="Overforecast"/>
    <s v="Overforecast"/>
    <s v="Overforecast"/>
    <s v="50-80"/>
  </r>
  <r>
    <s v="Total"/>
    <x v="1"/>
    <s v="ABC-5"/>
    <s v="XYZ-32"/>
    <x v="177"/>
    <s v="Description_232"/>
    <d v="2022-02-01T00:00:00"/>
    <n v="4716"/>
    <s v="Demand"/>
    <n v="813"/>
    <n v="1000"/>
    <n v="1000"/>
    <n v="475"/>
    <n v="187"/>
    <n v="187"/>
    <n v="338"/>
    <n v="0.76998769987699878"/>
    <n v="0.76998769987699878"/>
    <n v="0.58425584255842566"/>
    <s v="70-80%"/>
    <s v="70-80%"/>
    <s v="50-60%"/>
    <n v="4.4110491463098231"/>
    <n v="3586.182955949886"/>
    <n v="4411.0491463098233"/>
    <n v="4411.0491463098233"/>
    <n v="2095.2483444971658"/>
    <n v="824.86619035993726"/>
    <n v="824.86619035993726"/>
    <n v="1490.9346114527202"/>
    <s v="Overforecast"/>
    <s v="Overforecast"/>
    <s v="Underforecast"/>
    <s v="150-200"/>
  </r>
  <r>
    <s v="Total"/>
    <x v="1"/>
    <s v="ABC-5"/>
    <s v="XYZ-32"/>
    <x v="178"/>
    <s v="Description_233"/>
    <d v="2022-02-01T00:00:00"/>
    <n v="2045"/>
    <s v="Demand"/>
    <n v="424"/>
    <n v="824"/>
    <n v="824"/>
    <n v="900"/>
    <n v="400"/>
    <n v="400"/>
    <n v="476"/>
    <n v="5.6603773584905648E-2"/>
    <n v="5.6603773584905648E-2"/>
    <n v="0"/>
    <s v="0-10%"/>
    <s v="0-10%"/>
    <s v="0-10%"/>
    <n v="5.4635944172625983"/>
    <n v="2316.5640329193416"/>
    <n v="4502.0017998243811"/>
    <n v="4502.0017998243811"/>
    <n v="4917.2349755363384"/>
    <n v="2185.4377669050396"/>
    <n v="2185.4377669050396"/>
    <n v="2600.6709426169969"/>
    <s v="Overforecast"/>
    <s v="Overforecast"/>
    <s v="Overforecast"/>
    <s v="25-50"/>
  </r>
  <r>
    <s v="Total"/>
    <x v="1"/>
    <s v="ABC-5"/>
    <s v="XYZ-32"/>
    <x v="179"/>
    <s v="Description_234"/>
    <d v="2022-02-01T00:00:00"/>
    <n v="30090"/>
    <s v="Demand"/>
    <n v="1076"/>
    <n v="6000"/>
    <n v="6000"/>
    <n v="1200"/>
    <n v="4924"/>
    <n v="4924"/>
    <n v="124"/>
    <n v="0"/>
    <n v="0"/>
    <n v="0.88475836431226762"/>
    <s v="0-10%"/>
    <s v="0-10%"/>
    <s v="80-90%"/>
    <n v="3.3833449780670355"/>
    <n v="3640.4791964001301"/>
    <n v="20300.069868402214"/>
    <n v="20300.069868402214"/>
    <n v="4060.0139736804426"/>
    <n v="16659.590672002083"/>
    <n v="16659.590672002083"/>
    <n v="419.53477728031248"/>
    <s v="Overforecast"/>
    <s v="Overforecast"/>
    <s v="Overforecast"/>
    <s v="80-120"/>
  </r>
  <r>
    <s v="Total"/>
    <x v="1"/>
    <s v="ABC-5"/>
    <s v="XYZ-32"/>
    <x v="180"/>
    <s v="Description_235"/>
    <d v="2022-02-01T00:00:00"/>
    <n v="0"/>
    <s v="Supply"/>
    <n v="680"/>
    <n v="1634"/>
    <n v="1634"/>
    <n v="1200"/>
    <n v="954"/>
    <n v="954"/>
    <n v="520"/>
    <n v="0"/>
    <n v="0"/>
    <n v="0.23529411764705888"/>
    <s v="0-10%"/>
    <s v="0-10%"/>
    <s v="20-30%"/>
    <n v="4.2847140274630311"/>
    <n v="2913.6055386748612"/>
    <n v="7001.2227208745926"/>
    <n v="7001.2227208745926"/>
    <n v="5141.6568329556376"/>
    <n v="4087.6171821997314"/>
    <n v="4087.6171821997314"/>
    <n v="2228.0512942807763"/>
    <s v="Overforecast"/>
    <s v="Overforecast"/>
    <s v="Overforecast"/>
    <s v="50-80"/>
  </r>
  <r>
    <s v="Total"/>
    <x v="3"/>
    <s v="ABC-12"/>
    <s v="XYZ-34"/>
    <x v="181"/>
    <s v="Description_240"/>
    <d v="2022-02-01T00:00:00"/>
    <n v="0"/>
    <s v="Supply"/>
    <n v="0"/>
    <n v="300"/>
    <n v="300"/>
    <n v="0"/>
    <n v="300"/>
    <n v="300"/>
    <n v="0"/>
    <n v="1"/>
    <n v="1"/>
    <n v="1"/>
    <s v="90-100%"/>
    <s v="90-100%"/>
    <s v="Others"/>
    <n v="2.555865641166708"/>
    <n v="0"/>
    <n v="766.75969235001241"/>
    <n v="766.75969235001241"/>
    <n v="0"/>
    <n v="766.75969235001241"/>
    <n v="766.75969235001241"/>
    <n v="0"/>
    <s v="Forecasted But Not Sold"/>
    <s v="Forecasted But Not Sold"/>
    <s v="Others"/>
    <s v="0"/>
  </r>
  <r>
    <s v="Total"/>
    <x v="3"/>
    <s v="ABC-12"/>
    <s v="XYZ-34"/>
    <x v="182"/>
    <s v="Description_241"/>
    <d v="2022-02-01T00:00:00"/>
    <n v="0"/>
    <s v="Demand"/>
    <n v="73"/>
    <n v="105"/>
    <n v="105"/>
    <n v="0"/>
    <n v="32"/>
    <n v="32"/>
    <n v="73"/>
    <n v="0.56164383561643838"/>
    <n v="0.56164383561643838"/>
    <n v="0"/>
    <s v="50-60%"/>
    <s v="50-60%"/>
    <s v="0-10%"/>
    <n v="7.9947229244404694"/>
    <n v="583.61477348415428"/>
    <n v="839.44590706624933"/>
    <n v="839.44590706624933"/>
    <n v="0"/>
    <n v="255.83113358209505"/>
    <n v="255.83113358209505"/>
    <n v="583.61477348415428"/>
    <s v="Overforecast"/>
    <s v="Overforecast"/>
    <s v="Not Forecasted But Sold"/>
    <s v="Sales Agst No FC"/>
  </r>
  <r>
    <s v="Total"/>
    <x v="0"/>
    <s v="ABC-1"/>
    <s v="XYZ-35"/>
    <x v="183"/>
    <s v="Description_244"/>
    <d v="2022-02-01T00:00:00"/>
    <n v="7914"/>
    <s v="Demand"/>
    <n v="356"/>
    <n v="631"/>
    <n v="631"/>
    <n v="300"/>
    <n v="275"/>
    <n v="275"/>
    <n v="56"/>
    <n v="0.22752808988764039"/>
    <n v="0.22752808988764039"/>
    <n v="0.84269662921348321"/>
    <s v="20-30%"/>
    <s v="20-30%"/>
    <s v="80-90%"/>
    <n v="3.3576671223958332"/>
    <n v="1195.3294955729166"/>
    <n v="2118.6879542317706"/>
    <n v="2118.6879542317706"/>
    <n v="1007.30013671875"/>
    <n v="923.35845865885403"/>
    <n v="923.35845865885403"/>
    <n v="188.02935885416662"/>
    <s v="Overforecast"/>
    <s v="Overforecast"/>
    <s v="Underforecast"/>
    <s v="80-120"/>
  </r>
  <r>
    <s v="Total"/>
    <x v="0"/>
    <s v="ABC-1"/>
    <s v="XYZ-35"/>
    <x v="184"/>
    <s v="Description_245"/>
    <d v="2022-02-01T00:00:00"/>
    <n v="25087"/>
    <s v="Demand"/>
    <n v="1746"/>
    <n v="2010"/>
    <n v="2010"/>
    <n v="1500"/>
    <n v="264"/>
    <n v="264"/>
    <n v="246"/>
    <n v="0.84879725085910651"/>
    <n v="0.84879725085910651"/>
    <n v="0.85910652920962205"/>
    <s v="80-90%"/>
    <s v="80-90%"/>
    <s v="80-90%"/>
    <n v="2.2755543223052297"/>
    <n v="3973.1178467449308"/>
    <n v="4573.864187833512"/>
    <n v="4573.864187833512"/>
    <n v="3413.3314834578446"/>
    <n v="600.74634108858118"/>
    <n v="600.74634108858118"/>
    <n v="559.78636328708626"/>
    <s v="Overforecast"/>
    <s v="Overforecast"/>
    <s v="Underforecast"/>
    <s v="80-120"/>
  </r>
  <r>
    <s v="Total"/>
    <x v="1"/>
    <s v="ABC-5"/>
    <s v="XYZ-37"/>
    <x v="185"/>
    <s v="Description_246"/>
    <d v="2022-02-01T00:00:00"/>
    <n v="28395"/>
    <s v="Demand"/>
    <n v="4107"/>
    <n v="4570"/>
    <n v="4570"/>
    <n v="5500"/>
    <n v="463"/>
    <n v="463"/>
    <n v="1393"/>
    <n v="0.88726564402240082"/>
    <n v="0.88726564402240082"/>
    <n v="0.66082298514730953"/>
    <s v="80-90%"/>
    <s v="80-90%"/>
    <s v="60-70%"/>
    <n v="0.71996987670865387"/>
    <n v="2956.9162836424416"/>
    <n v="3290.2623365585482"/>
    <n v="3290.2623365585482"/>
    <n v="3959.8343218975961"/>
    <n v="333.3460529161066"/>
    <n v="333.3460529161066"/>
    <n v="1002.9180382551544"/>
    <s v="Overforecast"/>
    <s v="Overforecast"/>
    <s v="Overforecast"/>
    <s v="50-80"/>
  </r>
  <r>
    <s v="Total"/>
    <x v="1"/>
    <s v="ABC-5"/>
    <s v="XYZ-37"/>
    <x v="186"/>
    <s v="Description_247"/>
    <d v="2022-02-01T00:00:00"/>
    <n v="6607"/>
    <s v="Demand"/>
    <n v="1071"/>
    <n v="1208"/>
    <n v="1208"/>
    <n v="1400"/>
    <n v="137"/>
    <n v="137"/>
    <n v="329"/>
    <n v="0.87208216619981327"/>
    <n v="0.87208216619981327"/>
    <n v="0.69281045751633985"/>
    <s v="80-90%"/>
    <s v="80-90%"/>
    <s v="60-70%"/>
    <n v="1.1580693105356052"/>
    <n v="1240.2922315836331"/>
    <n v="1398.9477271270111"/>
    <n v="1398.9477271270111"/>
    <n v="1621.2970347498474"/>
    <n v="158.65549554337804"/>
    <n v="158.65549554337804"/>
    <n v="381.00480316621429"/>
    <s v="Overforecast"/>
    <s v="Overforecast"/>
    <s v="Overforecast"/>
    <s v="50-80"/>
  </r>
  <r>
    <s v="Total"/>
    <x v="1"/>
    <s v="ABC-5"/>
    <s v="XYZ-37"/>
    <x v="187"/>
    <s v="Description_248"/>
    <d v="2022-02-01T00:00:00"/>
    <n v="7010"/>
    <s v="Demand"/>
    <n v="1042"/>
    <n v="1677"/>
    <n v="1677"/>
    <n v="1400"/>
    <n v="635"/>
    <n v="635"/>
    <n v="358"/>
    <n v="0.39059500959692894"/>
    <n v="0.39059500959692894"/>
    <n v="0.65642994241842612"/>
    <s v="30-40%"/>
    <s v="30-40%"/>
    <s v="60-70%"/>
    <n v="1.039169252066857"/>
    <n v="1082.8143606536648"/>
    <n v="1742.686835716119"/>
    <n v="1742.686835716119"/>
    <n v="1454.8369528935998"/>
    <n v="659.87247506245421"/>
    <n v="659.87247506245421"/>
    <n v="372.02259223993497"/>
    <s v="Overforecast"/>
    <s v="Overforecast"/>
    <s v="Overforecast"/>
    <s v="50-80"/>
  </r>
  <r>
    <s v="Total"/>
    <x v="1"/>
    <s v="ABC-5"/>
    <s v="XYZ-37"/>
    <x v="188"/>
    <s v="Description_249"/>
    <d v="2022-02-01T00:00:00"/>
    <n v="279"/>
    <s v="Demand"/>
    <n v="31"/>
    <n v="76"/>
    <n v="76"/>
    <n v="80"/>
    <n v="45"/>
    <n v="45"/>
    <n v="49"/>
    <n v="0"/>
    <n v="0"/>
    <n v="0"/>
    <s v="0-10%"/>
    <s v="0-10%"/>
    <s v="0-10%"/>
    <n v="0.66842688347698009"/>
    <n v="20.721233387786384"/>
    <n v="50.800443144250487"/>
    <n v="50.800443144250487"/>
    <n v="53.474150678158409"/>
    <n v="30.079209756464103"/>
    <n v="30.079209756464103"/>
    <n v="32.752917290372025"/>
    <s v="Overforecast"/>
    <s v="Overforecast"/>
    <s v="Overforecast"/>
    <s v="25-50"/>
  </r>
  <r>
    <s v="Total"/>
    <x v="1"/>
    <s v="ABC-5"/>
    <s v="XYZ-37"/>
    <x v="189"/>
    <s v="Description_250"/>
    <d v="2022-02-01T00:00:00"/>
    <n v="1058"/>
    <s v="Demand"/>
    <n v="156"/>
    <n v="133"/>
    <n v="133"/>
    <n v="250"/>
    <n v="23"/>
    <n v="23"/>
    <n v="94"/>
    <n v="0.85256410256410253"/>
    <n v="0.85256410256410253"/>
    <n v="0.39743589743589747"/>
    <s v="80-90%"/>
    <s v="80-90%"/>
    <s v="30-40%"/>
    <n v="2.2179606459280627"/>
    <n v="346.0018607647778"/>
    <n v="294.98876590843236"/>
    <n v="294.98876590843236"/>
    <n v="554.49016148201565"/>
    <n v="51.013094856345447"/>
    <n v="51.013094856345447"/>
    <n v="208.48830071723785"/>
    <s v="Underforecast"/>
    <s v="Underforecast"/>
    <s v="Overforecast"/>
    <s v="50-80"/>
  </r>
  <r>
    <s v="Total"/>
    <x v="1"/>
    <s v="ABC-5"/>
    <s v="XYZ-37"/>
    <x v="190"/>
    <s v="Description_251"/>
    <d v="2022-02-01T00:00:00"/>
    <n v="40592"/>
    <s v="Demand"/>
    <n v="2965"/>
    <n v="4710"/>
    <n v="4710"/>
    <n v="5300"/>
    <n v="1745"/>
    <n v="1745"/>
    <n v="2335"/>
    <n v="0.41146711635750421"/>
    <n v="0.41146711635750421"/>
    <n v="0.21247892074198993"/>
    <s v="40-50%"/>
    <s v="40-50%"/>
    <s v="20-30%"/>
    <n v="1.0200563973960548"/>
    <n v="3024.4672182793024"/>
    <n v="4804.4656317354184"/>
    <n v="4804.4656317354184"/>
    <n v="5406.2989061990902"/>
    <n v="1779.9984134561159"/>
    <n v="1779.9984134561159"/>
    <n v="2381.8316879197878"/>
    <s v="Overforecast"/>
    <s v="Overforecast"/>
    <s v="Overforecast"/>
    <s v="50-80"/>
  </r>
  <r>
    <s v="Total"/>
    <x v="1"/>
    <s v="ABC-5"/>
    <s v="XYZ-37"/>
    <x v="191"/>
    <s v="Description_252"/>
    <d v="2022-02-01T00:00:00"/>
    <n v="9963"/>
    <s v="Demand"/>
    <n v="2474"/>
    <n v="3847"/>
    <n v="3847"/>
    <n v="3600"/>
    <n v="1373"/>
    <n v="1373"/>
    <n v="1126"/>
    <n v="0.44502829426030721"/>
    <n v="0.44502829426030721"/>
    <n v="0.54486661277283743"/>
    <s v="40-50%"/>
    <s v="40-50%"/>
    <s v="50-60%"/>
    <n v="1.8189291716240752"/>
    <n v="4500.0307705979621"/>
    <n v="6997.4205232378172"/>
    <n v="6997.4205232378172"/>
    <n v="6548.1450178466703"/>
    <n v="2497.389752639855"/>
    <n v="2497.389752639855"/>
    <n v="2048.1142472487081"/>
    <s v="Overforecast"/>
    <s v="Overforecast"/>
    <s v="Overforecast"/>
    <s v="50-80"/>
  </r>
  <r>
    <s v="Total"/>
    <x v="1"/>
    <s v="ABC-5"/>
    <s v="XYZ-37"/>
    <x v="192"/>
    <s v="Description_253"/>
    <d v="2022-02-01T00:00:00"/>
    <n v="21929"/>
    <s v="Demand"/>
    <n v="1515"/>
    <n v="5000"/>
    <n v="5000"/>
    <n v="4200"/>
    <n v="3485"/>
    <n v="3485"/>
    <n v="2685"/>
    <n v="0"/>
    <n v="0"/>
    <n v="0"/>
    <s v="0-10%"/>
    <s v="0-10%"/>
    <s v="0-10%"/>
    <n v="1.4784040220606383"/>
    <n v="2239.7820934218671"/>
    <n v="7392.0201103031914"/>
    <n v="7392.0201103031914"/>
    <n v="6209.296892654681"/>
    <n v="5152.2380168813243"/>
    <n v="5152.2380168813243"/>
    <n v="3969.5147992328139"/>
    <s v="Overforecast"/>
    <s v="Overforecast"/>
    <s v="Overforecast"/>
    <s v="25-50"/>
  </r>
  <r>
    <s v="Total"/>
    <x v="1"/>
    <s v="ABC-5"/>
    <s v="XYZ-37"/>
    <x v="193"/>
    <s v="Description_254"/>
    <d v="2022-02-01T00:00:00"/>
    <n v="1008"/>
    <s v="Demand"/>
    <n v="81"/>
    <n v="154"/>
    <n v="154"/>
    <n v="150"/>
    <n v="73"/>
    <n v="73"/>
    <n v="69"/>
    <n v="9.8765432098765427E-2"/>
    <n v="9.8765432098765427E-2"/>
    <n v="0.14814814814814814"/>
    <s v="0-10%"/>
    <s v="0-10%"/>
    <s v="10-20%"/>
    <n v="0.98874338871594214"/>
    <n v="80.088214485991315"/>
    <n v="152.26648186225509"/>
    <n v="152.26648186225509"/>
    <n v="148.31150830739131"/>
    <n v="72.178267376263776"/>
    <n v="72.178267376263776"/>
    <n v="68.223293821399992"/>
    <s v="Overforecast"/>
    <s v="Overforecast"/>
    <s v="Overforecast"/>
    <s v="50-80"/>
  </r>
  <r>
    <s v="Total"/>
    <x v="1"/>
    <s v="ABC-5"/>
    <s v="XYZ-37"/>
    <x v="194"/>
    <s v="Description_255"/>
    <d v="2022-02-01T00:00:00"/>
    <n v="4577"/>
    <s v="Demand"/>
    <n v="423"/>
    <n v="980"/>
    <n v="980"/>
    <n v="600"/>
    <n v="557"/>
    <n v="557"/>
    <n v="177"/>
    <n v="0"/>
    <n v="0"/>
    <n v="0.58156028368794321"/>
    <s v="0-10%"/>
    <s v="0-10%"/>
    <s v="50-60%"/>
    <n v="2.9138371185286149"/>
    <n v="1232.553101137604"/>
    <n v="2855.5603761580428"/>
    <n v="2855.5603761580428"/>
    <n v="1748.3022711171689"/>
    <n v="1623.0072750204388"/>
    <n v="1623.0072750204388"/>
    <n v="515.74916997956484"/>
    <s v="Overforecast"/>
    <s v="Overforecast"/>
    <s v="Overforecast"/>
    <s v="50-80"/>
  </r>
  <r>
    <s v="Total"/>
    <x v="1"/>
    <s v="ABC-5"/>
    <s v="XYZ-37"/>
    <x v="195"/>
    <s v="Description_256"/>
    <d v="2022-02-01T00:00:00"/>
    <n v="3235"/>
    <s v="Demand"/>
    <n v="114"/>
    <n v="300"/>
    <n v="300"/>
    <n v="240"/>
    <n v="186"/>
    <n v="186"/>
    <n v="126"/>
    <n v="0"/>
    <n v="0"/>
    <n v="0"/>
    <s v="0-10%"/>
    <s v="0-10%"/>
    <s v="0-10%"/>
    <n v="1.9442427093000416"/>
    <n v="221.64366886020474"/>
    <n v="583.27281279001249"/>
    <n v="583.27281279001249"/>
    <n v="466.61825023200998"/>
    <n v="361.62914392980775"/>
    <n v="361.62914392980775"/>
    <n v="244.97458137180524"/>
    <s v="Overforecast"/>
    <s v="Overforecast"/>
    <s v="Overforecast"/>
    <s v="25-50"/>
  </r>
  <r>
    <s v="Total"/>
    <x v="1"/>
    <s v="ABC-5"/>
    <s v="XYZ-37"/>
    <x v="196"/>
    <s v="Description_257"/>
    <d v="2022-02-01T00:00:00"/>
    <n v="10814"/>
    <s v="Demand"/>
    <n v="376"/>
    <n v="600"/>
    <n v="600"/>
    <n v="450"/>
    <n v="224"/>
    <n v="224"/>
    <n v="74"/>
    <n v="0.4042553191489362"/>
    <n v="0.4042553191489362"/>
    <n v="0.80319148936170215"/>
    <s v="30-40%"/>
    <s v="30-40%"/>
    <s v="70-80%"/>
    <n v="2.8767825016875745"/>
    <n v="1081.6702206345281"/>
    <n v="1726.0695010125448"/>
    <n v="1726.0695010125448"/>
    <n v="1294.5521257594085"/>
    <n v="644.39928037801678"/>
    <n v="644.39928037801678"/>
    <n v="212.8819051248804"/>
    <s v="Overforecast"/>
    <s v="Overforecast"/>
    <s v="Overforecast"/>
    <s v="80-120"/>
  </r>
  <r>
    <s v="Total"/>
    <x v="0"/>
    <s v="ABC-5"/>
    <s v="XYZ-37"/>
    <x v="197"/>
    <s v="Description_258"/>
    <d v="2022-02-01T00:00:00"/>
    <n v="6068"/>
    <s v="Demand"/>
    <n v="33"/>
    <n v="1547"/>
    <n v="1547"/>
    <n v="1000"/>
    <n v="1514"/>
    <n v="1514"/>
    <n v="967"/>
    <n v="0"/>
    <n v="0"/>
    <n v="0"/>
    <s v="0-10%"/>
    <s v="0-10%"/>
    <s v="0-10%"/>
    <n v="3.6574927588703829"/>
    <n v="120.69726104272263"/>
    <n v="5658.1412979724828"/>
    <n v="5658.1412979724828"/>
    <n v="3657.4927588703831"/>
    <n v="5537.4440369297599"/>
    <n v="5537.4440369297599"/>
    <n v="3536.7954978276603"/>
    <s v="Overforecast"/>
    <s v="Overforecast"/>
    <s v="Overforecast"/>
    <s v="0-25"/>
  </r>
  <r>
    <s v="Total"/>
    <x v="0"/>
    <s v="ABC-5"/>
    <s v="XYZ-37"/>
    <x v="198"/>
    <s v="Description_260"/>
    <d v="2022-02-01T00:00:00"/>
    <n v="59962"/>
    <s v="Demand"/>
    <n v="642"/>
    <n v="0"/>
    <n v="0"/>
    <n v="1000"/>
    <n v="642"/>
    <n v="642"/>
    <n v="358"/>
    <n v="0"/>
    <n v="0"/>
    <n v="0.44236760124610597"/>
    <s v="0-10%"/>
    <s v="0-10%"/>
    <s v="40-50%"/>
    <n v="0.9912700000000001"/>
    <n v="636.39534000000003"/>
    <n v="0"/>
    <n v="0"/>
    <n v="991.2700000000001"/>
    <n v="636.39534000000003"/>
    <n v="636.39534000000003"/>
    <n v="354.87466000000006"/>
    <s v="Not Forecasted But Sold"/>
    <s v="Not Forecasted But Sold"/>
    <s v="Overforecast"/>
    <s v="50-80"/>
  </r>
  <r>
    <s v="Total"/>
    <x v="3"/>
    <s v="ABC-5"/>
    <s v="XYZ-37"/>
    <x v="199"/>
    <s v="Description_266"/>
    <d v="2022-02-01T00:00:00"/>
    <n v="1208"/>
    <s v="Demand"/>
    <n v="169"/>
    <n v="131"/>
    <n v="131"/>
    <n v="215"/>
    <n v="38"/>
    <n v="38"/>
    <n v="46"/>
    <n v="0.7751479289940828"/>
    <n v="0.7751479289940828"/>
    <n v="0.72781065088757391"/>
    <s v="70-80%"/>
    <s v="70-80%"/>
    <s v="70-80%"/>
    <n v="3.7925539680763189"/>
    <n v="640.94162060489793"/>
    <n v="496.82456981799777"/>
    <n v="496.82456981799777"/>
    <n v="815.3991031364086"/>
    <n v="144.11705078690017"/>
    <n v="144.11705078690017"/>
    <n v="174.45748253151066"/>
    <s v="Underforecast"/>
    <s v="Underforecast"/>
    <s v="Overforecast"/>
    <s v="50-80"/>
  </r>
  <r>
    <s v="Total"/>
    <x v="3"/>
    <s v="ABC-5"/>
    <s v="XYZ-37"/>
    <x v="200"/>
    <s v="Description_267"/>
    <d v="2022-02-01T00:00:00"/>
    <n v="6148"/>
    <s v="Demand"/>
    <n v="1286"/>
    <n v="966"/>
    <n v="966"/>
    <n v="1250"/>
    <n v="320"/>
    <n v="320"/>
    <n v="36"/>
    <n v="0.75116640746500773"/>
    <n v="0.75116640746500773"/>
    <n v="0.97200622083981336"/>
    <s v="70-80%"/>
    <s v="70-80%"/>
    <s v="90-100%"/>
    <n v="5.0608006644610413"/>
    <n v="6508.1896544968995"/>
    <n v="4888.7334418693663"/>
    <n v="4888.7334418693663"/>
    <n v="6326.0008305763013"/>
    <n v="1619.4562126275332"/>
    <n v="1619.4562126275332"/>
    <n v="182.18882392059822"/>
    <s v="Underforecast"/>
    <s v="Underforecast"/>
    <s v="Normal"/>
    <s v="80-120"/>
  </r>
  <r>
    <s v="Total"/>
    <x v="1"/>
    <s v="ABC-4"/>
    <s v="XYZ-38"/>
    <x v="201"/>
    <s v="Description_268"/>
    <d v="2022-02-01T00:00:00"/>
    <n v="0"/>
    <s v="Supply"/>
    <n v="0"/>
    <n v="96"/>
    <n v="96"/>
    <n v="100"/>
    <n v="96"/>
    <n v="96"/>
    <n v="100"/>
    <n v="1"/>
    <n v="1"/>
    <n v="1"/>
    <s v="90-100%"/>
    <s v="90-100%"/>
    <s v="90-100%"/>
    <n v="2.9868999999999994"/>
    <n v="0"/>
    <n v="286.74239999999998"/>
    <n v="286.74239999999998"/>
    <n v="298.68999999999994"/>
    <n v="286.74239999999998"/>
    <n v="286.74239999999998"/>
    <n v="298.68999999999994"/>
    <s v="Forecasted But Not Sold"/>
    <s v="Forecasted But Not Sold"/>
    <s v="Forecasted But Not Sold"/>
    <s v="0"/>
  </r>
  <r>
    <s v="Total"/>
    <x v="1"/>
    <s v="ABC-4"/>
    <s v="XYZ-38"/>
    <x v="202"/>
    <s v="Description_269"/>
    <d v="2022-02-01T00:00:00"/>
    <n v="0"/>
    <s v="Supply"/>
    <n v="0"/>
    <n v="52"/>
    <n v="52"/>
    <n v="30"/>
    <n v="52"/>
    <n v="52"/>
    <n v="30"/>
    <n v="1"/>
    <n v="1"/>
    <n v="1"/>
    <s v="90-100%"/>
    <s v="90-100%"/>
    <s v="90-100%"/>
    <n v="1.2138"/>
    <n v="0"/>
    <n v="63.117599999999996"/>
    <n v="63.117599999999996"/>
    <n v="36.414000000000001"/>
    <n v="63.117599999999996"/>
    <n v="63.117599999999996"/>
    <n v="36.414000000000001"/>
    <s v="Forecasted But Not Sold"/>
    <s v="Forecasted But Not Sold"/>
    <s v="Forecasted But Not Sold"/>
    <s v="0"/>
  </r>
  <r>
    <s v="Total"/>
    <x v="1"/>
    <s v="ABC-4"/>
    <s v="XYZ-38"/>
    <x v="203"/>
    <s v="Description_270"/>
    <d v="2022-02-01T00:00:00"/>
    <n v="1218"/>
    <s v="Demand"/>
    <n v="287"/>
    <n v="60"/>
    <n v="60"/>
    <n v="40"/>
    <n v="227"/>
    <n v="227"/>
    <n v="247"/>
    <n v="0.2090592334494773"/>
    <n v="0.2090592334494773"/>
    <n v="0.13937282229965153"/>
    <s v="10-20%"/>
    <s v="10-20%"/>
    <s v="10-20%"/>
    <n v="2.3689718025160178"/>
    <n v="679.89490732209708"/>
    <n v="142.13830815096108"/>
    <n v="142.13830815096108"/>
    <n v="94.758872100640716"/>
    <n v="537.75659917113603"/>
    <n v="537.75659917113603"/>
    <n v="585.13603522145638"/>
    <s v="Underforecast"/>
    <s v="Underforecast"/>
    <s v="Underforecast"/>
    <s v="&gt;200&quot;"/>
  </r>
  <r>
    <s v="Total"/>
    <x v="1"/>
    <s v="ABC-4"/>
    <s v="XYZ-38"/>
    <x v="204"/>
    <s v="Description_271"/>
    <d v="2022-02-01T00:00:00"/>
    <n v="417"/>
    <s v="Demand"/>
    <n v="18"/>
    <n v="12"/>
    <n v="12"/>
    <n v="12"/>
    <n v="6"/>
    <n v="6"/>
    <n v="6"/>
    <n v="0.66666666666666674"/>
    <n v="0.66666666666666674"/>
    <n v="0.66666666666666674"/>
    <s v="60-70%"/>
    <s v="60-70%"/>
    <s v="60-70%"/>
    <n v="0.98133441569724522"/>
    <n v="17.664019482550415"/>
    <n v="11.776012988366944"/>
    <n v="11.776012988366944"/>
    <n v="11.776012988366944"/>
    <n v="5.8880064941834718"/>
    <n v="5.8880064941834718"/>
    <n v="5.8880064941834718"/>
    <s v="Underforecast"/>
    <s v="Underforecast"/>
    <s v="Underforecast"/>
    <s v="150-200"/>
  </r>
  <r>
    <s v="Total"/>
    <x v="1"/>
    <s v="ABC-4"/>
    <s v="XYZ-38"/>
    <x v="205"/>
    <s v="Description_272"/>
    <d v="2022-02-01T00:00:00"/>
    <n v="325"/>
    <s v="Demand"/>
    <n v="92"/>
    <n v="20"/>
    <n v="20"/>
    <n v="18"/>
    <n v="72"/>
    <n v="72"/>
    <n v="74"/>
    <n v="0.21739130434782605"/>
    <n v="0.21739130434782605"/>
    <n v="0.19565217391304346"/>
    <s v="20-30%"/>
    <s v="20-30%"/>
    <s v="10-20%"/>
    <n v="1.7185342080964692"/>
    <n v="158.10514714487516"/>
    <n v="34.370684161929383"/>
    <n v="34.370684161929383"/>
    <n v="30.933615745736446"/>
    <n v="123.73446298294579"/>
    <n v="123.73446298294579"/>
    <n v="127.17153139913871"/>
    <s v="Underforecast"/>
    <s v="Underforecast"/>
    <s v="Underforecast"/>
    <s v="&gt;200&quot;"/>
  </r>
  <r>
    <s v="Total"/>
    <x v="1"/>
    <s v="ABC-4"/>
    <s v="XYZ-38"/>
    <x v="206"/>
    <s v="Description_273"/>
    <d v="2022-02-01T00:00:00"/>
    <n v="0"/>
    <s v="Supply"/>
    <n v="0"/>
    <n v="15"/>
    <n v="15"/>
    <n v="15"/>
    <n v="15"/>
    <n v="15"/>
    <n v="15"/>
    <n v="1"/>
    <n v="1"/>
    <n v="1"/>
    <s v="90-100%"/>
    <s v="90-100%"/>
    <s v="90-100%"/>
    <n v="5.5069805362888236"/>
    <n v="0"/>
    <n v="82.604708044332355"/>
    <n v="82.604708044332355"/>
    <n v="82.604708044332355"/>
    <n v="82.604708044332355"/>
    <n v="82.604708044332355"/>
    <n v="82.604708044332355"/>
    <s v="Forecasted But Not Sold"/>
    <s v="Forecasted But Not Sold"/>
    <s v="Forecasted But Not Sold"/>
    <s v="0"/>
  </r>
  <r>
    <s v="Total"/>
    <x v="1"/>
    <s v="ABC-4"/>
    <s v="XYZ-38"/>
    <x v="207"/>
    <s v="Description_274"/>
    <d v="2022-02-01T00:00:00"/>
    <n v="1426"/>
    <s v="Demand"/>
    <n v="0"/>
    <n v="0"/>
    <n v="0"/>
    <n v="1"/>
    <n v="0"/>
    <n v="0"/>
    <n v="1"/>
    <n v="1"/>
    <n v="1"/>
    <n v="1"/>
    <s v="Others"/>
    <s v="Others"/>
    <s v="90-100%"/>
    <n v="0.97"/>
    <n v="0"/>
    <n v="0"/>
    <n v="0"/>
    <n v="0.97"/>
    <n v="0"/>
    <n v="0"/>
    <n v="0.97"/>
    <s v="Others"/>
    <s v="Others"/>
    <s v="Forecasted But Not Sold"/>
    <s v="0"/>
  </r>
  <r>
    <s v="Total"/>
    <x v="1"/>
    <s v="ABC-4"/>
    <s v="XYZ-38"/>
    <x v="208"/>
    <s v="Description_275"/>
    <d v="2022-02-01T00:00:00"/>
    <n v="158"/>
    <s v="Demand"/>
    <n v="0"/>
    <n v="31"/>
    <n v="31"/>
    <n v="4"/>
    <n v="31"/>
    <n v="31"/>
    <n v="4"/>
    <n v="1"/>
    <n v="1"/>
    <n v="1"/>
    <s v="90-100%"/>
    <s v="90-100%"/>
    <s v="90-100%"/>
    <n v="3.8634224418328569"/>
    <n v="0"/>
    <n v="119.76609569681857"/>
    <n v="119.76609569681857"/>
    <n v="15.453689767331428"/>
    <n v="119.76609569681857"/>
    <n v="119.76609569681857"/>
    <n v="15.453689767331428"/>
    <s v="Forecasted But Not Sold"/>
    <s v="Forecasted But Not Sold"/>
    <s v="Forecasted But Not Sold"/>
    <s v="0"/>
  </r>
  <r>
    <s v="Total"/>
    <x v="0"/>
    <s v="ABC-4"/>
    <s v="XYZ-38"/>
    <x v="209"/>
    <s v="Description_276"/>
    <d v="2022-02-01T00:00:00"/>
    <n v="0"/>
    <s v="Supply"/>
    <n v="875"/>
    <n v="622"/>
    <n v="622"/>
    <n v="1200"/>
    <n v="253"/>
    <n v="253"/>
    <n v="325"/>
    <n v="0.71085714285714285"/>
    <n v="0.71085714285714285"/>
    <n v="0.62857142857142856"/>
    <s v="70-80%"/>
    <s v="70-80%"/>
    <s v="60-70%"/>
    <n v="4.2102919103313843"/>
    <n v="3684.0054215399614"/>
    <n v="2618.8015682261212"/>
    <n v="2618.8015682261212"/>
    <n v="5052.3502923976612"/>
    <n v="1065.2038533138402"/>
    <n v="1065.2038533138402"/>
    <n v="1368.3448708576998"/>
    <s v="Underforecast"/>
    <s v="Underforecast"/>
    <s v="Overforecast"/>
    <s v="50-80"/>
  </r>
  <r>
    <s v="Total"/>
    <x v="3"/>
    <s v="ABC-4"/>
    <s v="XYZ-38"/>
    <x v="210"/>
    <s v="Description_277"/>
    <d v="2022-02-01T00:00:00"/>
    <n v="4610"/>
    <s v="Demand"/>
    <n v="1396"/>
    <n v="909"/>
    <n v="909"/>
    <n v="800"/>
    <n v="487"/>
    <n v="487"/>
    <n v="596"/>
    <n v="0.65114613180515757"/>
    <n v="0.65114613180515757"/>
    <n v="0.57306590257879653"/>
    <s v="60-70%"/>
    <s v="60-70%"/>
    <s v="50-60%"/>
    <n v="2.7126491184683283"/>
    <n v="3786.8581693817864"/>
    <n v="2465.7980486877104"/>
    <n v="2465.7980486877104"/>
    <n v="2170.1192947746626"/>
    <n v="1321.060120694076"/>
    <n v="1321.060120694076"/>
    <n v="1616.7388746071238"/>
    <s v="Underforecast"/>
    <s v="Underforecast"/>
    <s v="Underforecast"/>
    <s v="150-200"/>
  </r>
  <r>
    <s v="Total"/>
    <x v="0"/>
    <s v="ABC-4"/>
    <s v="XYZ-38"/>
    <x v="211"/>
    <s v="Description_278"/>
    <d v="2022-02-01T00:00:00"/>
    <n v="26469"/>
    <s v="Demand"/>
    <n v="4546"/>
    <n v="4500"/>
    <n v="4500"/>
    <n v="6000"/>
    <n v="46"/>
    <n v="46"/>
    <n v="1454"/>
    <n v="0.98988121425428943"/>
    <n v="0.98988121425428943"/>
    <n v="0.68015838099428061"/>
    <s v="90-100%"/>
    <s v="90-100%"/>
    <s v="60-70%"/>
    <n v="1.4955647375773298"/>
    <n v="6798.8372970265409"/>
    <n v="6730.0413190979843"/>
    <n v="6730.0413190979843"/>
    <n v="8973.3884254639779"/>
    <n v="68.795977928556567"/>
    <n v="68.795977928556567"/>
    <n v="2174.551128437437"/>
    <s v="Normal"/>
    <s v="Normal"/>
    <s v="Overforecast"/>
    <s v="50-80"/>
  </r>
  <r>
    <s v="Total"/>
    <x v="0"/>
    <s v="ABC-4"/>
    <s v="XYZ-38"/>
    <x v="212"/>
    <s v="Description_279"/>
    <d v="2022-02-01T00:00:00"/>
    <n v="960"/>
    <s v="Demand"/>
    <n v="95"/>
    <n v="378"/>
    <n v="378"/>
    <n v="300"/>
    <n v="283"/>
    <n v="283"/>
    <n v="205"/>
    <n v="0"/>
    <n v="0"/>
    <n v="0"/>
    <s v="0-10%"/>
    <s v="0-10%"/>
    <s v="0-10%"/>
    <n v="1.9980162303664919"/>
    <n v="189.81154188481673"/>
    <n v="755.25013507853396"/>
    <n v="755.25013507853396"/>
    <n v="599.40486910994753"/>
    <n v="565.43859319371722"/>
    <n v="565.43859319371722"/>
    <n v="409.59332722513079"/>
    <s v="Overforecast"/>
    <s v="Overforecast"/>
    <s v="Overforecast"/>
    <s v="25-50"/>
  </r>
  <r>
    <s v="Total"/>
    <x v="1"/>
    <s v="ABC-5"/>
    <s v="XYZ-39"/>
    <x v="213"/>
    <s v="Description_282"/>
    <d v="2022-02-01T00:00:00"/>
    <n v="963"/>
    <s v="Demand"/>
    <n v="202"/>
    <n v="600"/>
    <n v="600"/>
    <n v="500"/>
    <n v="398"/>
    <n v="398"/>
    <n v="298"/>
    <n v="0"/>
    <n v="0"/>
    <n v="0"/>
    <s v="0-10%"/>
    <s v="0-10%"/>
    <s v="0-10%"/>
    <n v="4.2411555793061755"/>
    <n v="856.71342701984747"/>
    <n v="2544.6933475837054"/>
    <n v="2544.6933475837054"/>
    <n v="2120.5777896530876"/>
    <n v="1687.9799205638578"/>
    <n v="1687.9799205638578"/>
    <n v="1263.86436263324"/>
    <s v="Overforecast"/>
    <s v="Overforecast"/>
    <s v="Overforecast"/>
    <s v="25-50"/>
  </r>
  <r>
    <s v="Total"/>
    <x v="0"/>
    <s v="ABC-5"/>
    <s v="XYZ-39"/>
    <x v="214"/>
    <s v="Description_283"/>
    <d v="2022-02-01T00:00:00"/>
    <n v="4574"/>
    <s v="Demand"/>
    <n v="234"/>
    <n v="569"/>
    <n v="569"/>
    <n v="500"/>
    <n v="335"/>
    <n v="335"/>
    <n v="266"/>
    <n v="0"/>
    <n v="0"/>
    <n v="0"/>
    <s v="0-10%"/>
    <s v="0-10%"/>
    <s v="0-10%"/>
    <n v="1.4904579656449986"/>
    <n v="348.76716396092968"/>
    <n v="848.07058245200415"/>
    <n v="848.07058245200415"/>
    <n v="745.22898282249923"/>
    <n v="499.30341849107447"/>
    <n v="499.30341849107447"/>
    <n v="396.46181886156955"/>
    <s v="Overforecast"/>
    <s v="Overforecast"/>
    <s v="Overforecast"/>
    <s v="25-50"/>
  </r>
  <r>
    <s v="Total"/>
    <x v="0"/>
    <s v="ABC-5"/>
    <s v="XYZ-39"/>
    <x v="215"/>
    <s v="Description_284"/>
    <d v="2022-02-01T00:00:00"/>
    <n v="2259"/>
    <s v="Demand"/>
    <n v="2504"/>
    <n v="3187"/>
    <n v="3187"/>
    <n v="2500"/>
    <n v="683"/>
    <n v="683"/>
    <n v="4"/>
    <n v="0.72723642172523961"/>
    <n v="0.72723642172523961"/>
    <n v="0.99840255591054317"/>
    <s v="70-80%"/>
    <s v="70-80%"/>
    <s v="90-100%"/>
    <n v="3.1301113514719003"/>
    <n v="7837.7988240856384"/>
    <n v="9975.6648771409473"/>
    <n v="9975.6648771409473"/>
    <n v="7825.2783786797509"/>
    <n v="2137.8660530553088"/>
    <n v="2137.8660530553088"/>
    <n v="12.520445405887585"/>
    <s v="Overforecast"/>
    <s v="Overforecast"/>
    <s v="Normal"/>
    <s v="80-120"/>
  </r>
  <r>
    <s v="Total"/>
    <x v="4"/>
    <s v="ABC-5"/>
    <s v="XYZ-39"/>
    <x v="216"/>
    <s v="Description_285"/>
    <d v="2022-02-01T00:00:00"/>
    <n v="944"/>
    <s v="Supply"/>
    <n v="1532"/>
    <n v="1372"/>
    <n v="1372"/>
    <n v="1700"/>
    <n v="160"/>
    <n v="160"/>
    <n v="168"/>
    <n v="0.8955613577023499"/>
    <n v="0.8955613577023499"/>
    <n v="0.89033942558746737"/>
    <s v="80-90%"/>
    <s v="80-90%"/>
    <s v="80-90%"/>
    <n v="2.471493669902912"/>
    <n v="3786.328302291261"/>
    <n v="3390.889315106795"/>
    <n v="3390.889315106795"/>
    <n v="4201.5392388349501"/>
    <n v="395.43898718446599"/>
    <n v="395.43898718446599"/>
    <n v="415.21093654368906"/>
    <s v="Underforecast"/>
    <s v="Underforecast"/>
    <s v="Overforecast"/>
    <s v="80-120"/>
  </r>
  <r>
    <s v="Total"/>
    <x v="1"/>
    <s v="ABC-5"/>
    <s v="XYZ-39"/>
    <x v="217"/>
    <s v="Description_286"/>
    <d v="2022-02-01T00:00:00"/>
    <n v="5247"/>
    <s v="Demand"/>
    <n v="34"/>
    <n v="375"/>
    <n v="375"/>
    <n v="240"/>
    <n v="341"/>
    <n v="341"/>
    <n v="206"/>
    <n v="0"/>
    <n v="0"/>
    <n v="0"/>
    <s v="0-10%"/>
    <s v="0-10%"/>
    <s v="0-10%"/>
    <n v="1.7968999999999999"/>
    <n v="61.0946"/>
    <n v="673.83749999999998"/>
    <n v="673.83749999999998"/>
    <n v="431.25599999999997"/>
    <n v="612.74289999999996"/>
    <n v="612.74289999999996"/>
    <n v="370.16139999999996"/>
    <s v="Overforecast"/>
    <s v="Overforecast"/>
    <s v="Overforecast"/>
    <s v="0-25"/>
  </r>
  <r>
    <s v="Total"/>
    <x v="1"/>
    <s v="ABC-5"/>
    <s v="XYZ-39"/>
    <x v="218"/>
    <s v="Description_287"/>
    <d v="2022-02-01T00:00:00"/>
    <n v="5386"/>
    <s v="Demand"/>
    <n v="131"/>
    <n v="139"/>
    <n v="139"/>
    <n v="180"/>
    <n v="8"/>
    <n v="8"/>
    <n v="49"/>
    <n v="0.93893129770992367"/>
    <n v="0.93893129770992367"/>
    <n v="0.62595419847328237"/>
    <s v="90-100%"/>
    <s v="90-100%"/>
    <s v="60-70%"/>
    <n v="2.5346999999999995"/>
    <n v="332.04569999999995"/>
    <n v="352.3232999999999"/>
    <n v="352.3232999999999"/>
    <n v="456.24599999999992"/>
    <n v="20.27759999999995"/>
    <n v="20.27759999999995"/>
    <n v="124.20029999999997"/>
    <s v="Normal"/>
    <s v="Normal"/>
    <s v="Overforecast"/>
    <s v="50-80"/>
  </r>
  <r>
    <s v="Total"/>
    <x v="1"/>
    <s v="ABC-5"/>
    <s v="XYZ-39"/>
    <x v="219"/>
    <s v="Description_288"/>
    <d v="2022-02-01T00:00:00"/>
    <n v="5673"/>
    <s v="Demand"/>
    <n v="54"/>
    <n v="300"/>
    <n v="300"/>
    <n v="100"/>
    <n v="246"/>
    <n v="246"/>
    <n v="46"/>
    <n v="0"/>
    <n v="0"/>
    <n v="0.14814814814814814"/>
    <s v="0-10%"/>
    <s v="0-10%"/>
    <s v="10-20%"/>
    <n v="3.2011000000000003"/>
    <n v="172.85940000000002"/>
    <n v="960.33"/>
    <n v="960.33"/>
    <n v="320.11"/>
    <n v="787.47059999999999"/>
    <n v="787.47059999999999"/>
    <n v="147.25059999999999"/>
    <s v="Overforecast"/>
    <s v="Overforecast"/>
    <s v="Overforecast"/>
    <s v="50-80"/>
  </r>
  <r>
    <s v="Total"/>
    <x v="1"/>
    <s v="ABC-5"/>
    <s v="XYZ-39"/>
    <x v="220"/>
    <s v="Description_289"/>
    <d v="2022-02-01T00:00:00"/>
    <n v="6100"/>
    <s v="Demand"/>
    <n v="51"/>
    <n v="171"/>
    <n v="171"/>
    <n v="160"/>
    <n v="120"/>
    <n v="120"/>
    <n v="109"/>
    <n v="0"/>
    <n v="0"/>
    <n v="0"/>
    <s v="0-10%"/>
    <s v="0-10%"/>
    <s v="0-10%"/>
    <n v="2.0587"/>
    <n v="104.9937"/>
    <n v="352.03769999999997"/>
    <n v="352.03769999999997"/>
    <n v="329.392"/>
    <n v="247.04399999999998"/>
    <n v="247.04399999999998"/>
    <n v="224.39830000000001"/>
    <s v="Overforecast"/>
    <s v="Overforecast"/>
    <s v="Overforecast"/>
    <s v="25-50"/>
  </r>
  <r>
    <s v="Total"/>
    <x v="1"/>
    <s v="ABC-5"/>
    <s v="XYZ-39"/>
    <x v="221"/>
    <s v="Description_290"/>
    <d v="2022-02-01T00:00:00"/>
    <n v="0"/>
    <s v="Supply"/>
    <n v="0"/>
    <n v="127"/>
    <n v="127"/>
    <n v="320"/>
    <n v="127"/>
    <n v="127"/>
    <n v="320"/>
    <n v="1"/>
    <n v="1"/>
    <n v="1"/>
    <s v="90-100%"/>
    <s v="90-100%"/>
    <s v="90-100%"/>
    <n v="3.7960999999999996"/>
    <n v="0"/>
    <n v="482.10469999999992"/>
    <n v="482.10469999999992"/>
    <n v="1214.752"/>
    <n v="482.10469999999992"/>
    <n v="482.10469999999992"/>
    <n v="1214.752"/>
    <s v="Forecasted But Not Sold"/>
    <s v="Forecasted But Not Sold"/>
    <s v="Forecasted But Not Sold"/>
    <s v="0"/>
  </r>
  <r>
    <s v="Total"/>
    <x v="1"/>
    <s v="ABC-5"/>
    <s v="XYZ-39"/>
    <x v="222"/>
    <s v="Description_291"/>
    <d v="2022-02-01T00:00:00"/>
    <n v="412"/>
    <s v="Demand"/>
    <n v="207"/>
    <n v="332"/>
    <n v="332"/>
    <n v="400"/>
    <n v="125"/>
    <n v="125"/>
    <n v="193"/>
    <n v="0.39613526570048307"/>
    <n v="0.39613526570048307"/>
    <n v="6.7632850241545861E-2"/>
    <s v="30-40%"/>
    <s v="30-40%"/>
    <s v="0-10%"/>
    <n v="7.2113999999999985"/>
    <n v="1492.7597999999996"/>
    <n v="2394.1847999999995"/>
    <n v="2394.1847999999995"/>
    <n v="2884.5599999999995"/>
    <n v="901.42499999999995"/>
    <n v="901.42499999999995"/>
    <n v="1391.8001999999999"/>
    <s v="Overforecast"/>
    <s v="Overforecast"/>
    <s v="Overforecast"/>
    <s v="50-80"/>
  </r>
  <r>
    <s v="Total"/>
    <x v="1"/>
    <s v="ABC-5"/>
    <s v="XYZ-39"/>
    <x v="223"/>
    <s v="Description_292"/>
    <d v="2022-02-01T00:00:00"/>
    <n v="0"/>
    <s v="Supply"/>
    <n v="1228"/>
    <n v="1805"/>
    <n v="1805"/>
    <n v="1380"/>
    <n v="577"/>
    <n v="577"/>
    <n v="152"/>
    <n v="0.53013029315960913"/>
    <n v="0.53013029315960913"/>
    <n v="0.87622149837133545"/>
    <s v="50-60%"/>
    <s v="50-60%"/>
    <s v="80-90%"/>
    <n v="4.0936000000000003"/>
    <n v="5026.9408000000003"/>
    <n v="7388.9480000000003"/>
    <n v="7388.9480000000003"/>
    <n v="5649.1680000000006"/>
    <n v="2362.0072"/>
    <n v="2362.0072"/>
    <n v="622.22720000000027"/>
    <s v="Overforecast"/>
    <s v="Overforecast"/>
    <s v="Overforecast"/>
    <s v="80-120"/>
  </r>
  <r>
    <s v="Total"/>
    <x v="3"/>
    <s v="ABC-5"/>
    <s v="XYZ-39"/>
    <x v="224"/>
    <s v="Description_293"/>
    <d v="2022-02-01T00:00:00"/>
    <n v="0"/>
    <s v="Demand"/>
    <n v="116"/>
    <n v="94"/>
    <n v="94"/>
    <n v="0"/>
    <n v="22"/>
    <n v="22"/>
    <n v="116"/>
    <n v="0.81034482758620685"/>
    <n v="0.81034482758620685"/>
    <n v="0"/>
    <s v="80-90%"/>
    <s v="80-90%"/>
    <s v="0-10%"/>
    <n v="2.2712081519754057"/>
    <n v="263.46014562914706"/>
    <n v="213.49356628568813"/>
    <n v="213.49356628568813"/>
    <n v="0"/>
    <n v="49.966579343458932"/>
    <n v="49.966579343458932"/>
    <n v="263.46014562914706"/>
    <s v="Underforecast"/>
    <s v="Underforecast"/>
    <s v="Not Forecasted But Sold"/>
    <s v="Sales Agst No FC"/>
  </r>
  <r>
    <s v="Total"/>
    <x v="3"/>
    <s v="ABC-5"/>
    <s v="XYZ-39"/>
    <x v="225"/>
    <s v="Description_294"/>
    <d v="2022-02-01T00:00:00"/>
    <n v="3040"/>
    <s v="Demand"/>
    <n v="402"/>
    <n v="167"/>
    <n v="167"/>
    <n v="250"/>
    <n v="235"/>
    <n v="235"/>
    <n v="152"/>
    <n v="0.41542288557213936"/>
    <n v="0.41542288557213936"/>
    <n v="0.62189054726368154"/>
    <s v="40-50%"/>
    <s v="40-50%"/>
    <s v="60-70%"/>
    <n v="4.3243881489519742"/>
    <n v="1738.4040358786935"/>
    <n v="722.17282087497972"/>
    <n v="722.17282087497972"/>
    <n v="1081.0970372379936"/>
    <n v="1016.2312150037138"/>
    <n v="1016.2312150037138"/>
    <n v="657.30699864069993"/>
    <s v="Underforecast"/>
    <s v="Underforecast"/>
    <s v="Underforecast"/>
    <s v="150-200"/>
  </r>
  <r>
    <s v="Total"/>
    <x v="3"/>
    <s v="ABC-5"/>
    <s v="XYZ-39"/>
    <x v="226"/>
    <s v="Description_295"/>
    <d v="2022-02-01T00:00:00"/>
    <n v="1215"/>
    <s v="Demand"/>
    <n v="153"/>
    <n v="95"/>
    <n v="95"/>
    <n v="135"/>
    <n v="58"/>
    <n v="58"/>
    <n v="18"/>
    <n v="0.62091503267973858"/>
    <n v="0.62091503267973858"/>
    <n v="0.88235294117647056"/>
    <s v="60-70%"/>
    <s v="60-70%"/>
    <s v="80-90%"/>
    <n v="6.2536266660839015"/>
    <n v="956.80487991083692"/>
    <n v="594.09453327797064"/>
    <n v="594.09453327797064"/>
    <n v="844.23959992132666"/>
    <n v="362.71034663286628"/>
    <n v="362.71034663286628"/>
    <n v="112.56527998951026"/>
    <s v="Underforecast"/>
    <s v="Underforecast"/>
    <s v="Underforecast"/>
    <s v="80-120"/>
  </r>
  <r>
    <s v="Total"/>
    <x v="0"/>
    <s v="ABC-5"/>
    <s v="XYZ-39"/>
    <x v="227"/>
    <s v="Description_300"/>
    <d v="2022-02-01T00:00:00"/>
    <n v="0"/>
    <s v="Supply"/>
    <n v="0"/>
    <n v="1375"/>
    <n v="1375"/>
    <n v="200"/>
    <n v="1375"/>
    <n v="1375"/>
    <n v="200"/>
    <n v="1"/>
    <n v="1"/>
    <n v="1"/>
    <s v="90-100%"/>
    <s v="90-100%"/>
    <s v="90-100%"/>
    <n v="3.8495143874643869"/>
    <n v="0"/>
    <n v="5293.082282763532"/>
    <n v="5293.082282763532"/>
    <n v="769.90287749287734"/>
    <n v="5293.082282763532"/>
    <n v="5293.082282763532"/>
    <n v="769.90287749287734"/>
    <s v="Forecasted But Not Sold"/>
    <s v="Forecasted But Not Sold"/>
    <s v="Forecasted But Not Sold"/>
    <s v="0"/>
  </r>
  <r>
    <s v="Total"/>
    <x v="0"/>
    <s v="ABC-5"/>
    <s v="XYZ-39"/>
    <x v="228"/>
    <s v="Description_301"/>
    <d v="2022-02-01T00:00:00"/>
    <n v="0"/>
    <s v="Supply"/>
    <n v="0"/>
    <n v="465"/>
    <n v="465"/>
    <n v="500"/>
    <n v="465"/>
    <n v="465"/>
    <n v="500"/>
    <n v="1"/>
    <n v="1"/>
    <n v="1"/>
    <s v="90-100%"/>
    <s v="90-100%"/>
    <s v="90-100%"/>
    <n v="7.3437907788390895"/>
    <n v="0"/>
    <n v="3414.8627121601767"/>
    <n v="3414.8627121601767"/>
    <n v="3671.8953894195447"/>
    <n v="3414.8627121601767"/>
    <n v="3414.8627121601767"/>
    <n v="3671.8953894195447"/>
    <s v="Forecasted But Not Sold"/>
    <s v="Forecasted But Not Sold"/>
    <s v="Forecasted But Not Sold"/>
    <s v="0"/>
  </r>
  <r>
    <s v="Total"/>
    <x v="1"/>
    <s v="ABC-12"/>
    <s v="XYZ-40"/>
    <x v="229"/>
    <s v="Description_304"/>
    <d v="2022-02-01T00:00:00"/>
    <n v="2873"/>
    <s v="Demand"/>
    <n v="1414"/>
    <n v="2030"/>
    <n v="2030"/>
    <n v="1695"/>
    <n v="616"/>
    <n v="616"/>
    <n v="281"/>
    <n v="0.56435643564356441"/>
    <n v="0.56435643564356441"/>
    <n v="0.80127298444130124"/>
    <s v="50-60%"/>
    <s v="50-60%"/>
    <s v="70-80%"/>
    <n v="5.0138614179762158"/>
    <n v="7089.6000450183692"/>
    <n v="10178.138678491718"/>
    <n v="10178.138678491718"/>
    <n v="8498.495103469686"/>
    <n v="3088.5386334733485"/>
    <n v="3088.5386334733485"/>
    <n v="1408.8950584513168"/>
    <s v="Overforecast"/>
    <s v="Overforecast"/>
    <s v="Overforecast"/>
    <s v="80-120"/>
  </r>
  <r>
    <s v="Total"/>
    <x v="1"/>
    <s v="ABC-12"/>
    <s v="XYZ-40"/>
    <x v="230"/>
    <s v="Description_305"/>
    <d v="2022-02-01T00:00:00"/>
    <n v="1626"/>
    <s v="Demand"/>
    <n v="178"/>
    <n v="211"/>
    <n v="211"/>
    <n v="180"/>
    <n v="33"/>
    <n v="33"/>
    <n v="2"/>
    <n v="0.8146067415730337"/>
    <n v="0.8146067415730337"/>
    <n v="0.9887640449438202"/>
    <s v="80-90%"/>
    <s v="80-90%"/>
    <s v="90-100%"/>
    <n v="1.5892170711002573"/>
    <n v="282.88063865584581"/>
    <n v="335.32480200215429"/>
    <n v="335.32480200215429"/>
    <n v="286.05907279804632"/>
    <n v="52.444163346308471"/>
    <n v="52.444163346308471"/>
    <n v="3.1784341422005014"/>
    <s v="Overforecast"/>
    <s v="Overforecast"/>
    <s v="Normal"/>
    <s v="80-120"/>
  </r>
  <r>
    <s v="Total"/>
    <x v="1"/>
    <s v="ABC-12"/>
    <s v="XYZ-40"/>
    <x v="231"/>
    <s v="Description_306"/>
    <d v="2022-02-01T00:00:00"/>
    <n v="805"/>
    <s v="Demand"/>
    <n v="7"/>
    <n v="185"/>
    <n v="185"/>
    <n v="165"/>
    <n v="178"/>
    <n v="178"/>
    <n v="158"/>
    <n v="0"/>
    <n v="0"/>
    <n v="0"/>
    <s v="0-10%"/>
    <s v="0-10%"/>
    <s v="0-10%"/>
    <n v="4.6206390818372469"/>
    <n v="32.344473572860728"/>
    <n v="854.81823013989072"/>
    <n v="854.81823013989072"/>
    <n v="762.40544850314575"/>
    <n v="822.47375656703002"/>
    <n v="822.47375656703002"/>
    <n v="730.06097493028506"/>
    <s v="Overforecast"/>
    <s v="Overforecast"/>
    <s v="Overforecast"/>
    <s v="0-25"/>
  </r>
  <r>
    <s v="Total"/>
    <x v="3"/>
    <s v="ABC-12"/>
    <s v="XYZ-40"/>
    <x v="232"/>
    <s v="Description_308"/>
    <d v="2022-02-01T00:00:00"/>
    <n v="24065"/>
    <s v="Demand"/>
    <n v="5743"/>
    <n v="4927"/>
    <n v="4927"/>
    <n v="4391"/>
    <n v="816"/>
    <n v="816"/>
    <n v="1352"/>
    <n v="0.85791398223924775"/>
    <n v="0.85791398223924775"/>
    <n v="0.76458297057287128"/>
    <s v="80-90%"/>
    <s v="80-90%"/>
    <s v="70-80%"/>
    <n v="4.3371910889770451"/>
    <n v="24908.488423995172"/>
    <n v="21369.340495389901"/>
    <n v="21369.340495389901"/>
    <n v="19044.606071698207"/>
    <n v="3539.1479286052709"/>
    <n v="3539.1479286052709"/>
    <n v="5863.8823522969651"/>
    <s v="Underforecast"/>
    <s v="Underforecast"/>
    <s v="Underforecast"/>
    <s v="120-150"/>
  </r>
  <r>
    <s v="Total"/>
    <x v="2"/>
    <s v="ABC-17"/>
    <s v="XYZ-128"/>
    <x v="233"/>
    <s v="Description_309"/>
    <d v="2022-02-01T00:00:00"/>
    <n v="1422"/>
    <s v="Demand"/>
    <n v="161"/>
    <n v="82"/>
    <n v="82"/>
    <n v="80"/>
    <n v="79"/>
    <n v="79"/>
    <n v="81"/>
    <n v="0.50931677018633548"/>
    <n v="0.50931677018633548"/>
    <n v="0.49689440993788825"/>
    <s v="40-50%"/>
    <s v="40-50%"/>
    <s v="40-50%"/>
    <n v="65.950717514124293"/>
    <n v="10618.065519774011"/>
    <n v="5407.9588361581918"/>
    <n v="5407.9588361581918"/>
    <n v="5276.0574011299432"/>
    <n v="5210.1066836158188"/>
    <n v="5210.1066836158188"/>
    <n v="5342.0081186440675"/>
    <s v="Underforecast"/>
    <s v="Underforecast"/>
    <s v="Underforecast"/>
    <s v="&gt;200&quot;"/>
  </r>
  <r>
    <s v="Total"/>
    <x v="0"/>
    <s v="ABC-5"/>
    <s v="XYZ-10"/>
    <x v="234"/>
    <s v="Description_310"/>
    <d v="2022-02-01T00:00:00"/>
    <n v="0"/>
    <s v="Supply"/>
    <n v="152"/>
    <n v="480"/>
    <n v="480"/>
    <n v="500"/>
    <n v="328"/>
    <n v="328"/>
    <n v="348"/>
    <n v="0"/>
    <n v="0"/>
    <n v="0"/>
    <s v="0-10%"/>
    <s v="0-10%"/>
    <s v="0-10%"/>
    <n v="4.1572097938144337"/>
    <n v="631.89588865979397"/>
    <n v="1995.4607010309282"/>
    <n v="1995.4607010309282"/>
    <n v="2078.6048969072167"/>
    <n v="1363.5648123711344"/>
    <n v="1363.5648123711344"/>
    <n v="1446.7090082474228"/>
    <s v="Overforecast"/>
    <s v="Overforecast"/>
    <s v="Overforecast"/>
    <s v="25-50"/>
  </r>
  <r>
    <s v="Total"/>
    <x v="0"/>
    <s v="ABC-18"/>
    <s v="XYZ-36"/>
    <x v="235"/>
    <s v="Description_315"/>
    <d v="2022-02-01T00:00:00"/>
    <n v="26009"/>
    <s v="Demand"/>
    <n v="98"/>
    <n v="500"/>
    <n v="500"/>
    <n v="500"/>
    <n v="402"/>
    <n v="402"/>
    <n v="402"/>
    <n v="0"/>
    <n v="0"/>
    <n v="0"/>
    <s v="0-10%"/>
    <s v="0-10%"/>
    <s v="0-10%"/>
    <n v="2.8545660772757038"/>
    <n v="279.74747557301896"/>
    <n v="1427.2830386378519"/>
    <n v="1427.2830386378519"/>
    <n v="1427.2830386378519"/>
    <n v="1147.5355630648328"/>
    <n v="1147.5355630648328"/>
    <n v="1147.5355630648328"/>
    <s v="Overforecast"/>
    <s v="Overforecast"/>
    <s v="Overforecast"/>
    <s v="0-25"/>
  </r>
  <r>
    <s v="Total"/>
    <x v="0"/>
    <s v="ABC-18"/>
    <s v="XYZ-36"/>
    <x v="236"/>
    <s v="Description_316"/>
    <d v="2022-02-01T00:00:00"/>
    <n v="3681"/>
    <s v="Demand"/>
    <n v="8"/>
    <n v="476"/>
    <n v="476"/>
    <n v="300"/>
    <n v="468"/>
    <n v="468"/>
    <n v="292"/>
    <n v="0"/>
    <n v="0"/>
    <n v="0"/>
    <s v="0-10%"/>
    <s v="0-10%"/>
    <s v="0-10%"/>
    <n v="2.8545514792899414"/>
    <n v="22.836411834319531"/>
    <n v="1358.7665041420121"/>
    <n v="1358.7665041420121"/>
    <n v="856.36544378698238"/>
    <n v="1335.9300923076926"/>
    <n v="1335.9300923076926"/>
    <n v="833.52903195266288"/>
    <s v="Overforecast"/>
    <s v="Overforecast"/>
    <s v="Overforecast"/>
    <s v="0-25"/>
  </r>
  <r>
    <s v="Total"/>
    <x v="0"/>
    <s v="ABC-18"/>
    <s v="XYZ-36"/>
    <x v="237"/>
    <s v="Description_317"/>
    <d v="2022-02-01T00:00:00"/>
    <n v="4152"/>
    <s v="Demand"/>
    <n v="6"/>
    <n v="345"/>
    <n v="345"/>
    <n v="300"/>
    <n v="339"/>
    <n v="339"/>
    <n v="294"/>
    <n v="0"/>
    <n v="0"/>
    <n v="0"/>
    <s v="0-10%"/>
    <s v="0-10%"/>
    <s v="0-10%"/>
    <n v="4.3760837177747627"/>
    <n v="26.256502306648578"/>
    <n v="1509.7488826322931"/>
    <n v="1509.7488826322931"/>
    <n v="1312.8251153324288"/>
    <n v="1483.4923803256445"/>
    <n v="1483.4923803256445"/>
    <n v="1286.5686130257802"/>
    <s v="Overforecast"/>
    <s v="Overforecast"/>
    <s v="Overforecast"/>
    <s v="0-25"/>
  </r>
  <r>
    <s v="Total"/>
    <x v="0"/>
    <s v="ABC-18"/>
    <s v="XYZ-36"/>
    <x v="238"/>
    <s v="Description_318"/>
    <d v="2022-02-01T00:00:00"/>
    <n v="48017"/>
    <s v="Demand"/>
    <n v="464"/>
    <n v="1000"/>
    <n v="1000"/>
    <n v="1000"/>
    <n v="536"/>
    <n v="536"/>
    <n v="536"/>
    <n v="0"/>
    <n v="0"/>
    <n v="0"/>
    <s v="0-10%"/>
    <s v="0-10%"/>
    <s v="0-10%"/>
    <n v="4.4388220155265854"/>
    <n v="2059.6134152043355"/>
    <n v="4438.8220155265853"/>
    <n v="4438.8220155265853"/>
    <n v="4438.8220155265853"/>
    <n v="2379.2086003222498"/>
    <n v="2379.2086003222498"/>
    <n v="2379.2086003222498"/>
    <s v="Overforecast"/>
    <s v="Overforecast"/>
    <s v="Overforecast"/>
    <s v="25-50"/>
  </r>
  <r>
    <s v="Total"/>
    <x v="0"/>
    <s v="ABC-18"/>
    <s v="XYZ-36"/>
    <x v="239"/>
    <s v="Description_319"/>
    <d v="2022-02-01T00:00:00"/>
    <n v="23201"/>
    <s v="Demand"/>
    <n v="209"/>
    <n v="800"/>
    <n v="800"/>
    <n v="800"/>
    <n v="591"/>
    <n v="591"/>
    <n v="591"/>
    <n v="0"/>
    <n v="0"/>
    <n v="0"/>
    <s v="0-10%"/>
    <s v="0-10%"/>
    <s v="0-10%"/>
    <n v="7.6144524173806616"/>
    <n v="1591.4205552325582"/>
    <n v="6091.5619339045297"/>
    <n v="6091.5619339045297"/>
    <n v="6091.5619339045297"/>
    <n v="4500.1413786719713"/>
    <n v="4500.1413786719713"/>
    <n v="4500.1413786719713"/>
    <s v="Overforecast"/>
    <s v="Overforecast"/>
    <s v="Overforecast"/>
    <s v="25-50"/>
  </r>
  <r>
    <s v="Total"/>
    <x v="0"/>
    <s v="ABC-5"/>
    <s v="XYZ-42"/>
    <x v="240"/>
    <s v="Description_322"/>
    <d v="2022-02-01T00:00:00"/>
    <n v="53056"/>
    <s v="Demand"/>
    <n v="2364"/>
    <n v="4253"/>
    <n v="4253"/>
    <n v="4500"/>
    <n v="1889"/>
    <n v="1889"/>
    <n v="2136"/>
    <n v="0.20093062605752965"/>
    <n v="0.20093062605752965"/>
    <n v="9.6446700507614169E-2"/>
    <s v="10-20%"/>
    <s v="10-20%"/>
    <s v="0-10%"/>
    <n v="21.861968664861152"/>
    <n v="51681.693923731764"/>
    <n v="92978.952731654485"/>
    <n v="92978.952731654485"/>
    <n v="98378.858991875182"/>
    <n v="41297.258807922721"/>
    <n v="41297.258807922721"/>
    <n v="46697.165068143418"/>
    <s v="Overforecast"/>
    <s v="Overforecast"/>
    <s v="Overforecast"/>
    <s v="50-80"/>
  </r>
  <r>
    <s v="Total"/>
    <x v="0"/>
    <s v="ABC-5"/>
    <s v="XYZ-42"/>
    <x v="241"/>
    <s v="Description_324"/>
    <d v="2022-02-01T00:00:00"/>
    <n v="52410"/>
    <s v="Demand"/>
    <n v="4722"/>
    <n v="7214"/>
    <n v="7214"/>
    <n v="7500"/>
    <n v="2492"/>
    <n v="2492"/>
    <n v="2778"/>
    <n v="0.47225751800084714"/>
    <n v="0.47225751800084714"/>
    <n v="0.41168996188055906"/>
    <s v="40-50%"/>
    <s v="40-50%"/>
    <s v="40-50%"/>
    <n v="24.491125816477549"/>
    <n v="115647.09610540699"/>
    <n v="176678.98164006905"/>
    <n v="176678.98164006905"/>
    <n v="183683.44362358161"/>
    <n v="61031.885534662055"/>
    <n v="61031.885534662055"/>
    <n v="68036.347518174618"/>
    <s v="Overforecast"/>
    <s v="Overforecast"/>
    <s v="Overforecast"/>
    <s v="50-80"/>
  </r>
  <r>
    <s v="Total"/>
    <x v="0"/>
    <s v="ABC-4"/>
    <s v="XYZ-44"/>
    <x v="242"/>
    <s v="Description_327"/>
    <d v="2022-02-01T00:00:00"/>
    <n v="10914"/>
    <s v="Demand"/>
    <n v="737"/>
    <n v="1187"/>
    <n v="1187"/>
    <n v="1200"/>
    <n v="450"/>
    <n v="450"/>
    <n v="463"/>
    <n v="0.38941655359565808"/>
    <n v="0.38941655359565808"/>
    <n v="0.37177747625508817"/>
    <s v="30-40%"/>
    <s v="30-40%"/>
    <s v="30-40%"/>
    <n v="1.1291719563552833"/>
    <n v="832.19973183384377"/>
    <n v="1340.3271121937214"/>
    <n v="1340.3271121937214"/>
    <n v="1355.0063476263399"/>
    <n v="508.12738035987763"/>
    <n v="508.12738035987763"/>
    <n v="522.80661579249613"/>
    <s v="Overforecast"/>
    <s v="Overforecast"/>
    <s v="Overforecast"/>
    <s v="50-80"/>
  </r>
  <r>
    <s v="Total"/>
    <x v="3"/>
    <s v="ABC-1"/>
    <s v="XYZ-45"/>
    <x v="243"/>
    <s v="Description_328"/>
    <d v="2022-02-01T00:00:00"/>
    <n v="5071"/>
    <s v="Demand"/>
    <n v="786"/>
    <n v="587"/>
    <n v="587"/>
    <n v="600"/>
    <n v="199"/>
    <n v="199"/>
    <n v="186"/>
    <n v="0.74681933842239179"/>
    <n v="0.74681933842239179"/>
    <n v="0.76335877862595414"/>
    <s v="70-80%"/>
    <s v="70-80%"/>
    <s v="70-80%"/>
    <n v="0.91912637759498028"/>
    <n v="722.43333278965451"/>
    <n v="539.52718364825341"/>
    <n v="539.52718364825341"/>
    <n v="551.47582655698818"/>
    <n v="182.9061491414011"/>
    <n v="182.9061491414011"/>
    <n v="170.95750623266633"/>
    <s v="Underforecast"/>
    <s v="Underforecast"/>
    <s v="Underforecast"/>
    <s v="120-150"/>
  </r>
  <r>
    <s v="Total"/>
    <x v="3"/>
    <s v="ABC-1"/>
    <s v="XYZ-45"/>
    <x v="244"/>
    <s v="Description_329"/>
    <d v="2022-02-01T00:00:00"/>
    <n v="17739"/>
    <s v="Demand"/>
    <n v="6557"/>
    <n v="5870"/>
    <n v="5870"/>
    <n v="4203"/>
    <n v="687"/>
    <n v="687"/>
    <n v="2354"/>
    <n v="0.89522647552234258"/>
    <n v="0.89522647552234258"/>
    <n v="0.64099435717553765"/>
    <s v="80-90%"/>
    <s v="80-90%"/>
    <s v="60-70%"/>
    <n v="1.8442676098495014"/>
    <n v="12092.86271778318"/>
    <n v="10825.850869816573"/>
    <n v="10825.850869816573"/>
    <n v="7751.4567641974545"/>
    <n v="1267.0118479666071"/>
    <n v="1267.0118479666071"/>
    <n v="4341.4059535857259"/>
    <s v="Underforecast"/>
    <s v="Underforecast"/>
    <s v="Underforecast"/>
    <s v="150-200"/>
  </r>
  <r>
    <s v="Total"/>
    <x v="3"/>
    <s v="ABC-15"/>
    <s v="XYZ-46"/>
    <x v="245"/>
    <s v="Description_330"/>
    <d v="2022-02-01T00:00:00"/>
    <n v="9135"/>
    <s v="Demand"/>
    <n v="1343"/>
    <n v="900"/>
    <n v="900"/>
    <n v="1100"/>
    <n v="443"/>
    <n v="443"/>
    <n v="243"/>
    <n v="0.67014147431124349"/>
    <n v="0.67014147431124349"/>
    <n v="0.81906180193596423"/>
    <s v="60-70%"/>
    <s v="60-70%"/>
    <s v="80-90%"/>
    <n v="3.3798639112903222"/>
    <n v="4539.1572328629027"/>
    <n v="3041.8775201612898"/>
    <n v="3041.8775201612898"/>
    <n v="3717.8503024193542"/>
    <n v="1497.2797127016129"/>
    <n v="1497.2797127016129"/>
    <n v="821.30693044354848"/>
    <s v="Underforecast"/>
    <s v="Underforecast"/>
    <s v="Underforecast"/>
    <s v="120-150"/>
  </r>
  <r>
    <s v="Total"/>
    <x v="0"/>
    <s v="ABC-17"/>
    <s v="XYZ-47"/>
    <x v="246"/>
    <s v="Description_331"/>
    <d v="2022-02-01T00:00:00"/>
    <n v="8389"/>
    <s v="Demand"/>
    <n v="10267"/>
    <n v="4394"/>
    <n v="4394"/>
    <n v="6000"/>
    <n v="5873"/>
    <n v="5873"/>
    <n v="4267"/>
    <n v="0.42797311775591707"/>
    <n v="0.42797311775591707"/>
    <n v="0.58439661049965907"/>
    <s v="40-50%"/>
    <s v="40-50%"/>
    <s v="50-60%"/>
    <n v="0.87158290271760541"/>
    <n v="8948.5416622016546"/>
    <n v="3829.7352745411581"/>
    <n v="3829.7352745411581"/>
    <n v="5229.4974163056322"/>
    <n v="5118.8063876604965"/>
    <n v="5118.8063876604965"/>
    <n v="3719.0442458960224"/>
    <s v="Underforecast"/>
    <s v="Underforecast"/>
    <s v="Underforecast"/>
    <s v="150-200"/>
  </r>
  <r>
    <s v="Total"/>
    <x v="0"/>
    <s v="ABC-17"/>
    <s v="XYZ-47"/>
    <x v="247"/>
    <s v="Description_332"/>
    <d v="2022-02-01T00:00:00"/>
    <n v="1925"/>
    <s v="Demand"/>
    <n v="8590"/>
    <n v="4305"/>
    <n v="4305"/>
    <n v="5500"/>
    <n v="4285"/>
    <n v="4285"/>
    <n v="3090"/>
    <n v="0.50116414435389989"/>
    <n v="0.50116414435389989"/>
    <n v="0.640279394644936"/>
    <s v="40-50%"/>
    <s v="40-50%"/>
    <s v="60-70%"/>
    <n v="0.6670561913565981"/>
    <n v="5730.012683753178"/>
    <n v="2871.6769037901549"/>
    <n v="2871.6769037901549"/>
    <n v="3668.8090524612894"/>
    <n v="2858.335779963023"/>
    <n v="2858.335779963023"/>
    <n v="2061.2036312918885"/>
    <s v="Underforecast"/>
    <s v="Underforecast"/>
    <s v="Underforecast"/>
    <s v="150-200"/>
  </r>
  <r>
    <s v="Total"/>
    <x v="1"/>
    <s v="ABC-17"/>
    <s v="XYZ-47"/>
    <x v="248"/>
    <s v="Description_335"/>
    <d v="2022-02-01T00:00:00"/>
    <n v="1085"/>
    <s v="Demand"/>
    <n v="108"/>
    <n v="299"/>
    <n v="299"/>
    <n v="200"/>
    <n v="191"/>
    <n v="191"/>
    <n v="92"/>
    <n v="0"/>
    <n v="0"/>
    <n v="0.14814814814814814"/>
    <s v="0-10%"/>
    <s v="0-10%"/>
    <s v="10-20%"/>
    <n v="1.8470379631330027"/>
    <n v="199.48010001836428"/>
    <n v="552.26435097676779"/>
    <n v="552.26435097676779"/>
    <n v="369.40759262660055"/>
    <n v="352.7842509584035"/>
    <n v="352.7842509584035"/>
    <n v="169.92749260823626"/>
    <s v="Overforecast"/>
    <s v="Overforecast"/>
    <s v="Overforecast"/>
    <s v="50-80"/>
  </r>
  <r>
    <s v="Total"/>
    <x v="1"/>
    <s v="ABC-17"/>
    <s v="XYZ-47"/>
    <x v="249"/>
    <s v="Description_336"/>
    <d v="2022-02-01T00:00:00"/>
    <n v="4530"/>
    <s v="Demand"/>
    <n v="728"/>
    <n v="794"/>
    <n v="794"/>
    <n v="800"/>
    <n v="66"/>
    <n v="66"/>
    <n v="72"/>
    <n v="0.90934065934065933"/>
    <n v="0.90934065934065933"/>
    <n v="0.90109890109890112"/>
    <s v="80-90%"/>
    <s v="80-90%"/>
    <s v="80-90%"/>
    <n v="2.711831387751868"/>
    <n v="1974.2132502833599"/>
    <n v="2153.194121874983"/>
    <n v="2153.194121874983"/>
    <n v="2169.4651102014946"/>
    <n v="178.9808715916231"/>
    <n v="178.9808715916231"/>
    <n v="195.25185991813464"/>
    <s v="Normal"/>
    <s v="Normal"/>
    <s v="Normal"/>
    <s v="80-120"/>
  </r>
  <r>
    <s v="Total"/>
    <x v="1"/>
    <s v="ABC-17"/>
    <s v="XYZ-47"/>
    <x v="250"/>
    <s v="Description_337"/>
    <d v="2022-02-01T00:00:00"/>
    <n v="13225"/>
    <s v="Demand"/>
    <n v="9836"/>
    <n v="11820"/>
    <n v="11820"/>
    <n v="12500"/>
    <n v="1984"/>
    <n v="1984"/>
    <n v="2664"/>
    <n v="0.79829198861325745"/>
    <n v="0.79829198861325745"/>
    <n v="0.72915819438796259"/>
    <s v="70-80%"/>
    <s v="70-80%"/>
    <s v="70-80%"/>
    <n v="3.8106657047334935"/>
    <n v="37481.707871758641"/>
    <n v="45042.068629949892"/>
    <n v="45042.068629949892"/>
    <n v="47633.32130916867"/>
    <n v="7560.3607581912511"/>
    <n v="7560.3607581912511"/>
    <n v="10151.613437410029"/>
    <s v="Overforecast"/>
    <s v="Overforecast"/>
    <s v="Overforecast"/>
    <s v="50-80"/>
  </r>
  <r>
    <s v="Total"/>
    <x v="1"/>
    <s v="ABC-17"/>
    <s v="XYZ-47"/>
    <x v="251"/>
    <s v="Description_338"/>
    <d v="2022-02-01T00:00:00"/>
    <n v="7569"/>
    <s v="Demand"/>
    <n v="761"/>
    <n v="821"/>
    <n v="821"/>
    <n v="1000"/>
    <n v="60"/>
    <n v="60"/>
    <n v="239"/>
    <n v="0.9211563731931669"/>
    <n v="0.9211563731931669"/>
    <n v="0.68593955321944811"/>
    <s v="90-100%"/>
    <s v="90-100%"/>
    <s v="60-70%"/>
    <n v="1.3864723433725097"/>
    <n v="1055.1054533064798"/>
    <n v="1138.2937939088304"/>
    <n v="1138.2937939088304"/>
    <n v="1386.4723433725096"/>
    <n v="83.188340602350536"/>
    <n v="83.188340602350536"/>
    <n v="331.36689006602978"/>
    <s v="Normal"/>
    <s v="Normal"/>
    <s v="Overforecast"/>
    <s v="50-80"/>
  </r>
  <r>
    <s v="Total"/>
    <x v="1"/>
    <s v="ABC-17"/>
    <s v="XYZ-47"/>
    <x v="252"/>
    <s v="Description_339"/>
    <d v="2022-02-01T00:00:00"/>
    <n v="3625"/>
    <s v="Demand"/>
    <n v="661"/>
    <n v="987"/>
    <n v="987"/>
    <n v="1100"/>
    <n v="326"/>
    <n v="326"/>
    <n v="439"/>
    <n v="0.50680786686838131"/>
    <n v="0.50680786686838131"/>
    <n v="0.33585476550680782"/>
    <s v="40-50%"/>
    <s v="40-50%"/>
    <s v="30-40%"/>
    <n v="2.1681895552993673"/>
    <n v="1433.1732960528818"/>
    <n v="2140.0030910804753"/>
    <n v="2140.0030910804753"/>
    <n v="2385.0085108293042"/>
    <n v="706.82979502759349"/>
    <n v="706.82979502759349"/>
    <n v="951.83521477642239"/>
    <s v="Overforecast"/>
    <s v="Overforecast"/>
    <s v="Overforecast"/>
    <s v="50-80"/>
  </r>
  <r>
    <s v="Total"/>
    <x v="1"/>
    <s v="ABC-17"/>
    <s v="XYZ-47"/>
    <x v="253"/>
    <s v="Description_340"/>
    <d v="2022-02-01T00:00:00"/>
    <n v="21793"/>
    <s v="Demand"/>
    <n v="6002"/>
    <n v="6914"/>
    <n v="6914"/>
    <n v="7000"/>
    <n v="912"/>
    <n v="912"/>
    <n v="998"/>
    <n v="0.8480506497834055"/>
    <n v="0.8480506497834055"/>
    <n v="0.833722092635788"/>
    <s v="80-90%"/>
    <s v="80-90%"/>
    <s v="80-90%"/>
    <n v="3.0336863986075939"/>
    <n v="18208.18576444278"/>
    <n v="20974.907759972906"/>
    <n v="20974.907759972906"/>
    <n v="21235.804790253158"/>
    <n v="2766.7219955301262"/>
    <n v="2766.7219955301262"/>
    <n v="3027.6190258103779"/>
    <s v="Overforecast"/>
    <s v="Overforecast"/>
    <s v="Overforecast"/>
    <s v="80-120"/>
  </r>
  <r>
    <s v="Total"/>
    <x v="0"/>
    <s v="ABC-12"/>
    <s v="XYZ-49"/>
    <x v="254"/>
    <s v="Description_343"/>
    <d v="2022-02-01T00:00:00"/>
    <n v="44847"/>
    <s v="Demand"/>
    <n v="234"/>
    <n v="447"/>
    <n v="447"/>
    <n v="500"/>
    <n v="213"/>
    <n v="213"/>
    <n v="266"/>
    <n v="8.9743589743589758E-2"/>
    <n v="8.9743589743589758E-2"/>
    <n v="0"/>
    <s v="0-10%"/>
    <s v="0-10%"/>
    <s v="0-10%"/>
    <n v="3.0271294764397907"/>
    <n v="708.34829748691106"/>
    <n v="1353.1268759685865"/>
    <n v="1353.1268759685865"/>
    <n v="1513.5647382198954"/>
    <n v="644.77857848167548"/>
    <n v="644.77857848167548"/>
    <n v="805.21644073298432"/>
    <s v="Overforecast"/>
    <s v="Overforecast"/>
    <s v="Overforecast"/>
    <s v="25-50"/>
  </r>
  <r>
    <s v="Total"/>
    <x v="0"/>
    <s v="ABC-12"/>
    <s v="XYZ-49"/>
    <x v="255"/>
    <s v="Description_344"/>
    <d v="2022-02-01T00:00:00"/>
    <n v="28691"/>
    <s v="Demand"/>
    <n v="557"/>
    <n v="880"/>
    <n v="880"/>
    <n v="800"/>
    <n v="323"/>
    <n v="323"/>
    <n v="243"/>
    <n v="0.42010771992818674"/>
    <n v="0.42010771992818674"/>
    <n v="0.56373429084380611"/>
    <s v="40-50%"/>
    <s v="40-50%"/>
    <s v="50-60%"/>
    <n v="1.5087051681415928"/>
    <n v="840.34877865486726"/>
    <n v="1327.6605479646016"/>
    <n v="1327.6605479646016"/>
    <n v="1206.9641345132743"/>
    <n v="487.31176930973436"/>
    <n v="487.31176930973436"/>
    <n v="366.61535585840704"/>
    <s v="Overforecast"/>
    <s v="Overforecast"/>
    <s v="Overforecast"/>
    <s v="50-80"/>
  </r>
  <r>
    <s v="Total"/>
    <x v="0"/>
    <s v="ABC-12"/>
    <s v="XYZ-49"/>
    <x v="256"/>
    <s v="Description_346"/>
    <d v="2022-02-01T00:00:00"/>
    <n v="10935"/>
    <s v="Demand"/>
    <n v="135"/>
    <n v="96"/>
    <n v="96"/>
    <n v="800"/>
    <n v="39"/>
    <n v="39"/>
    <n v="665"/>
    <n v="0.71111111111111114"/>
    <n v="0.71111111111111114"/>
    <n v="0"/>
    <s v="70-80%"/>
    <s v="70-80%"/>
    <s v="0-10%"/>
    <n v="1.8464615384615386"/>
    <n v="249.27230769230772"/>
    <n v="177.26030769230772"/>
    <n v="177.26030769230772"/>
    <n v="1477.1692307692308"/>
    <n v="72.012"/>
    <n v="72.012"/>
    <n v="1227.896923076923"/>
    <s v="Underforecast"/>
    <s v="Underforecast"/>
    <s v="Overforecast"/>
    <s v="0-25"/>
  </r>
  <r>
    <s v="Total"/>
    <x v="0"/>
    <s v="ABC-12"/>
    <s v="XYZ-50"/>
    <x v="257"/>
    <s v="Description_347"/>
    <d v="2022-02-01T00:00:00"/>
    <n v="18988"/>
    <s v="Demand"/>
    <n v="714"/>
    <n v="749"/>
    <n v="749"/>
    <n v="1000"/>
    <n v="35"/>
    <n v="35"/>
    <n v="286"/>
    <n v="0.9509803921568627"/>
    <n v="0.9509803921568627"/>
    <n v="0.59943977591036413"/>
    <s v="90-100%"/>
    <s v="90-100%"/>
    <s v="50-60%"/>
    <n v="0.34801809446106424"/>
    <n v="248.48491944519986"/>
    <n v="260.66555275133715"/>
    <n v="260.66555275133715"/>
    <n v="348.01809446106427"/>
    <n v="12.180633306137281"/>
    <n v="12.180633306137281"/>
    <n v="99.533175015864401"/>
    <s v="Normal"/>
    <s v="Normal"/>
    <s v="Overforecast"/>
    <s v="50-80"/>
  </r>
  <r>
    <s v="Total"/>
    <x v="1"/>
    <s v="ABC-10"/>
    <s v="XYZ-51"/>
    <x v="258"/>
    <s v="Description_348"/>
    <d v="2022-02-01T00:00:00"/>
    <n v="0"/>
    <s v="Supply"/>
    <n v="0"/>
    <n v="0"/>
    <n v="0"/>
    <n v="0"/>
    <n v="0"/>
    <n v="0"/>
    <n v="0"/>
    <n v="1"/>
    <n v="1"/>
    <n v="1"/>
    <s v="Others"/>
    <s v="Others"/>
    <s v="Others"/>
    <n v="823.01512511878354"/>
    <n v="0"/>
    <n v="0"/>
    <n v="0"/>
    <n v="0"/>
    <n v="0"/>
    <n v="0"/>
    <n v="0"/>
    <s v="Others"/>
    <s v="Others"/>
    <s v="Others"/>
    <s v="0"/>
  </r>
  <r>
    <s v="Total"/>
    <x v="1"/>
    <s v="ABC-10"/>
    <s v="XYZ-51"/>
    <x v="259"/>
    <s v="Description_349"/>
    <d v="2022-02-01T00:00:00"/>
    <n v="0"/>
    <s v="Supply"/>
    <n v="0"/>
    <n v="0"/>
    <n v="0"/>
    <n v="0"/>
    <n v="0"/>
    <n v="0"/>
    <n v="0"/>
    <n v="1"/>
    <n v="1"/>
    <n v="1"/>
    <s v="Others"/>
    <s v="Others"/>
    <s v="Others"/>
    <n v="840.36491658747775"/>
    <n v="0"/>
    <n v="0"/>
    <n v="0"/>
    <n v="0"/>
    <n v="0"/>
    <n v="0"/>
    <n v="0"/>
    <s v="Others"/>
    <s v="Others"/>
    <s v="Others"/>
    <s v="0"/>
  </r>
  <r>
    <s v="Total"/>
    <x v="2"/>
    <s v="ABC-10"/>
    <s v="XYZ-51"/>
    <x v="260"/>
    <s v="Description_350"/>
    <d v="2022-02-01T00:00:00"/>
    <n v="5003"/>
    <s v="Demand"/>
    <n v="2056"/>
    <n v="1880"/>
    <n v="1880"/>
    <n v="1600"/>
    <n v="176"/>
    <n v="176"/>
    <n v="456"/>
    <n v="0.91439688715953304"/>
    <n v="0.91439688715953304"/>
    <n v="0.77821011673151752"/>
    <s v="90-100%"/>
    <s v="90-100%"/>
    <s v="70-80%"/>
    <n v="16.992541680644077"/>
    <n v="34936.665695404219"/>
    <n v="31945.978359610865"/>
    <n v="31945.978359610865"/>
    <n v="27188.066689030522"/>
    <n v="2990.6873357933546"/>
    <n v="2990.6873357933546"/>
    <n v="7748.5990063736972"/>
    <s v="Normal"/>
    <s v="Normal"/>
    <s v="Underforecast"/>
    <s v="120-150"/>
  </r>
  <r>
    <s v="Total"/>
    <x v="2"/>
    <s v="ABC-10"/>
    <s v="XYZ-51"/>
    <x v="261"/>
    <s v="Description_352"/>
    <d v="2022-02-01T00:00:00"/>
    <n v="431"/>
    <s v="Demand"/>
    <n v="81"/>
    <n v="99"/>
    <n v="99"/>
    <n v="70"/>
    <n v="18"/>
    <n v="18"/>
    <n v="11"/>
    <n v="0.77777777777777779"/>
    <n v="0.77777777777777779"/>
    <n v="0.86419753086419759"/>
    <s v="70-80%"/>
    <s v="70-80%"/>
    <s v="80-90%"/>
    <n v="31.89977272727273"/>
    <n v="2583.8815909090913"/>
    <n v="3158.0775000000003"/>
    <n v="3158.0775000000003"/>
    <n v="2232.9840909090913"/>
    <n v="574.19590909090903"/>
    <n v="574.19590909090903"/>
    <n v="350.89750000000004"/>
    <s v="Overforecast"/>
    <s v="Overforecast"/>
    <s v="Underforecast"/>
    <s v="80-120"/>
  </r>
  <r>
    <s v="Total"/>
    <x v="0"/>
    <s v="ABC-10"/>
    <s v="XYZ-51"/>
    <x v="262"/>
    <s v="Description_353"/>
    <d v="2022-02-01T00:00:00"/>
    <n v="24194"/>
    <s v="Demand"/>
    <n v="7650"/>
    <n v="7993"/>
    <n v="7993"/>
    <n v="7500"/>
    <n v="343"/>
    <n v="343"/>
    <n v="150"/>
    <n v="0.95516339869281042"/>
    <n v="0.95516339869281042"/>
    <n v="0.98039215686274506"/>
    <s v="90-100%"/>
    <s v="90-100%"/>
    <s v="90-100%"/>
    <n v="7.0446622927725082"/>
    <n v="53891.666539709688"/>
    <n v="56307.985706130661"/>
    <n v="56307.985706130661"/>
    <n v="52834.967195793812"/>
    <n v="2416.3191664209735"/>
    <n v="2416.3191664209735"/>
    <n v="1056.6993439158759"/>
    <s v="Normal"/>
    <s v="Normal"/>
    <s v="Normal"/>
    <s v="80-120"/>
  </r>
  <r>
    <s v="Total"/>
    <x v="0"/>
    <s v="ABC-10"/>
    <s v="XYZ-51"/>
    <x v="263"/>
    <s v="Description_354"/>
    <d v="2022-02-01T00:00:00"/>
    <n v="756"/>
    <s v="Demand"/>
    <n v="1103"/>
    <n v="1254"/>
    <n v="1254"/>
    <n v="1000"/>
    <n v="151"/>
    <n v="151"/>
    <n v="103"/>
    <n v="0.86310063463281961"/>
    <n v="0.86310063463281961"/>
    <n v="0.90661831368993651"/>
    <s v="80-90%"/>
    <s v="80-90%"/>
    <s v="80-90%"/>
    <n v="12.053888836315245"/>
    <n v="13295.439386455715"/>
    <n v="15115.576600739318"/>
    <n v="15115.576600739318"/>
    <n v="12053.888836315245"/>
    <n v="1820.1372142836026"/>
    <n v="1820.1372142836026"/>
    <n v="1241.5505501404696"/>
    <s v="Overforecast"/>
    <s v="Overforecast"/>
    <s v="Normal"/>
    <s v="80-120"/>
  </r>
  <r>
    <s v="Total"/>
    <x v="2"/>
    <s v="ABC-12"/>
    <s v="XYZ-52"/>
    <x v="264"/>
    <s v="Description_355"/>
    <d v="2022-02-01T00:00:00"/>
    <n v="0"/>
    <s v="Supply"/>
    <n v="0"/>
    <n v="0"/>
    <n v="0"/>
    <n v="0"/>
    <n v="0"/>
    <n v="0"/>
    <n v="0"/>
    <n v="1"/>
    <n v="1"/>
    <n v="1"/>
    <s v="Others"/>
    <s v="Others"/>
    <s v="Others"/>
    <n v="0"/>
    <n v="0"/>
    <n v="0"/>
    <n v="0"/>
    <n v="0"/>
    <n v="0"/>
    <n v="0"/>
    <n v="0"/>
    <s v="Others"/>
    <s v="Others"/>
    <s v="Others"/>
    <s v="0"/>
  </r>
  <r>
    <s v="Total"/>
    <x v="0"/>
    <s v="ABC-12"/>
    <s v="XYZ-52"/>
    <x v="265"/>
    <s v="Description_357"/>
    <d v="2022-02-01T00:00:00"/>
    <n v="7711"/>
    <s v="Demand"/>
    <n v="0"/>
    <n v="0"/>
    <n v="0"/>
    <n v="0"/>
    <n v="0"/>
    <n v="0"/>
    <n v="0"/>
    <n v="1"/>
    <n v="1"/>
    <n v="1"/>
    <s v="Others"/>
    <s v="Others"/>
    <s v="Others"/>
    <n v="21.785"/>
    <n v="0"/>
    <n v="0"/>
    <n v="0"/>
    <n v="0"/>
    <n v="0"/>
    <n v="0"/>
    <n v="0"/>
    <s v="Others"/>
    <s v="Others"/>
    <s v="Others"/>
    <s v="0"/>
  </r>
  <r>
    <s v="Total"/>
    <x v="1"/>
    <s v="ABC-4"/>
    <s v="XYZ-53"/>
    <x v="266"/>
    <s v="Description_359"/>
    <d v="2022-02-01T00:00:00"/>
    <n v="1739"/>
    <s v="Demand"/>
    <n v="38"/>
    <n v="85"/>
    <n v="85"/>
    <n v="0"/>
    <n v="47"/>
    <n v="47"/>
    <n v="38"/>
    <n v="0"/>
    <n v="0"/>
    <n v="0"/>
    <s v="0-10%"/>
    <s v="0-10%"/>
    <s v="0-10%"/>
    <n v="5.2479000000000005"/>
    <n v="199.42020000000002"/>
    <n v="446.07150000000001"/>
    <n v="446.07150000000001"/>
    <n v="0"/>
    <n v="246.65129999999999"/>
    <n v="246.65129999999999"/>
    <n v="199.42020000000002"/>
    <s v="Overforecast"/>
    <s v="Overforecast"/>
    <s v="Not Forecasted But Sold"/>
    <s v="Sales Agst No FC"/>
  </r>
  <r>
    <s v="Total"/>
    <x v="1"/>
    <s v="ABC-4"/>
    <s v="XYZ-53"/>
    <x v="267"/>
    <s v="Description_360"/>
    <d v="2022-02-01T00:00:00"/>
    <n v="0"/>
    <s v="Supply"/>
    <n v="0"/>
    <n v="0"/>
    <n v="0"/>
    <n v="0"/>
    <n v="0"/>
    <n v="0"/>
    <n v="0"/>
    <n v="1"/>
    <n v="1"/>
    <n v="1"/>
    <s v="Others"/>
    <s v="Others"/>
    <s v="Others"/>
    <n v="4.7123999999999997"/>
    <n v="0"/>
    <n v="0"/>
    <n v="0"/>
    <n v="0"/>
    <n v="0"/>
    <n v="0"/>
    <n v="0"/>
    <s v="Others"/>
    <s v="Others"/>
    <s v="Others"/>
    <s v="0"/>
  </r>
  <r>
    <s v="Total"/>
    <x v="1"/>
    <s v="ABC-4"/>
    <s v="XYZ-53"/>
    <x v="268"/>
    <s v="Description_361"/>
    <d v="2022-02-01T00:00:00"/>
    <n v="2485"/>
    <s v="Demand"/>
    <n v="272"/>
    <n v="125"/>
    <n v="125"/>
    <n v="180"/>
    <n v="147"/>
    <n v="147"/>
    <n v="92"/>
    <n v="0.4595588235294118"/>
    <n v="0.4595588235294118"/>
    <n v="0.66176470588235292"/>
    <s v="40-50%"/>
    <s v="40-50%"/>
    <s v="60-70%"/>
    <n v="10.293500000000002"/>
    <n v="2799.8320000000003"/>
    <n v="1286.6875000000002"/>
    <n v="1286.6875000000002"/>
    <n v="1852.8300000000004"/>
    <n v="1513.1445000000001"/>
    <n v="1513.1445000000001"/>
    <n v="947.00199999999995"/>
    <s v="Underforecast"/>
    <s v="Underforecast"/>
    <s v="Underforecast"/>
    <s v="150-200"/>
  </r>
  <r>
    <s v="Total"/>
    <x v="1"/>
    <s v="ABC-4"/>
    <s v="XYZ-53"/>
    <x v="269"/>
    <s v="Description_362"/>
    <d v="2022-02-01T00:00:00"/>
    <n v="0"/>
    <s v="Supply"/>
    <n v="0"/>
    <n v="6"/>
    <n v="6"/>
    <n v="0"/>
    <n v="6"/>
    <n v="6"/>
    <n v="0"/>
    <n v="1"/>
    <n v="1"/>
    <n v="1"/>
    <s v="90-100%"/>
    <s v="90-100%"/>
    <s v="Others"/>
    <n v="2.1539000000000001"/>
    <n v="0"/>
    <n v="12.923400000000001"/>
    <n v="12.923400000000001"/>
    <n v="0"/>
    <n v="12.923400000000001"/>
    <n v="12.923400000000001"/>
    <n v="0"/>
    <s v="Forecasted But Not Sold"/>
    <s v="Forecasted But Not Sold"/>
    <s v="Others"/>
    <s v="0"/>
  </r>
  <r>
    <s v="Total"/>
    <x v="1"/>
    <s v="ABC-4"/>
    <s v="XYZ-53"/>
    <x v="270"/>
    <s v="Description_363"/>
    <d v="2022-02-01T00:00:00"/>
    <n v="4417"/>
    <s v="Demand"/>
    <n v="152"/>
    <n v="177"/>
    <n v="177"/>
    <n v="150"/>
    <n v="25"/>
    <n v="25"/>
    <n v="2"/>
    <n v="0.83552631578947367"/>
    <n v="0.83552631578947367"/>
    <n v="0.98684210526315785"/>
    <s v="80-90%"/>
    <s v="80-90%"/>
    <s v="90-100%"/>
    <n v="22.5505"/>
    <n v="3427.6759999999999"/>
    <n v="3991.4384999999997"/>
    <n v="3991.4384999999997"/>
    <n v="3382.5749999999998"/>
    <n v="563.76249999999982"/>
    <n v="563.76249999999982"/>
    <n v="45.101000000000113"/>
    <s v="Overforecast"/>
    <s v="Overforecast"/>
    <s v="Normal"/>
    <s v="80-120"/>
  </r>
  <r>
    <s v="Total"/>
    <x v="1"/>
    <s v="ABC-4"/>
    <s v="XYZ-53"/>
    <x v="271"/>
    <s v="Description_364"/>
    <d v="2022-02-01T00:00:00"/>
    <n v="0"/>
    <s v="Supply"/>
    <n v="0"/>
    <n v="16"/>
    <n v="16"/>
    <n v="0"/>
    <n v="16"/>
    <n v="16"/>
    <n v="0"/>
    <n v="1"/>
    <n v="1"/>
    <n v="1"/>
    <s v="90-100%"/>
    <s v="90-100%"/>
    <s v="Others"/>
    <n v="11.483500000000001"/>
    <n v="0"/>
    <n v="183.73600000000002"/>
    <n v="183.73600000000002"/>
    <n v="0"/>
    <n v="183.73600000000002"/>
    <n v="183.73600000000002"/>
    <n v="0"/>
    <s v="Forecasted But Not Sold"/>
    <s v="Forecasted But Not Sold"/>
    <s v="Others"/>
    <s v="0"/>
  </r>
  <r>
    <s v="Total"/>
    <x v="0"/>
    <s v="ABC-4"/>
    <s v="XYZ-53"/>
    <x v="272"/>
    <s v="Description_365"/>
    <d v="2022-02-01T00:00:00"/>
    <n v="4609"/>
    <s v="Demand"/>
    <n v="545"/>
    <n v="652"/>
    <n v="652"/>
    <n v="700"/>
    <n v="107"/>
    <n v="107"/>
    <n v="155"/>
    <n v="0.80366972477064214"/>
    <n v="0.80366972477064214"/>
    <n v="0.71559633027522929"/>
    <s v="70-80%"/>
    <s v="70-80%"/>
    <s v="70-80%"/>
    <n v="4.3547253109632633"/>
    <n v="2373.3252944749784"/>
    <n v="2839.2809027480475"/>
    <n v="2839.2809027480475"/>
    <n v="3048.3077176742845"/>
    <n v="465.95560827306917"/>
    <n v="465.95560827306917"/>
    <n v="674.98242319930614"/>
    <s v="Overforecast"/>
    <s v="Overforecast"/>
    <s v="Overforecast"/>
    <s v="50-80"/>
  </r>
  <r>
    <s v="Total"/>
    <x v="3"/>
    <s v="ABC-4"/>
    <s v="XYZ-53"/>
    <x v="273"/>
    <s v="Description_368"/>
    <d v="2022-02-01T00:00:00"/>
    <n v="1"/>
    <s v="Demand"/>
    <n v="1"/>
    <n v="1726"/>
    <n v="1726"/>
    <n v="0"/>
    <n v="1725"/>
    <n v="1725"/>
    <n v="1"/>
    <n v="0"/>
    <n v="0"/>
    <n v="0"/>
    <s v="0-10%"/>
    <s v="0-10%"/>
    <s v="0-10%"/>
    <n v="2.789094121552091"/>
    <n v="2.789094121552091"/>
    <n v="4813.9764537989095"/>
    <n v="4813.9764537989095"/>
    <n v="0"/>
    <n v="4811.1873596773576"/>
    <n v="4811.1873596773576"/>
    <n v="2.789094121552091"/>
    <s v="Overforecast"/>
    <s v="Overforecast"/>
    <s v="Not Forecasted But Sold"/>
    <s v="Sales Agst No FC"/>
  </r>
  <r>
    <s v="Total"/>
    <x v="0"/>
    <s v="ABC-4"/>
    <s v="XYZ-53"/>
    <x v="274"/>
    <s v="Description_369"/>
    <d v="2022-02-01T00:00:00"/>
    <n v="6502"/>
    <s v="Demand"/>
    <n v="2301"/>
    <n v="2000"/>
    <n v="2000"/>
    <n v="2500"/>
    <n v="301"/>
    <n v="301"/>
    <n v="199"/>
    <n v="0.86918730986527593"/>
    <n v="0.86918730986527593"/>
    <n v="0.91351586266840501"/>
    <s v="80-90%"/>
    <s v="80-90%"/>
    <s v="90-100%"/>
    <n v="2.9474554405364066"/>
    <n v="6782.0949686742715"/>
    <n v="5894.910881072813"/>
    <n v="5894.910881072813"/>
    <n v="7368.6386013410165"/>
    <n v="887.18408760145849"/>
    <n v="887.18408760145849"/>
    <n v="586.543632666745"/>
    <s v="Underforecast"/>
    <s v="Underforecast"/>
    <s v="Normal"/>
    <s v="80-120"/>
  </r>
  <r>
    <s v="Total"/>
    <x v="3"/>
    <s v="ABC-4"/>
    <s v="XYZ-53"/>
    <x v="275"/>
    <s v="Description_371"/>
    <d v="2022-02-01T00:00:00"/>
    <n v="73"/>
    <s v="Demand"/>
    <n v="5"/>
    <n v="554"/>
    <n v="554"/>
    <n v="100"/>
    <n v="549"/>
    <n v="549"/>
    <n v="95"/>
    <n v="0"/>
    <n v="0"/>
    <n v="0"/>
    <s v="0-10%"/>
    <s v="0-10%"/>
    <s v="0-10%"/>
    <n v="2.7894898695646737"/>
    <n v="13.947449347823369"/>
    <n v="1545.3773877388292"/>
    <n v="1545.3773877388292"/>
    <n v="278.94898695646737"/>
    <n v="1531.4299383910059"/>
    <n v="1531.4299383910059"/>
    <n v="265.00153760864401"/>
    <s v="Overforecast"/>
    <s v="Overforecast"/>
    <s v="Overforecast"/>
    <s v="0-25"/>
  </r>
  <r>
    <s v="Total"/>
    <x v="3"/>
    <s v="ABC-4"/>
    <s v="XYZ-53"/>
    <x v="276"/>
    <s v="Description_374"/>
    <d v="2022-02-01T00:00:00"/>
    <n v="1702"/>
    <s v="Demand"/>
    <n v="1315"/>
    <n v="931"/>
    <n v="931"/>
    <n v="835"/>
    <n v="384"/>
    <n v="384"/>
    <n v="480"/>
    <n v="0.70798479087452471"/>
    <n v="0.70798479087452471"/>
    <n v="0.63498098859315588"/>
    <s v="60-70%"/>
    <s v="60-70%"/>
    <s v="60-70%"/>
    <n v="2.7891754799346211"/>
    <n v="3667.7657561140268"/>
    <n v="2596.7223718191321"/>
    <n v="2596.7223718191321"/>
    <n v="2328.9615257454088"/>
    <n v="1071.0433842948946"/>
    <n v="1071.0433842948946"/>
    <n v="1338.8042303686179"/>
    <s v="Underforecast"/>
    <s v="Underforecast"/>
    <s v="Underforecast"/>
    <s v="150-200"/>
  </r>
  <r>
    <s v="Total"/>
    <x v="0"/>
    <s v="ABC-4"/>
    <s v="XYZ-53"/>
    <x v="277"/>
    <s v="Description_375"/>
    <d v="2022-02-01T00:00:00"/>
    <n v="851"/>
    <s v="Demand"/>
    <n v="469"/>
    <n v="705"/>
    <n v="705"/>
    <n v="600"/>
    <n v="236"/>
    <n v="236"/>
    <n v="131"/>
    <n v="0.49680170575692961"/>
    <n v="0.49680170575692961"/>
    <n v="0.72068230277185497"/>
    <s v="40-50%"/>
    <s v="40-50%"/>
    <s v="70-80%"/>
    <n v="3.58538405753671"/>
    <n v="1681.545122984717"/>
    <n v="2527.6957605633806"/>
    <n v="2527.6957605633806"/>
    <n v="2151.2304345220259"/>
    <n v="846.15063757866369"/>
    <n v="846.15063757866369"/>
    <n v="469.68531153730896"/>
    <s v="Overforecast"/>
    <s v="Overforecast"/>
    <s v="Overforecast"/>
    <s v="50-80"/>
  </r>
  <r>
    <s v="Total"/>
    <x v="3"/>
    <s v="ABC-4"/>
    <s v="XYZ-53"/>
    <x v="278"/>
    <s v="Description_376"/>
    <d v="2022-02-01T00:00:00"/>
    <n v="12666"/>
    <s v="Demand"/>
    <n v="813"/>
    <n v="939"/>
    <n v="939"/>
    <n v="1200"/>
    <n v="126"/>
    <n v="126"/>
    <n v="387"/>
    <n v="0.84501845018450183"/>
    <n v="0.84501845018450183"/>
    <n v="0.52398523985239853"/>
    <s v="80-90%"/>
    <s v="80-90%"/>
    <s v="50-60%"/>
    <n v="2.577562580396676"/>
    <n v="2095.5583778624978"/>
    <n v="2420.3312629924785"/>
    <n v="2420.3312629924785"/>
    <n v="3093.0750964760114"/>
    <n v="324.77288512998075"/>
    <n v="324.77288512998075"/>
    <n v="997.5167186135136"/>
    <s v="Overforecast"/>
    <s v="Overforecast"/>
    <s v="Overforecast"/>
    <s v="50-80"/>
  </r>
  <r>
    <s v="Total"/>
    <x v="1"/>
    <s v="ABC-15"/>
    <s v="XYZ-54"/>
    <x v="279"/>
    <s v="Description_377"/>
    <d v="2022-02-01T00:00:00"/>
    <n v="4282"/>
    <s v="Demand"/>
    <n v="1175"/>
    <n v="664"/>
    <n v="664"/>
    <n v="1000"/>
    <n v="511"/>
    <n v="511"/>
    <n v="175"/>
    <n v="0.5651063829787234"/>
    <n v="0.5651063829787234"/>
    <n v="0.85106382978723405"/>
    <s v="50-60%"/>
    <s v="50-60%"/>
    <s v="80-90%"/>
    <n v="1.7806939094491607"/>
    <n v="2092.3153436027637"/>
    <n v="1182.3807558742428"/>
    <n v="1182.3807558742428"/>
    <n v="1780.6939094491606"/>
    <n v="909.93458772852091"/>
    <n v="909.93458772852091"/>
    <n v="311.6214341536031"/>
    <s v="Underforecast"/>
    <s v="Underforecast"/>
    <s v="Underforecast"/>
    <s v="80-120"/>
  </r>
  <r>
    <s v="Total"/>
    <x v="1"/>
    <s v="ABC-15"/>
    <s v="XYZ-54"/>
    <x v="280"/>
    <s v="Description_378"/>
    <d v="2022-02-01T00:00:00"/>
    <n v="5128"/>
    <s v="Demand"/>
    <n v="415"/>
    <n v="855"/>
    <n v="855"/>
    <n v="3000"/>
    <n v="440"/>
    <n v="440"/>
    <n v="2585"/>
    <n v="0"/>
    <n v="0"/>
    <n v="0"/>
    <s v="0-10%"/>
    <s v="0-10%"/>
    <s v="0-10%"/>
    <n v="3.6427803805571131"/>
    <n v="1511.753857931202"/>
    <n v="3114.5772253763316"/>
    <n v="3114.5772253763316"/>
    <n v="10928.341141671339"/>
    <n v="1602.8233674451296"/>
    <n v="1602.8233674451296"/>
    <n v="9416.5872837401366"/>
    <s v="Overforecast"/>
    <s v="Overforecast"/>
    <s v="Overforecast"/>
    <s v="0-25"/>
  </r>
  <r>
    <s v="Total"/>
    <x v="1"/>
    <s v="ABC-15"/>
    <s v="XYZ-54"/>
    <x v="281"/>
    <s v="Description_379"/>
    <d v="2022-02-01T00:00:00"/>
    <n v="4931"/>
    <s v="Demand"/>
    <n v="2190"/>
    <n v="2500"/>
    <n v="2500"/>
    <n v="3300"/>
    <n v="310"/>
    <n v="310"/>
    <n v="1110"/>
    <n v="0.85844748858447484"/>
    <n v="0.85844748858447484"/>
    <n v="0.49315068493150682"/>
    <s v="80-90%"/>
    <s v="80-90%"/>
    <s v="40-50%"/>
    <n v="4.4336237499150108"/>
    <n v="9709.6360123138729"/>
    <n v="11084.059374787526"/>
    <n v="11084.059374787526"/>
    <n v="14630.958374719536"/>
    <n v="1374.4233624736535"/>
    <n v="1374.4233624736535"/>
    <n v="4921.3223624056627"/>
    <s v="Overforecast"/>
    <s v="Overforecast"/>
    <s v="Overforecast"/>
    <s v="50-80"/>
  </r>
  <r>
    <s v="Total"/>
    <x v="1"/>
    <s v="ABC-15"/>
    <s v="XYZ-54"/>
    <x v="282"/>
    <s v="Description_380"/>
    <d v="2022-02-01T00:00:00"/>
    <n v="21"/>
    <s v="Supply"/>
    <n v="0"/>
    <n v="250"/>
    <n v="250"/>
    <n v="800"/>
    <n v="250"/>
    <n v="250"/>
    <n v="800"/>
    <n v="1"/>
    <n v="1"/>
    <n v="1"/>
    <s v="90-100%"/>
    <s v="90-100%"/>
    <s v="90-100%"/>
    <n v="2.6989353104495701"/>
    <n v="0"/>
    <n v="674.73382761239259"/>
    <n v="674.73382761239259"/>
    <n v="2159.148248359656"/>
    <n v="674.73382761239259"/>
    <n v="674.73382761239259"/>
    <n v="2159.148248359656"/>
    <s v="Forecasted But Not Sold"/>
    <s v="Forecasted But Not Sold"/>
    <s v="Forecasted But Not Sold"/>
    <s v="0"/>
  </r>
  <r>
    <s v="Total"/>
    <x v="1"/>
    <s v="ABC-15"/>
    <s v="XYZ-54"/>
    <x v="283"/>
    <s v="Description_381"/>
    <d v="2022-02-01T00:00:00"/>
    <n v="2456"/>
    <s v="Demand"/>
    <n v="770"/>
    <n v="1406"/>
    <n v="1406"/>
    <n v="350"/>
    <n v="636"/>
    <n v="636"/>
    <n v="420"/>
    <n v="0.17402597402597397"/>
    <n v="0.17402597402597397"/>
    <n v="0.45454545454545459"/>
    <s v="10-20%"/>
    <s v="10-20%"/>
    <s v="40-50%"/>
    <n v="4.8599095258363585"/>
    <n v="3742.130334893996"/>
    <n v="6833.0327933259205"/>
    <n v="6833.0327933259205"/>
    <n v="1700.9683340427255"/>
    <n v="3090.9024584319245"/>
    <n v="3090.9024584319245"/>
    <n v="2041.1620008512705"/>
    <s v="Overforecast"/>
    <s v="Overforecast"/>
    <s v="Underforecast"/>
    <s v="&gt;200&quot;"/>
  </r>
  <r>
    <s v="Total"/>
    <x v="1"/>
    <s v="ABC-15"/>
    <s v="XYZ-54"/>
    <x v="284"/>
    <s v="Description_382"/>
    <d v="2022-02-01T00:00:00"/>
    <n v="16061"/>
    <s v="Demand"/>
    <n v="13815"/>
    <n v="10098"/>
    <n v="15000"/>
    <n v="15000"/>
    <n v="3717"/>
    <n v="1185"/>
    <n v="1185"/>
    <n v="0.73094462540716609"/>
    <n v="0.91422366992399562"/>
    <n v="0.91422366992399562"/>
    <s v="70-80%"/>
    <s v="90-100%"/>
    <s v="90-100%"/>
    <n v="3.5495554802794405"/>
    <n v="49037.108960060468"/>
    <n v="35843.411239861787"/>
    <n v="53243.332204191604"/>
    <n v="53243.332204191604"/>
    <n v="13193.697720198681"/>
    <n v="4206.2232441311353"/>
    <n v="4206.2232441311353"/>
    <s v="Underforecast"/>
    <s v="Normal"/>
    <s v="Normal"/>
    <s v="80-120"/>
  </r>
  <r>
    <s v="Total"/>
    <x v="1"/>
    <s v="ABC-15"/>
    <s v="XYZ-54"/>
    <x v="285"/>
    <s v="Description_383"/>
    <d v="2022-02-01T00:00:00"/>
    <n v="1982"/>
    <s v="Demand"/>
    <n v="316"/>
    <n v="420"/>
    <n v="420"/>
    <n v="420"/>
    <n v="104"/>
    <n v="104"/>
    <n v="104"/>
    <n v="0.67088607594936711"/>
    <n v="0.67088607594936711"/>
    <n v="0.67088607594936711"/>
    <s v="60-70%"/>
    <s v="60-70%"/>
    <s v="60-70%"/>
    <n v="1.0460178134789733"/>
    <n v="330.54162905935556"/>
    <n v="439.32748166116875"/>
    <n v="439.32748166116875"/>
    <n v="439.32748166116875"/>
    <n v="108.78585260181319"/>
    <n v="108.78585260181319"/>
    <n v="108.78585260181319"/>
    <s v="Overforecast"/>
    <s v="Overforecast"/>
    <s v="Overforecast"/>
    <s v="50-80"/>
  </r>
  <r>
    <s v="Total"/>
    <x v="1"/>
    <s v="ABC-15"/>
    <s v="XYZ-54"/>
    <x v="286"/>
    <s v="Description_384"/>
    <d v="2022-02-01T00:00:00"/>
    <n v="3345"/>
    <s v="Demand"/>
    <n v="1275"/>
    <n v="750"/>
    <n v="750"/>
    <n v="1600"/>
    <n v="525"/>
    <n v="525"/>
    <n v="325"/>
    <n v="0.58823529411764708"/>
    <n v="0.58823529411764708"/>
    <n v="0.74509803921568629"/>
    <s v="50-60%"/>
    <s v="50-60%"/>
    <s v="70-80%"/>
    <n v="1.1260361895632238"/>
    <n v="1435.6961416931103"/>
    <n v="844.52714217241783"/>
    <n v="844.52714217241783"/>
    <n v="1801.6579033011581"/>
    <n v="591.16899952069252"/>
    <n v="591.16899952069252"/>
    <n v="365.96176160804771"/>
    <s v="Underforecast"/>
    <s v="Underforecast"/>
    <s v="Overforecast"/>
    <s v="50-80"/>
  </r>
  <r>
    <s v="Total"/>
    <x v="1"/>
    <s v="ABC-15"/>
    <s v="XYZ-54"/>
    <x v="287"/>
    <s v="Description_385"/>
    <d v="2022-02-01T00:00:00"/>
    <n v="12573"/>
    <s v="Demand"/>
    <n v="2277"/>
    <n v="1588"/>
    <n v="1588"/>
    <n v="3220"/>
    <n v="689"/>
    <n v="689"/>
    <n v="943"/>
    <n v="0.69740887132191487"/>
    <n v="0.69740887132191487"/>
    <n v="0.58585858585858586"/>
    <s v="60-70%"/>
    <s v="60-70%"/>
    <s v="50-60%"/>
    <n v="1.6719401307621653"/>
    <n v="3807.0076777454506"/>
    <n v="2655.0409276503183"/>
    <n v="2655.0409276503183"/>
    <n v="5383.6472210541724"/>
    <n v="1151.9667500951323"/>
    <n v="1151.9667500951323"/>
    <n v="1576.6395433087218"/>
    <s v="Underforecast"/>
    <s v="Underforecast"/>
    <s v="Overforecast"/>
    <s v="50-80"/>
  </r>
  <r>
    <s v="Total"/>
    <x v="1"/>
    <s v="ABC-15"/>
    <s v="XYZ-54"/>
    <x v="288"/>
    <s v="Description_386"/>
    <d v="2022-02-01T00:00:00"/>
    <n v="9238"/>
    <s v="Demand"/>
    <n v="8166"/>
    <n v="6000"/>
    <n v="15000"/>
    <n v="15000"/>
    <n v="2166"/>
    <n v="6834"/>
    <n v="6834"/>
    <n v="0.73475385745775168"/>
    <n v="0.16311535635562091"/>
    <n v="0.16311535635562091"/>
    <s v="70-80%"/>
    <s v="10-20%"/>
    <s v="10-20%"/>
    <n v="2.3156386559038147"/>
    <n v="18909.50526411055"/>
    <n v="13893.831935422888"/>
    <n v="34734.57983855722"/>
    <n v="34734.57983855722"/>
    <n v="5015.6733286876624"/>
    <n v="15825.074574446669"/>
    <n v="15825.074574446669"/>
    <s v="Underforecast"/>
    <s v="Overforecast"/>
    <s v="Overforecast"/>
    <s v="50-80"/>
  </r>
  <r>
    <s v="Total"/>
    <x v="1"/>
    <s v="ABC-15"/>
    <s v="XYZ-54"/>
    <x v="289"/>
    <s v="Description_387"/>
    <d v="2022-02-01T00:00:00"/>
    <n v="11"/>
    <s v="Supply"/>
    <n v="9"/>
    <n v="200"/>
    <n v="200"/>
    <n v="650"/>
    <n v="191"/>
    <n v="191"/>
    <n v="641"/>
    <n v="0"/>
    <n v="0"/>
    <n v="0"/>
    <s v="0-10%"/>
    <s v="0-10%"/>
    <s v="0-10%"/>
    <n v="1.5481614531183681"/>
    <n v="13.933453078065313"/>
    <n v="309.63229062367361"/>
    <n v="309.63229062367361"/>
    <n v="1006.3049445269393"/>
    <n v="295.69883754560828"/>
    <n v="295.69883754560828"/>
    <n v="992.37149144887394"/>
    <s v="Overforecast"/>
    <s v="Overforecast"/>
    <s v="Overforecast"/>
    <s v="0-25"/>
  </r>
  <r>
    <s v="Total"/>
    <x v="1"/>
    <s v="ABC-15"/>
    <s v="XYZ-54"/>
    <x v="290"/>
    <s v="Description_388"/>
    <d v="2022-02-01T00:00:00"/>
    <n v="1"/>
    <s v="Supply"/>
    <n v="0"/>
    <n v="1761"/>
    <n v="1761"/>
    <n v="3200"/>
    <n v="1761"/>
    <n v="1761"/>
    <n v="3200"/>
    <n v="1"/>
    <n v="1"/>
    <n v="1"/>
    <s v="90-100%"/>
    <s v="90-100%"/>
    <s v="90-100%"/>
    <n v="1.7555898431942869"/>
    <n v="0"/>
    <n v="3091.5937138651393"/>
    <n v="3091.5937138651393"/>
    <n v="5617.8874982217185"/>
    <n v="3091.5937138651393"/>
    <n v="3091.5937138651393"/>
    <n v="5617.8874982217185"/>
    <s v="Forecasted But Not Sold"/>
    <s v="Forecasted But Not Sold"/>
    <s v="Forecasted But Not Sold"/>
    <s v="0"/>
  </r>
  <r>
    <s v="Total"/>
    <x v="1"/>
    <s v="ABC-15"/>
    <s v="XYZ-54"/>
    <x v="291"/>
    <s v="Description_389"/>
    <d v="2022-02-01T00:00:00"/>
    <n v="19"/>
    <s v="Supply"/>
    <n v="0"/>
    <n v="2906"/>
    <n v="2906"/>
    <n v="4000"/>
    <n v="2906"/>
    <n v="2906"/>
    <n v="4000"/>
    <n v="1"/>
    <n v="1"/>
    <n v="1"/>
    <s v="90-100%"/>
    <s v="90-100%"/>
    <s v="90-100%"/>
    <n v="2.3029556957679347"/>
    <n v="0"/>
    <n v="6692.3892519016181"/>
    <n v="6692.3892519016181"/>
    <n v="9211.8227830717387"/>
    <n v="6692.3892519016181"/>
    <n v="6692.3892519016181"/>
    <n v="9211.8227830717387"/>
    <s v="Forecasted But Not Sold"/>
    <s v="Forecasted But Not Sold"/>
    <s v="Forecasted But Not Sold"/>
    <s v="0"/>
  </r>
  <r>
    <s v="Total"/>
    <x v="1"/>
    <s v="ABC-15"/>
    <s v="XYZ-54"/>
    <x v="292"/>
    <s v="Description_390"/>
    <d v="2022-02-01T00:00:00"/>
    <n v="9957"/>
    <s v="Supply"/>
    <n v="9050"/>
    <n v="8345"/>
    <n v="12000"/>
    <n v="12000"/>
    <n v="705"/>
    <n v="2950"/>
    <n v="2950"/>
    <n v="0.92209944751381212"/>
    <n v="0.67403314917127077"/>
    <n v="0.67403314917127077"/>
    <s v="90-100%"/>
    <s v="60-70%"/>
    <s v="60-70%"/>
    <n v="3.1381300537433732"/>
    <n v="28400.076986377528"/>
    <n v="26187.695298488448"/>
    <n v="37657.560644920479"/>
    <n v="37657.560644920479"/>
    <n v="2212.3816878890793"/>
    <n v="9257.4836585429512"/>
    <n v="9257.4836585429512"/>
    <s v="Normal"/>
    <s v="Overforecast"/>
    <s v="Overforecast"/>
    <s v="50-80"/>
  </r>
  <r>
    <s v="Total"/>
    <x v="1"/>
    <s v="ABC-15"/>
    <s v="XYZ-54"/>
    <x v="293"/>
    <s v="Description_392"/>
    <d v="2022-02-01T00:00:00"/>
    <n v="5937"/>
    <s v="Demand"/>
    <n v="6258"/>
    <n v="4826"/>
    <n v="4826"/>
    <n v="4000"/>
    <n v="1432"/>
    <n v="1432"/>
    <n v="2258"/>
    <n v="0.7711728986896772"/>
    <n v="0.7711728986896772"/>
    <n v="0.6391818472355385"/>
    <s v="70-80%"/>
    <s v="70-80%"/>
    <s v="60-70%"/>
    <n v="1.6670823676389419"/>
    <n v="10432.601456684499"/>
    <n v="8045.339506225534"/>
    <n v="8045.339506225534"/>
    <n v="6668.3294705557673"/>
    <n v="2387.2619504589647"/>
    <n v="2387.2619504589647"/>
    <n v="3764.2719861287314"/>
    <s v="Underforecast"/>
    <s v="Underforecast"/>
    <s v="Underforecast"/>
    <s v="150-200"/>
  </r>
  <r>
    <s v="Total"/>
    <x v="0"/>
    <s v="ABC-15"/>
    <s v="XYZ-54"/>
    <x v="294"/>
    <s v="Description_396"/>
    <d v="2022-02-01T00:00:00"/>
    <n v="896"/>
    <s v="Demand"/>
    <n v="23439"/>
    <n v="16096"/>
    <n v="16096"/>
    <n v="18000"/>
    <n v="7343"/>
    <n v="7343"/>
    <n v="5439"/>
    <n v="0.6867187166687998"/>
    <n v="0.6867187166687998"/>
    <n v="0.76795085114552664"/>
    <s v="60-70%"/>
    <s v="60-70%"/>
    <s v="70-80%"/>
    <n v="1.9320039018595516"/>
    <n v="45284.239455686031"/>
    <n v="31097.534804331342"/>
    <n v="31097.534804331342"/>
    <n v="34776.070233471932"/>
    <n v="14186.704651354688"/>
    <n v="14186.704651354688"/>
    <n v="10508.169222214099"/>
    <s v="Underforecast"/>
    <s v="Underforecast"/>
    <s v="Underforecast"/>
    <s v="120-150"/>
  </r>
  <r>
    <s v="Total"/>
    <x v="4"/>
    <s v="ABC-15"/>
    <s v="XYZ-54"/>
    <x v="295"/>
    <s v="Description_397"/>
    <d v="2022-02-01T00:00:00"/>
    <n v="14050"/>
    <s v="Demand"/>
    <n v="6900"/>
    <n v="7135"/>
    <n v="7135"/>
    <n v="7500"/>
    <n v="235"/>
    <n v="235"/>
    <n v="600"/>
    <n v="0.96594202898550729"/>
    <n v="0.96594202898550729"/>
    <n v="0.91304347826086962"/>
    <s v="90-100%"/>
    <s v="90-100%"/>
    <s v="90-100%"/>
    <n v="1.56"/>
    <n v="10764"/>
    <n v="11130.6"/>
    <n v="11130.6"/>
    <n v="11700"/>
    <n v="366.60000000000036"/>
    <n v="366.60000000000036"/>
    <n v="936"/>
    <s v="Normal"/>
    <s v="Normal"/>
    <s v="Normal"/>
    <s v="80-120"/>
  </r>
  <r>
    <s v="Total"/>
    <x v="2"/>
    <s v="ABC-15"/>
    <s v="XYZ-54"/>
    <x v="296"/>
    <s v="Description_400"/>
    <d v="2022-02-01T00:00:00"/>
    <n v="625112"/>
    <s v="Demand"/>
    <n v="20334"/>
    <n v="37866"/>
    <n v="30000"/>
    <n v="30000"/>
    <n v="17532"/>
    <n v="9666"/>
    <n v="9666"/>
    <n v="0.13779876069637065"/>
    <n v="0.5246385364414281"/>
    <n v="0.5246385364414281"/>
    <s v="10-20%"/>
    <s v="50-60%"/>
    <s v="50-60%"/>
    <n v="2.7946495834271556"/>
    <n v="56826.404629407785"/>
    <n v="105822.20112605268"/>
    <n v="83839.487502814663"/>
    <n v="83839.487502814663"/>
    <n v="48995.796496644893"/>
    <n v="27013.082873406878"/>
    <n v="27013.082873406878"/>
    <s v="Overforecast"/>
    <s v="Overforecast"/>
    <s v="Overforecast"/>
    <s v="50-80"/>
  </r>
  <r>
    <s v="Total"/>
    <x v="2"/>
    <s v="ABC-15"/>
    <s v="XYZ-54"/>
    <x v="297"/>
    <s v="Description_401"/>
    <d v="2022-02-01T00:00:00"/>
    <n v="41825"/>
    <s v="Demand"/>
    <n v="4181"/>
    <n v="8582"/>
    <n v="8582"/>
    <n v="8000"/>
    <n v="4401"/>
    <n v="4401"/>
    <n v="3819"/>
    <n v="0"/>
    <n v="0"/>
    <n v="8.6582157378617519E-2"/>
    <s v="0-10%"/>
    <s v="0-10%"/>
    <s v="0-10%"/>
    <n v="4.8316852743258503"/>
    <n v="20201.27613195638"/>
    <n v="41465.523024264447"/>
    <n v="41465.523024264447"/>
    <n v="38653.482194606804"/>
    <n v="21264.246892308067"/>
    <n v="21264.246892308067"/>
    <n v="18452.206062650424"/>
    <s v="Overforecast"/>
    <s v="Overforecast"/>
    <s v="Overforecast"/>
    <s v="50-80"/>
  </r>
  <r>
    <s v="Total"/>
    <x v="3"/>
    <s v="ABC-15"/>
    <s v="XYZ-54"/>
    <x v="298"/>
    <s v="Description_402"/>
    <d v="2022-02-01T00:00:00"/>
    <n v="67637"/>
    <s v="Demand"/>
    <n v="28175"/>
    <n v="32783"/>
    <n v="32783"/>
    <n v="29000"/>
    <n v="4608"/>
    <n v="4608"/>
    <n v="825"/>
    <n v="0.83645075421472936"/>
    <n v="0.83645075421472936"/>
    <n v="0.97071872227151734"/>
    <s v="80-90%"/>
    <s v="80-90%"/>
    <s v="90-100%"/>
    <n v="1.2390138977756802"/>
    <n v="34909.21656982979"/>
    <n v="40618.592610780121"/>
    <n v="40618.592610780121"/>
    <n v="35931.403035494724"/>
    <n v="5709.3760409503302"/>
    <n v="5709.3760409503302"/>
    <n v="1022.1864656649341"/>
    <s v="Overforecast"/>
    <s v="Overforecast"/>
    <s v="Normal"/>
    <s v="80-120"/>
  </r>
  <r>
    <s v="Total"/>
    <x v="2"/>
    <s v="ABC-15"/>
    <s v="XYZ-54"/>
    <x v="299"/>
    <s v="Description_403"/>
    <d v="2022-02-01T00:00:00"/>
    <n v="1322"/>
    <s v="Demand"/>
    <n v="260"/>
    <n v="310"/>
    <n v="310"/>
    <n v="310"/>
    <n v="50"/>
    <n v="50"/>
    <n v="50"/>
    <n v="0.80769230769230771"/>
    <n v="0.80769230769230771"/>
    <n v="0.80769230769230771"/>
    <s v="70-80%"/>
    <s v="70-80%"/>
    <s v="70-80%"/>
    <n v="17.620731467473526"/>
    <n v="4581.3901815431163"/>
    <n v="5462.4267549167926"/>
    <n v="5462.4267549167926"/>
    <n v="5462.4267549167926"/>
    <n v="881.03657337367622"/>
    <n v="881.03657337367622"/>
    <n v="881.03657337367622"/>
    <s v="Overforecast"/>
    <s v="Overforecast"/>
    <s v="Overforecast"/>
    <s v="80-120"/>
  </r>
  <r>
    <s v="Total"/>
    <x v="4"/>
    <s v="ABC-15"/>
    <s v="XYZ-54"/>
    <x v="300"/>
    <s v="Description_405"/>
    <d v="2022-02-01T00:00:00"/>
    <n v="14883"/>
    <s v="Demand"/>
    <n v="5240"/>
    <n v="5508"/>
    <n v="5508"/>
    <n v="5800"/>
    <n v="268"/>
    <n v="268"/>
    <n v="560"/>
    <n v="0.94885496183206108"/>
    <n v="0.94885496183206108"/>
    <n v="0.89312977099236646"/>
    <s v="90-100%"/>
    <s v="90-100%"/>
    <s v="80-90%"/>
    <n v="3.0424480029585808"/>
    <n v="15942.427535502964"/>
    <n v="16757.803600295862"/>
    <n v="16757.803600295862"/>
    <n v="17646.198417159769"/>
    <n v="815.37606479289752"/>
    <n v="815.37606479289752"/>
    <n v="1703.7708816568047"/>
    <s v="Normal"/>
    <s v="Normal"/>
    <s v="Overforecast"/>
    <s v="80-120"/>
  </r>
  <r>
    <s v="Total"/>
    <x v="3"/>
    <s v="ABC-15"/>
    <s v="XYZ-54"/>
    <x v="301"/>
    <s v="Description_406"/>
    <d v="2022-02-01T00:00:00"/>
    <n v="6693"/>
    <s v="Demand"/>
    <n v="786"/>
    <n v="585"/>
    <n v="585"/>
    <n v="575"/>
    <n v="201"/>
    <n v="201"/>
    <n v="211"/>
    <n v="0.74427480916030531"/>
    <n v="0.74427480916030531"/>
    <n v="0.73155216284987279"/>
    <s v="70-80%"/>
    <s v="70-80%"/>
    <s v="70-80%"/>
    <n v="1.3689899658232167"/>
    <n v="1076.0261131370485"/>
    <n v="800.85913000658184"/>
    <n v="800.85913000658184"/>
    <n v="787.16923034834963"/>
    <n v="275.16698313046663"/>
    <n v="275.16698313046663"/>
    <n v="288.85688278869884"/>
    <s v="Underforecast"/>
    <s v="Underforecast"/>
    <s v="Underforecast"/>
    <s v="120-150"/>
  </r>
  <r>
    <s v="Total"/>
    <x v="3"/>
    <s v="ABC-15"/>
    <s v="XYZ-54"/>
    <x v="302"/>
    <s v="Description_407"/>
    <d v="2022-02-01T00:00:00"/>
    <n v="13787"/>
    <s v="Demand"/>
    <n v="12289"/>
    <n v="11702"/>
    <n v="11702"/>
    <n v="12000"/>
    <n v="587"/>
    <n v="587"/>
    <n v="289"/>
    <n v="0.95223370493937665"/>
    <n v="0.95223370493937665"/>
    <n v="0.97648303360729105"/>
    <s v="90-100%"/>
    <s v="90-100%"/>
    <s v="90-100%"/>
    <n v="2.8934562907341057"/>
    <n v="35557.684356831422"/>
    <n v="33859.225514170503"/>
    <n v="33859.225514170503"/>
    <n v="34721.475488809272"/>
    <n v="1698.4588426609189"/>
    <n v="1698.4588426609189"/>
    <n v="836.20886802214955"/>
    <s v="Normal"/>
    <s v="Normal"/>
    <s v="Normal"/>
    <s v="80-120"/>
  </r>
  <r>
    <s v="Total"/>
    <x v="4"/>
    <s v="ABC-15"/>
    <s v="XYZ-54"/>
    <x v="303"/>
    <s v="Description_408"/>
    <d v="2022-02-01T00:00:00"/>
    <n v="27009"/>
    <s v="Demand"/>
    <n v="8624"/>
    <n v="11009"/>
    <n v="11009"/>
    <n v="11500"/>
    <n v="2385"/>
    <n v="2385"/>
    <n v="2876"/>
    <n v="0.72344619666048238"/>
    <n v="0.72344619666048238"/>
    <n v="0.66651205936920221"/>
    <s v="70-80%"/>
    <s v="70-80%"/>
    <s v="60-70%"/>
    <n v="4.3820769999999989"/>
    <n v="37791.032047999994"/>
    <n v="48242.285692999991"/>
    <n v="48242.285692999991"/>
    <n v="50393.885499999989"/>
    <n v="10451.253644999997"/>
    <n v="10451.253644999997"/>
    <n v="12602.853451999996"/>
    <s v="Overforecast"/>
    <s v="Overforecast"/>
    <s v="Overforecast"/>
    <s v="50-80"/>
  </r>
  <r>
    <s v="Total"/>
    <x v="3"/>
    <s v="ABC-15"/>
    <s v="XYZ-54"/>
    <x v="304"/>
    <s v="Description_409"/>
    <d v="2022-02-01T00:00:00"/>
    <n v="3269"/>
    <s v="Demand"/>
    <n v="607"/>
    <n v="126"/>
    <n v="126"/>
    <n v="300"/>
    <n v="481"/>
    <n v="481"/>
    <n v="307"/>
    <n v="0.20757825370675453"/>
    <n v="0.20757825370675453"/>
    <n v="0.49423393739703458"/>
    <s v="10-20%"/>
    <s v="10-20%"/>
    <s v="40-50%"/>
    <n v="1.4207710249442262"/>
    <n v="862.40801214114538"/>
    <n v="179.0171491429725"/>
    <n v="179.0171491429725"/>
    <n v="426.23130748326787"/>
    <n v="683.39086299817291"/>
    <n v="683.39086299817291"/>
    <n v="436.17670465787751"/>
    <s v="Underforecast"/>
    <s v="Underforecast"/>
    <s v="Underforecast"/>
    <s v="&gt;200&quot;"/>
  </r>
  <r>
    <s v="Total"/>
    <x v="3"/>
    <s v="ABC-15"/>
    <s v="XYZ-54"/>
    <x v="305"/>
    <s v="Description_410"/>
    <d v="2022-02-01T00:00:00"/>
    <n v="14930"/>
    <s v="Demand"/>
    <n v="13699"/>
    <n v="11941"/>
    <n v="11941"/>
    <n v="13000"/>
    <n v="1758"/>
    <n v="1758"/>
    <n v="699"/>
    <n v="0.87166946492444708"/>
    <n v="0.87166946492444708"/>
    <n v="0.94897437769180237"/>
    <s v="80-90%"/>
    <s v="80-90%"/>
    <s v="90-100%"/>
    <n v="2.9392456757174021"/>
    <n v="40264.726511652691"/>
    <n v="35097.532613741496"/>
    <n v="35097.532613741496"/>
    <n v="38210.193784326228"/>
    <n v="5167.1938979111947"/>
    <n v="5167.1938979111947"/>
    <n v="2054.5327273264629"/>
    <s v="Underforecast"/>
    <s v="Underforecast"/>
    <s v="Normal"/>
    <s v="80-120"/>
  </r>
  <r>
    <s v="Total"/>
    <x v="0"/>
    <s v="ABC-15"/>
    <s v="XYZ-54"/>
    <x v="306"/>
    <s v="Description_415"/>
    <d v="2022-02-01T00:00:00"/>
    <n v="15533"/>
    <s v="Demand"/>
    <n v="736"/>
    <n v="1947"/>
    <n v="1947"/>
    <n v="1300"/>
    <n v="1211"/>
    <n v="1211"/>
    <n v="564"/>
    <n v="0"/>
    <n v="0"/>
    <n v="0.23369565217391308"/>
    <s v="0-10%"/>
    <s v="0-10%"/>
    <s v="20-30%"/>
    <n v="1.8137221917124313"/>
    <n v="1334.8995331003493"/>
    <n v="3531.3171072641039"/>
    <n v="3531.3171072641039"/>
    <n v="2357.8388492261606"/>
    <n v="2196.4175741637546"/>
    <n v="2196.4175741637546"/>
    <n v="1022.9393161258113"/>
    <s v="Overforecast"/>
    <s v="Overforecast"/>
    <s v="Overforecast"/>
    <s v="50-80"/>
  </r>
  <r>
    <s v="Total"/>
    <x v="0"/>
    <s v="ABC-15"/>
    <s v="XYZ-54"/>
    <x v="307"/>
    <s v="Description_416"/>
    <d v="2022-02-01T00:00:00"/>
    <n v="20953"/>
    <s v="Demand"/>
    <n v="1455"/>
    <n v="4287"/>
    <n v="4287"/>
    <n v="5000"/>
    <n v="2832"/>
    <n v="2832"/>
    <n v="3545"/>
    <n v="0"/>
    <n v="0"/>
    <n v="0"/>
    <s v="0-10%"/>
    <s v="0-10%"/>
    <s v="0-10%"/>
    <n v="3.792260825043885"/>
    <n v="5517.7395004388527"/>
    <n v="16257.422156963135"/>
    <n v="16257.422156963135"/>
    <n v="18961.304125219423"/>
    <n v="10739.682656524283"/>
    <n v="10739.682656524283"/>
    <n v="13443.564624780571"/>
    <s v="Overforecast"/>
    <s v="Overforecast"/>
    <s v="Overforecast"/>
    <s v="25-50"/>
  </r>
  <r>
    <s v="Total"/>
    <x v="0"/>
    <s v="ABC-15"/>
    <s v="XYZ-54"/>
    <x v="308"/>
    <s v="Description_417"/>
    <d v="2022-02-01T00:00:00"/>
    <n v="15779"/>
    <s v="Demand"/>
    <n v="1468"/>
    <n v="1240"/>
    <n v="1240"/>
    <n v="1200"/>
    <n v="228"/>
    <n v="228"/>
    <n v="268"/>
    <n v="0.84468664850136244"/>
    <n v="0.84468664850136244"/>
    <n v="0.81743869209809261"/>
    <s v="80-90%"/>
    <s v="80-90%"/>
    <s v="80-90%"/>
    <n v="2.6025703963588094"/>
    <n v="3820.573341854732"/>
    <n v="3227.1872914849237"/>
    <n v="3227.1872914849237"/>
    <n v="3123.0844756305714"/>
    <n v="593.38605036980834"/>
    <n v="593.38605036980834"/>
    <n v="697.48886622416057"/>
    <s v="Underforecast"/>
    <s v="Underforecast"/>
    <s v="Underforecast"/>
    <s v="120-150"/>
  </r>
  <r>
    <s v="Total"/>
    <x v="0"/>
    <s v="ABC-15"/>
    <s v="XYZ-54"/>
    <x v="309"/>
    <s v="Description_418"/>
    <d v="2022-02-01T00:00:00"/>
    <n v="22923"/>
    <s v="Demand"/>
    <n v="1228"/>
    <n v="2584"/>
    <n v="2584"/>
    <n v="2500"/>
    <n v="1356"/>
    <n v="1356"/>
    <n v="1272"/>
    <n v="0"/>
    <n v="0"/>
    <n v="0"/>
    <s v="0-10%"/>
    <s v="0-10%"/>
    <s v="0-10%"/>
    <n v="6.2158585614198971"/>
    <n v="7633.0743134236336"/>
    <n v="16061.778522709013"/>
    <n v="16061.778522709013"/>
    <n v="15539.646403549743"/>
    <n v="8428.7042092853808"/>
    <n v="8428.7042092853808"/>
    <n v="7906.5720901261093"/>
    <s v="Overforecast"/>
    <s v="Overforecast"/>
    <s v="Overforecast"/>
    <s v="25-50"/>
  </r>
  <r>
    <s v="Total"/>
    <x v="1"/>
    <s v="ABC-9"/>
    <s v="XYZ-55"/>
    <x v="310"/>
    <s v="Description_419"/>
    <d v="2022-02-01T00:00:00"/>
    <n v="0"/>
    <s v="Supply"/>
    <n v="0"/>
    <n v="0"/>
    <n v="0"/>
    <n v="0"/>
    <n v="0"/>
    <n v="0"/>
    <n v="0"/>
    <n v="1"/>
    <n v="1"/>
    <n v="1"/>
    <s v="Others"/>
    <s v="Others"/>
    <s v="Others"/>
    <n v="1.6825723506110766"/>
    <n v="0"/>
    <n v="0"/>
    <n v="0"/>
    <n v="0"/>
    <n v="0"/>
    <n v="0"/>
    <n v="0"/>
    <s v="Others"/>
    <s v="Others"/>
    <s v="Others"/>
    <s v="0"/>
  </r>
  <r>
    <s v="Total"/>
    <x v="1"/>
    <s v="ABC-9"/>
    <s v="XYZ-55"/>
    <x v="311"/>
    <s v="Description_420"/>
    <d v="2022-02-01T00:00:00"/>
    <n v="0"/>
    <s v="Supply"/>
    <n v="0"/>
    <n v="0"/>
    <n v="0"/>
    <n v="0"/>
    <n v="0"/>
    <n v="0"/>
    <n v="0"/>
    <n v="1"/>
    <n v="1"/>
    <n v="1"/>
    <s v="Others"/>
    <s v="Others"/>
    <s v="Others"/>
    <n v="2.1688372600021801"/>
    <n v="0"/>
    <n v="0"/>
    <n v="0"/>
    <n v="0"/>
    <n v="0"/>
    <n v="0"/>
    <n v="0"/>
    <s v="Others"/>
    <s v="Others"/>
    <s v="Others"/>
    <s v="0"/>
  </r>
  <r>
    <s v="Total"/>
    <x v="1"/>
    <s v="ABC-9"/>
    <s v="XYZ-55"/>
    <x v="312"/>
    <s v="Description_421"/>
    <d v="2022-02-01T00:00:00"/>
    <n v="0"/>
    <s v="Supply"/>
    <n v="0"/>
    <n v="0"/>
    <n v="0"/>
    <n v="0"/>
    <n v="0"/>
    <n v="0"/>
    <n v="0"/>
    <n v="1"/>
    <n v="1"/>
    <n v="1"/>
    <s v="Others"/>
    <s v="Others"/>
    <s v="Others"/>
    <n v="2.758118599099761"/>
    <n v="0"/>
    <n v="0"/>
    <n v="0"/>
    <n v="0"/>
    <n v="0"/>
    <n v="0"/>
    <n v="0"/>
    <s v="Others"/>
    <s v="Others"/>
    <s v="Others"/>
    <s v="0"/>
  </r>
  <r>
    <s v="Total"/>
    <x v="1"/>
    <s v="ABC-9"/>
    <s v="XYZ-55"/>
    <x v="313"/>
    <s v="Description_422"/>
    <d v="2022-02-01T00:00:00"/>
    <n v="0"/>
    <s v="Supply"/>
    <n v="0"/>
    <n v="0"/>
    <n v="0"/>
    <n v="0"/>
    <n v="0"/>
    <n v="0"/>
    <n v="0"/>
    <n v="1"/>
    <n v="1"/>
    <n v="1"/>
    <s v="Others"/>
    <s v="Others"/>
    <s v="Others"/>
    <n v="4.3686878535777041"/>
    <n v="0"/>
    <n v="0"/>
    <n v="0"/>
    <n v="0"/>
    <n v="0"/>
    <n v="0"/>
    <n v="0"/>
    <s v="Others"/>
    <s v="Others"/>
    <s v="Others"/>
    <s v="0"/>
  </r>
  <r>
    <s v="Total"/>
    <x v="1"/>
    <s v="ABC-9"/>
    <s v="XYZ-55"/>
    <x v="314"/>
    <s v="Description_423"/>
    <d v="2022-02-01T00:00:00"/>
    <n v="0"/>
    <s v="Supply"/>
    <n v="0"/>
    <n v="0"/>
    <n v="0"/>
    <n v="0"/>
    <n v="0"/>
    <n v="0"/>
    <n v="0"/>
    <n v="1"/>
    <n v="1"/>
    <n v="1"/>
    <s v="Others"/>
    <s v="Others"/>
    <s v="Others"/>
    <n v="1.0303443048051066"/>
    <n v="0"/>
    <n v="0"/>
    <n v="0"/>
    <n v="0"/>
    <n v="0"/>
    <n v="0"/>
    <n v="0"/>
    <s v="Others"/>
    <s v="Others"/>
    <s v="Others"/>
    <s v="0"/>
  </r>
  <r>
    <s v="Total"/>
    <x v="1"/>
    <s v="ABC-9"/>
    <s v="XYZ-55"/>
    <x v="315"/>
    <s v="Description_424"/>
    <d v="2022-02-01T00:00:00"/>
    <n v="0"/>
    <s v="Supply"/>
    <n v="0"/>
    <n v="0"/>
    <n v="0"/>
    <n v="0"/>
    <n v="0"/>
    <n v="0"/>
    <n v="0"/>
    <n v="1"/>
    <n v="1"/>
    <n v="1"/>
    <s v="Others"/>
    <s v="Others"/>
    <s v="Others"/>
    <n v="8.2248536687077536"/>
    <n v="0"/>
    <n v="0"/>
    <n v="0"/>
    <n v="0"/>
    <n v="0"/>
    <n v="0"/>
    <n v="0"/>
    <s v="Others"/>
    <s v="Others"/>
    <s v="Others"/>
    <s v="0"/>
  </r>
  <r>
    <s v="Total"/>
    <x v="1"/>
    <s v="ABC-9"/>
    <s v="XYZ-55"/>
    <x v="316"/>
    <s v="Description_425"/>
    <d v="2022-02-01T00:00:00"/>
    <n v="0"/>
    <s v="Supply"/>
    <n v="0"/>
    <n v="0"/>
    <n v="0"/>
    <n v="0"/>
    <n v="0"/>
    <n v="0"/>
    <n v="0"/>
    <n v="1"/>
    <n v="1"/>
    <n v="1"/>
    <s v="Others"/>
    <s v="Others"/>
    <s v="Others"/>
    <n v="1.2419534039963713"/>
    <n v="0"/>
    <n v="0"/>
    <n v="0"/>
    <n v="0"/>
    <n v="0"/>
    <n v="0"/>
    <n v="0"/>
    <s v="Others"/>
    <s v="Others"/>
    <s v="Others"/>
    <s v="0"/>
  </r>
  <r>
    <s v="Total"/>
    <x v="1"/>
    <s v="ABC-9"/>
    <s v="XYZ-55"/>
    <x v="317"/>
    <s v="Description_426"/>
    <d v="2022-02-01T00:00:00"/>
    <n v="0"/>
    <s v="Supply"/>
    <n v="0"/>
    <n v="0"/>
    <n v="0"/>
    <n v="0"/>
    <n v="0"/>
    <n v="0"/>
    <n v="0"/>
    <n v="1"/>
    <n v="1"/>
    <n v="1"/>
    <s v="Others"/>
    <s v="Others"/>
    <s v="Others"/>
    <n v="2.058388510705961"/>
    <n v="0"/>
    <n v="0"/>
    <n v="0"/>
    <n v="0"/>
    <n v="0"/>
    <n v="0"/>
    <n v="0"/>
    <s v="Others"/>
    <s v="Others"/>
    <s v="Others"/>
    <s v="0"/>
  </r>
  <r>
    <s v="Total"/>
    <x v="1"/>
    <s v="ABC-9"/>
    <s v="XYZ-55"/>
    <x v="318"/>
    <s v="Description_427"/>
    <d v="2022-02-01T00:00:00"/>
    <n v="0"/>
    <s v="Supply"/>
    <n v="0"/>
    <n v="0"/>
    <n v="0"/>
    <n v="0"/>
    <n v="0"/>
    <n v="0"/>
    <n v="0"/>
    <n v="1"/>
    <n v="1"/>
    <n v="1"/>
    <s v="Others"/>
    <s v="Others"/>
    <s v="Others"/>
    <n v="3.3224428650431954"/>
    <n v="0"/>
    <n v="0"/>
    <n v="0"/>
    <n v="0"/>
    <n v="0"/>
    <n v="0"/>
    <n v="0"/>
    <s v="Others"/>
    <s v="Others"/>
    <s v="Others"/>
    <s v="0"/>
  </r>
  <r>
    <s v="Total"/>
    <x v="1"/>
    <s v="ABC-9"/>
    <s v="XYZ-55"/>
    <x v="319"/>
    <s v="Description_428"/>
    <d v="2022-02-01T00:00:00"/>
    <n v="0"/>
    <s v="Supply"/>
    <n v="0"/>
    <n v="0"/>
    <n v="0"/>
    <n v="0"/>
    <n v="0"/>
    <n v="0"/>
    <n v="0"/>
    <n v="1"/>
    <n v="1"/>
    <n v="1"/>
    <s v="Others"/>
    <s v="Others"/>
    <s v="Others"/>
    <n v="1.2548479584622134"/>
    <n v="0"/>
    <n v="0"/>
    <n v="0"/>
    <n v="0"/>
    <n v="0"/>
    <n v="0"/>
    <n v="0"/>
    <s v="Others"/>
    <s v="Others"/>
    <s v="Others"/>
    <s v="0"/>
  </r>
  <r>
    <s v="Total"/>
    <x v="1"/>
    <s v="ABC-9"/>
    <s v="XYZ-55"/>
    <x v="320"/>
    <s v="Description_429"/>
    <d v="2022-02-01T00:00:00"/>
    <n v="0"/>
    <s v="Supply"/>
    <n v="0"/>
    <n v="0"/>
    <n v="0"/>
    <n v="0"/>
    <n v="0"/>
    <n v="0"/>
    <n v="0"/>
    <n v="1"/>
    <n v="1"/>
    <n v="1"/>
    <s v="Others"/>
    <s v="Others"/>
    <s v="Others"/>
    <n v="2.4735063607735137"/>
    <n v="0"/>
    <n v="0"/>
    <n v="0"/>
    <n v="0"/>
    <n v="0"/>
    <n v="0"/>
    <n v="0"/>
    <s v="Others"/>
    <s v="Others"/>
    <s v="Others"/>
    <s v="0"/>
  </r>
  <r>
    <s v="Total"/>
    <x v="1"/>
    <s v="ABC-9"/>
    <s v="XYZ-55"/>
    <x v="321"/>
    <s v="Description_430"/>
    <d v="2022-02-01T00:00:00"/>
    <n v="0"/>
    <s v="Supply"/>
    <n v="0"/>
    <n v="0"/>
    <n v="0"/>
    <n v="0"/>
    <n v="0"/>
    <n v="0"/>
    <n v="0"/>
    <n v="1"/>
    <n v="1"/>
    <n v="1"/>
    <s v="Others"/>
    <s v="Others"/>
    <s v="Others"/>
    <n v="0.80293452618462569"/>
    <n v="0"/>
    <n v="0"/>
    <n v="0"/>
    <n v="0"/>
    <n v="0"/>
    <n v="0"/>
    <n v="0"/>
    <s v="Others"/>
    <s v="Others"/>
    <s v="Others"/>
    <s v="0"/>
  </r>
  <r>
    <s v="Total"/>
    <x v="1"/>
    <s v="ABC-9"/>
    <s v="XYZ-55"/>
    <x v="322"/>
    <s v="Description_431"/>
    <d v="2022-02-01T00:00:00"/>
    <n v="0"/>
    <s v="Supply"/>
    <n v="0"/>
    <n v="0"/>
    <n v="0"/>
    <n v="0"/>
    <n v="0"/>
    <n v="0"/>
    <n v="0"/>
    <n v="1"/>
    <n v="1"/>
    <n v="1"/>
    <s v="Others"/>
    <s v="Others"/>
    <s v="Others"/>
    <n v="4.612680345254847"/>
    <n v="0"/>
    <n v="0"/>
    <n v="0"/>
    <n v="0"/>
    <n v="0"/>
    <n v="0"/>
    <n v="0"/>
    <s v="Others"/>
    <s v="Others"/>
    <s v="Others"/>
    <s v="0"/>
  </r>
  <r>
    <s v="Total"/>
    <x v="1"/>
    <s v="ABC-9"/>
    <s v="XYZ-55"/>
    <x v="323"/>
    <s v="Description_432"/>
    <d v="2022-02-01T00:00:00"/>
    <n v="0"/>
    <s v="Supply"/>
    <n v="0"/>
    <n v="0"/>
    <n v="0"/>
    <n v="0"/>
    <n v="0"/>
    <n v="0"/>
    <n v="0"/>
    <n v="1"/>
    <n v="1"/>
    <n v="1"/>
    <s v="Others"/>
    <s v="Others"/>
    <s v="Others"/>
    <n v="1.5484165819130222"/>
    <n v="0"/>
    <n v="0"/>
    <n v="0"/>
    <n v="0"/>
    <n v="0"/>
    <n v="0"/>
    <n v="0"/>
    <s v="Others"/>
    <s v="Others"/>
    <s v="Others"/>
    <s v="0"/>
  </r>
  <r>
    <s v="Total"/>
    <x v="1"/>
    <s v="ABC-9"/>
    <s v="XYZ-55"/>
    <x v="324"/>
    <s v="Description_433"/>
    <d v="2022-02-01T00:00:00"/>
    <n v="0"/>
    <s v="Supply"/>
    <n v="0"/>
    <n v="0"/>
    <n v="0"/>
    <n v="0"/>
    <n v="0"/>
    <n v="0"/>
    <n v="0"/>
    <n v="1"/>
    <n v="1"/>
    <n v="1"/>
    <s v="Others"/>
    <s v="Others"/>
    <s v="Others"/>
    <n v="3.3298431832568802"/>
    <n v="0"/>
    <n v="0"/>
    <n v="0"/>
    <n v="0"/>
    <n v="0"/>
    <n v="0"/>
    <n v="0"/>
    <s v="Others"/>
    <s v="Others"/>
    <s v="Others"/>
    <s v="0"/>
  </r>
  <r>
    <s v="Total"/>
    <x v="1"/>
    <s v="ABC-9"/>
    <s v="XYZ-55"/>
    <x v="325"/>
    <s v="Description_434"/>
    <d v="2022-02-01T00:00:00"/>
    <n v="0"/>
    <s v="Supply"/>
    <n v="0"/>
    <n v="0"/>
    <n v="0"/>
    <n v="0"/>
    <n v="0"/>
    <n v="0"/>
    <n v="0"/>
    <n v="1"/>
    <n v="1"/>
    <n v="1"/>
    <s v="Others"/>
    <s v="Others"/>
    <s v="Others"/>
    <n v="0.90373886077101306"/>
    <n v="0"/>
    <n v="0"/>
    <n v="0"/>
    <n v="0"/>
    <n v="0"/>
    <n v="0"/>
    <n v="0"/>
    <s v="Others"/>
    <s v="Others"/>
    <s v="Others"/>
    <s v="0"/>
  </r>
  <r>
    <s v="Total"/>
    <x v="1"/>
    <s v="ABC-9"/>
    <s v="XYZ-55"/>
    <x v="326"/>
    <s v="Description_435"/>
    <d v="2022-02-01T00:00:00"/>
    <n v="0"/>
    <s v="Supply"/>
    <n v="0"/>
    <n v="0"/>
    <n v="0"/>
    <n v="0"/>
    <n v="0"/>
    <n v="0"/>
    <n v="0"/>
    <n v="1"/>
    <n v="1"/>
    <n v="1"/>
    <s v="Others"/>
    <s v="Others"/>
    <s v="Others"/>
    <n v="6.2231675962066353"/>
    <n v="0"/>
    <n v="0"/>
    <n v="0"/>
    <n v="0"/>
    <n v="0"/>
    <n v="0"/>
    <n v="0"/>
    <s v="Others"/>
    <s v="Others"/>
    <s v="Others"/>
    <s v="0"/>
  </r>
  <r>
    <s v="Total"/>
    <x v="1"/>
    <s v="ABC-12"/>
    <s v="XYZ-56"/>
    <x v="327"/>
    <s v="Description_436"/>
    <d v="2022-02-01T00:00:00"/>
    <n v="537"/>
    <s v="Demand"/>
    <n v="7"/>
    <n v="48"/>
    <n v="48"/>
    <n v="20"/>
    <n v="41"/>
    <n v="41"/>
    <n v="13"/>
    <n v="0"/>
    <n v="0"/>
    <n v="0"/>
    <s v="0-10%"/>
    <s v="0-10%"/>
    <s v="0-10%"/>
    <n v="10.769500000000001"/>
    <n v="75.386500000000012"/>
    <n v="516.93600000000004"/>
    <n v="516.93600000000004"/>
    <n v="215.39000000000001"/>
    <n v="441.54950000000002"/>
    <n v="441.54950000000002"/>
    <n v="140.0035"/>
    <s v="Overforecast"/>
    <s v="Overforecast"/>
    <s v="Overforecast"/>
    <s v="25-50"/>
  </r>
  <r>
    <s v="Total"/>
    <x v="1"/>
    <s v="ABC-12"/>
    <s v="XYZ-56"/>
    <x v="328"/>
    <s v="Description_437"/>
    <d v="2022-02-01T00:00:00"/>
    <n v="4949"/>
    <s v="Demand"/>
    <n v="308"/>
    <n v="2049"/>
    <n v="2049"/>
    <n v="3000"/>
    <n v="1741"/>
    <n v="1741"/>
    <n v="2692"/>
    <n v="0"/>
    <n v="0"/>
    <n v="0"/>
    <s v="0-10%"/>
    <s v="0-10%"/>
    <s v="0-10%"/>
    <n v="32.356099999999998"/>
    <n v="9965.6787999999997"/>
    <n v="66297.6489"/>
    <n v="66297.6489"/>
    <n v="97068.299999999988"/>
    <n v="56331.970099999999"/>
    <n v="56331.970099999999"/>
    <n v="87102.621199999994"/>
    <s v="Overforecast"/>
    <s v="Overforecast"/>
    <s v="Overforecast"/>
    <s v="0-25"/>
  </r>
  <r>
    <s v="Total"/>
    <x v="1"/>
    <s v="ABC-12"/>
    <s v="XYZ-56"/>
    <x v="329"/>
    <s v="Description_438"/>
    <d v="2022-02-01T00:00:00"/>
    <n v="0"/>
    <s v="Supply"/>
    <n v="0"/>
    <n v="4"/>
    <n v="4"/>
    <n v="0"/>
    <n v="4"/>
    <n v="4"/>
    <n v="0"/>
    <n v="1"/>
    <n v="1"/>
    <n v="1"/>
    <s v="90-100%"/>
    <s v="90-100%"/>
    <s v="Others"/>
    <n v="3.5291575969392186"/>
    <n v="0"/>
    <n v="14.116630387756874"/>
    <n v="14.116630387756874"/>
    <n v="0"/>
    <n v="14.116630387756874"/>
    <n v="14.116630387756874"/>
    <n v="0"/>
    <s v="Forecasted But Not Sold"/>
    <s v="Forecasted But Not Sold"/>
    <s v="Others"/>
    <s v="0"/>
  </r>
  <r>
    <s v="Total"/>
    <x v="1"/>
    <s v="ABC-12"/>
    <s v="XYZ-57"/>
    <x v="330"/>
    <s v="Description_440"/>
    <d v="2022-02-01T00:00:00"/>
    <n v="2613"/>
    <s v="Demand"/>
    <n v="73"/>
    <n v="209"/>
    <n v="209"/>
    <n v="400"/>
    <n v="136"/>
    <n v="136"/>
    <n v="327"/>
    <n v="0"/>
    <n v="0"/>
    <n v="0"/>
    <s v="0-10%"/>
    <s v="0-10%"/>
    <s v="0-10%"/>
    <n v="6.8747474589500079"/>
    <n v="501.85656450335057"/>
    <n v="1436.8222189205517"/>
    <n v="1436.8222189205517"/>
    <n v="2749.898983580003"/>
    <n v="934.96565441720111"/>
    <n v="934.96565441720111"/>
    <n v="2248.0424190766525"/>
    <s v="Overforecast"/>
    <s v="Overforecast"/>
    <s v="Overforecast"/>
    <s v="0-25"/>
  </r>
  <r>
    <s v="Total"/>
    <x v="1"/>
    <s v="ABC-12"/>
    <s v="XYZ-57"/>
    <x v="331"/>
    <s v="Description_441"/>
    <d v="2022-02-01T00:00:00"/>
    <n v="538"/>
    <s v="Demand"/>
    <n v="1"/>
    <n v="6"/>
    <n v="6"/>
    <n v="15"/>
    <n v="5"/>
    <n v="5"/>
    <n v="14"/>
    <n v="0"/>
    <n v="0"/>
    <n v="0"/>
    <s v="0-10%"/>
    <s v="0-10%"/>
    <s v="0-10%"/>
    <n v="10.9584125"/>
    <n v="10.9584125"/>
    <n v="65.750474999999994"/>
    <n v="65.750474999999994"/>
    <n v="164.37618749999999"/>
    <n v="54.792062499999993"/>
    <n v="54.792062499999993"/>
    <n v="153.41777499999998"/>
    <s v="Overforecast"/>
    <s v="Overforecast"/>
    <s v="Overforecast"/>
    <s v="0-25"/>
  </r>
  <r>
    <s v="Total"/>
    <x v="1"/>
    <s v="ABC-12"/>
    <s v="XYZ-57"/>
    <x v="332"/>
    <s v="Description_442"/>
    <d v="2022-02-01T00:00:00"/>
    <n v="5220"/>
    <s v="Demand"/>
    <n v="1497"/>
    <n v="1800"/>
    <n v="1800"/>
    <n v="1500"/>
    <n v="303"/>
    <n v="303"/>
    <n v="3"/>
    <n v="0.79759519038076154"/>
    <n v="0.79759519038076154"/>
    <n v="0.99799599198396793"/>
    <s v="70-80%"/>
    <s v="70-80%"/>
    <s v="90-100%"/>
    <n v="6.8339518166393622"/>
    <n v="10230.425869509125"/>
    <n v="12301.113269950853"/>
    <n v="12301.113269950853"/>
    <n v="10250.927724959043"/>
    <n v="2070.6874004417277"/>
    <n v="2070.6874004417277"/>
    <n v="20.501855449918367"/>
    <s v="Overforecast"/>
    <s v="Overforecast"/>
    <s v="Normal"/>
    <s v="80-120"/>
  </r>
  <r>
    <s v="Total"/>
    <x v="1"/>
    <s v="ABC-12"/>
    <s v="XYZ-57"/>
    <x v="333"/>
    <s v="Description_443"/>
    <d v="2022-02-01T00:00:00"/>
    <n v="3005"/>
    <s v="Demand"/>
    <n v="13"/>
    <n v="18"/>
    <n v="18"/>
    <n v="20"/>
    <n v="5"/>
    <n v="5"/>
    <n v="7"/>
    <n v="0.61538461538461542"/>
    <n v="0.61538461538461542"/>
    <n v="0.46153846153846156"/>
    <s v="60-70%"/>
    <s v="60-70%"/>
    <s v="40-50%"/>
    <n v="4.4724163999999984"/>
    <n v="58.141413199999981"/>
    <n v="80.503495199999975"/>
    <n v="80.503495199999975"/>
    <n v="89.448327999999975"/>
    <n v="22.362081999999994"/>
    <n v="22.362081999999994"/>
    <n v="31.306914799999994"/>
    <s v="Overforecast"/>
    <s v="Overforecast"/>
    <s v="Overforecast"/>
    <s v="50-80"/>
  </r>
  <r>
    <s v="Total"/>
    <x v="4"/>
    <s v="ABC-12"/>
    <s v="XYZ-57"/>
    <x v="334"/>
    <s v="Description_444"/>
    <d v="2022-02-01T00:00:00"/>
    <n v="15529"/>
    <s v="Demand"/>
    <n v="2140"/>
    <n v="2120"/>
    <n v="2120"/>
    <n v="2700"/>
    <n v="20"/>
    <n v="20"/>
    <n v="560"/>
    <n v="0.99065420560747663"/>
    <n v="0.99065420560747663"/>
    <n v="0.73831775700934577"/>
    <s v="90-100%"/>
    <s v="90-100%"/>
    <s v="70-80%"/>
    <n v="2.83"/>
    <n v="6056.2"/>
    <n v="5999.6"/>
    <n v="5999.6"/>
    <n v="7641"/>
    <n v="56.599999999999454"/>
    <n v="56.599999999999454"/>
    <n v="1584.8000000000002"/>
    <s v="Normal"/>
    <s v="Normal"/>
    <s v="Overforecast"/>
    <s v="50-80"/>
  </r>
  <r>
    <s v="Total"/>
    <x v="1"/>
    <s v="ABC-12"/>
    <s v="XYZ-57"/>
    <x v="335"/>
    <s v="Description_445"/>
    <d v="2022-02-01T00:00:00"/>
    <n v="2525"/>
    <s v="Demand"/>
    <n v="22"/>
    <n v="51"/>
    <n v="51"/>
    <n v="20"/>
    <n v="29"/>
    <n v="29"/>
    <n v="2"/>
    <n v="0"/>
    <n v="0"/>
    <n v="0.90909090909090906"/>
    <s v="0-10%"/>
    <s v="0-10%"/>
    <s v="80-90%"/>
    <n v="21.470912388956524"/>
    <n v="472.36007255704351"/>
    <n v="1095.0165318367826"/>
    <n v="1095.0165318367826"/>
    <n v="429.41824777913047"/>
    <n v="622.65645927973912"/>
    <n v="622.65645927973912"/>
    <n v="42.941824777913041"/>
    <s v="Overforecast"/>
    <s v="Overforecast"/>
    <s v="Normal"/>
    <s v="80-120"/>
  </r>
  <r>
    <s v="Total"/>
    <x v="1"/>
    <s v="ABC-12"/>
    <s v="XYZ-57"/>
    <x v="336"/>
    <s v="Description_446"/>
    <d v="2022-02-01T00:00:00"/>
    <n v="7630"/>
    <s v="Demand"/>
    <n v="978"/>
    <n v="2000"/>
    <n v="2000"/>
    <n v="2100"/>
    <n v="1022"/>
    <n v="1022"/>
    <n v="1122"/>
    <n v="0"/>
    <n v="0"/>
    <n v="0"/>
    <s v="0-10%"/>
    <s v="0-10%"/>
    <s v="0-10%"/>
    <n v="7.7369347541380877"/>
    <n v="7566.7221895470502"/>
    <n v="15473.869508276175"/>
    <n v="15473.869508276175"/>
    <n v="16247.562983689984"/>
    <n v="7907.1473187291249"/>
    <n v="7907.1473187291249"/>
    <n v="8680.8407941429341"/>
    <s v="Overforecast"/>
    <s v="Overforecast"/>
    <s v="Overforecast"/>
    <s v="25-50"/>
  </r>
  <r>
    <s v="Total"/>
    <x v="1"/>
    <s v="ABC-12"/>
    <s v="XYZ-57"/>
    <x v="337"/>
    <s v="Description_447"/>
    <d v="2022-02-01T00:00:00"/>
    <n v="775"/>
    <s v="Demand"/>
    <n v="11"/>
    <n v="37"/>
    <n v="37"/>
    <n v="30"/>
    <n v="26"/>
    <n v="26"/>
    <n v="19"/>
    <n v="0"/>
    <n v="0"/>
    <n v="0"/>
    <s v="0-10%"/>
    <s v="0-10%"/>
    <s v="0-10%"/>
    <n v="4.9900213000000013"/>
    <n v="54.890234300000017"/>
    <n v="184.63078810000005"/>
    <n v="184.63078810000005"/>
    <n v="149.70063900000005"/>
    <n v="129.74055380000004"/>
    <n v="129.74055380000004"/>
    <n v="94.810404700000035"/>
    <s v="Overforecast"/>
    <s v="Overforecast"/>
    <s v="Overforecast"/>
    <s v="25-50"/>
  </r>
  <r>
    <s v="Total"/>
    <x v="4"/>
    <s v="ABC-12"/>
    <s v="XYZ-57"/>
    <x v="338"/>
    <s v="Description_448"/>
    <d v="2022-02-01T00:00:00"/>
    <n v="16637"/>
    <s v="Demand"/>
    <n v="4640"/>
    <n v="4500"/>
    <n v="4500"/>
    <n v="6000"/>
    <n v="140"/>
    <n v="140"/>
    <n v="1360"/>
    <n v="0.96982758620689657"/>
    <n v="0.96982758620689657"/>
    <n v="0.7068965517241379"/>
    <s v="90-100%"/>
    <s v="90-100%"/>
    <s v="60-70%"/>
    <n v="2.86"/>
    <n v="13270.4"/>
    <n v="12870"/>
    <n v="12870"/>
    <n v="17160"/>
    <n v="400.39999999999964"/>
    <n v="400.39999999999964"/>
    <n v="3889.6000000000004"/>
    <s v="Normal"/>
    <s v="Normal"/>
    <s v="Overforecast"/>
    <s v="50-80"/>
  </r>
  <r>
    <s v="Total"/>
    <x v="1"/>
    <s v="ABC-12"/>
    <s v="XYZ-57"/>
    <x v="339"/>
    <s v="Description_449"/>
    <d v="2022-02-01T00:00:00"/>
    <n v="775"/>
    <s v="Demand"/>
    <n v="18"/>
    <n v="45"/>
    <n v="45"/>
    <n v="20"/>
    <n v="27"/>
    <n v="27"/>
    <n v="2"/>
    <n v="0"/>
    <n v="0"/>
    <n v="0.88888888888888884"/>
    <s v="0-10%"/>
    <s v="0-10%"/>
    <s v="80-90%"/>
    <n v="17.185552402222221"/>
    <n v="309.33994323999997"/>
    <n v="773.34985810000001"/>
    <n v="773.34985810000001"/>
    <n v="343.7110480444444"/>
    <n v="464.00991486000004"/>
    <n v="464.00991486000004"/>
    <n v="34.371104804444428"/>
    <s v="Overforecast"/>
    <s v="Overforecast"/>
    <s v="Overforecast"/>
    <s v="80-120"/>
  </r>
  <r>
    <s v="Total"/>
    <x v="1"/>
    <s v="ABC-12"/>
    <s v="XYZ-57"/>
    <x v="340"/>
    <s v="Description_450"/>
    <d v="2022-02-01T00:00:00"/>
    <n v="1093"/>
    <s v="Demand"/>
    <n v="54"/>
    <n v="250"/>
    <n v="250"/>
    <n v="250"/>
    <n v="196"/>
    <n v="196"/>
    <n v="196"/>
    <n v="0"/>
    <n v="0"/>
    <n v="0"/>
    <s v="0-10%"/>
    <s v="0-10%"/>
    <s v="0-10%"/>
    <n v="9.9319533787907055"/>
    <n v="536.32548245469809"/>
    <n v="2482.9883446976764"/>
    <n v="2482.9883446976764"/>
    <n v="2482.9883446976764"/>
    <n v="1946.6628622429785"/>
    <n v="1946.6628622429785"/>
    <n v="1946.6628622429785"/>
    <s v="Overforecast"/>
    <s v="Overforecast"/>
    <s v="Overforecast"/>
    <s v="0-25"/>
  </r>
  <r>
    <s v="Total"/>
    <x v="1"/>
    <s v="ABC-12"/>
    <s v="XYZ-57"/>
    <x v="341"/>
    <s v="Description_451"/>
    <d v="2022-02-01T00:00:00"/>
    <n v="488"/>
    <s v="Demand"/>
    <n v="0"/>
    <n v="6"/>
    <n v="6"/>
    <n v="6"/>
    <n v="6"/>
    <n v="6"/>
    <n v="6"/>
    <n v="1"/>
    <n v="1"/>
    <n v="1"/>
    <s v="90-100%"/>
    <s v="90-100%"/>
    <s v="90-100%"/>
    <n v="7.5267499999999989"/>
    <n v="0"/>
    <n v="45.160499999999992"/>
    <n v="45.160499999999992"/>
    <n v="45.160499999999992"/>
    <n v="45.160499999999992"/>
    <n v="45.160499999999992"/>
    <n v="45.160499999999992"/>
    <s v="Forecasted But Not Sold"/>
    <s v="Forecasted But Not Sold"/>
    <s v="Forecasted But Not Sold"/>
    <s v="0"/>
  </r>
  <r>
    <s v="Total"/>
    <x v="3"/>
    <s v="ABC-12"/>
    <s v="XYZ-56"/>
    <x v="342"/>
    <s v="Description_452"/>
    <d v="2022-02-01T00:00:00"/>
    <n v="288"/>
    <s v="Demand"/>
    <n v="208"/>
    <n v="744"/>
    <n v="744"/>
    <n v="600"/>
    <n v="536"/>
    <n v="536"/>
    <n v="392"/>
    <n v="0"/>
    <n v="0"/>
    <n v="0"/>
    <s v="0-10%"/>
    <s v="0-10%"/>
    <s v="0-10%"/>
    <n v="7.4221439517400647"/>
    <n v="1543.8059419619335"/>
    <n v="5522.0751000946084"/>
    <n v="5522.0751000946084"/>
    <n v="4453.2863710440388"/>
    <n v="3978.2691581326749"/>
    <n v="3978.2691581326749"/>
    <n v="2909.4804290821053"/>
    <s v="Overforecast"/>
    <s v="Overforecast"/>
    <s v="Overforecast"/>
    <s v="25-50"/>
  </r>
  <r>
    <s v="Total"/>
    <x v="3"/>
    <s v="ABC-12"/>
    <s v="XYZ-56"/>
    <x v="343"/>
    <s v="Description_453"/>
    <d v="2022-02-01T00:00:00"/>
    <n v="195"/>
    <s v="Demand"/>
    <n v="174"/>
    <n v="272"/>
    <n v="272"/>
    <n v="200"/>
    <n v="98"/>
    <n v="98"/>
    <n v="26"/>
    <n v="0.43678160919540232"/>
    <n v="0.43678160919540232"/>
    <n v="0.85057471264367812"/>
    <s v="40-50%"/>
    <s v="40-50%"/>
    <s v="80-90%"/>
    <n v="22.462155263455692"/>
    <n v="3908.4150158412904"/>
    <n v="6109.7062316599486"/>
    <n v="6109.7062316599486"/>
    <n v="4492.4310526911386"/>
    <n v="2201.2912158186582"/>
    <n v="2201.2912158186582"/>
    <n v="584.01603684984821"/>
    <s v="Overforecast"/>
    <s v="Overforecast"/>
    <s v="Overforecast"/>
    <s v="80-120"/>
  </r>
  <r>
    <s v="Total"/>
    <x v="0"/>
    <s v="ABC-12"/>
    <s v="XYZ-57"/>
    <x v="344"/>
    <s v="Description_454"/>
    <d v="2022-02-01T00:00:00"/>
    <n v="15925"/>
    <s v="Demand"/>
    <n v="2470"/>
    <n v="1480"/>
    <n v="1480"/>
    <n v="1000"/>
    <n v="990"/>
    <n v="990"/>
    <n v="1470"/>
    <n v="0.59919028340080971"/>
    <n v="0.59919028340080971"/>
    <n v="0.40485829959514175"/>
    <s v="50-60%"/>
    <s v="50-60%"/>
    <s v="30-40%"/>
    <n v="2.5056063434829055"/>
    <n v="6188.8476684027764"/>
    <n v="3708.2973883547002"/>
    <n v="3708.2973883547002"/>
    <n v="2505.6063434829052"/>
    <n v="2480.5502800480763"/>
    <n v="2480.5502800480763"/>
    <n v="3683.2413249198712"/>
    <s v="Underforecast"/>
    <s v="Underforecast"/>
    <s v="Underforecast"/>
    <s v="&gt;200&quot;"/>
  </r>
  <r>
    <s v="Total"/>
    <x v="3"/>
    <s v="ABC-12"/>
    <s v="XYZ-57"/>
    <x v="345"/>
    <s v="Description_455"/>
    <d v="2022-02-01T00:00:00"/>
    <n v="1388"/>
    <s v="Demand"/>
    <n v="499"/>
    <n v="364"/>
    <n v="364"/>
    <n v="380"/>
    <n v="135"/>
    <n v="135"/>
    <n v="119"/>
    <n v="0.72945891783567141"/>
    <n v="0.72945891783567141"/>
    <n v="0.76152304609218435"/>
    <s v="70-80%"/>
    <s v="70-80%"/>
    <s v="70-80%"/>
    <n v="8.0913247979368652"/>
    <n v="4037.5710741704956"/>
    <n v="2945.2422264490187"/>
    <n v="2945.2422264490187"/>
    <n v="3074.7034232160086"/>
    <n v="1092.3288477214769"/>
    <n v="1092.3288477214769"/>
    <n v="962.86765095448709"/>
    <s v="Underforecast"/>
    <s v="Underforecast"/>
    <s v="Underforecast"/>
    <s v="120-150"/>
  </r>
  <r>
    <s v="Total"/>
    <x v="0"/>
    <s v="ABC-12"/>
    <s v="XYZ-57"/>
    <x v="346"/>
    <s v="Description_456"/>
    <d v="2022-02-01T00:00:00"/>
    <n v="10972"/>
    <s v="Demand"/>
    <n v="2856"/>
    <n v="2802"/>
    <n v="2802"/>
    <n v="1500"/>
    <n v="54"/>
    <n v="54"/>
    <n v="1356"/>
    <n v="0.98109243697478987"/>
    <n v="0.98109243697478987"/>
    <n v="0.52521008403361347"/>
    <s v="90-100%"/>
    <s v="90-100%"/>
    <s v="50-60%"/>
    <n v="3.2666200140802575"/>
    <n v="9329.4667602132158"/>
    <n v="9153.0692794528823"/>
    <n v="9153.0692794528823"/>
    <n v="4899.9300211203863"/>
    <n v="176.39748076033356"/>
    <n v="176.39748076033356"/>
    <n v="4429.5367390928295"/>
    <s v="Normal"/>
    <s v="Normal"/>
    <s v="Underforecast"/>
    <s v="150-200"/>
  </r>
  <r>
    <s v="Total"/>
    <x v="3"/>
    <s v="ABC-12"/>
    <s v="XYZ-57"/>
    <x v="347"/>
    <s v="Description_458"/>
    <d v="2022-02-01T00:00:00"/>
    <n v="1129"/>
    <s v="Demand"/>
    <n v="162"/>
    <n v="137"/>
    <n v="137"/>
    <n v="150"/>
    <n v="25"/>
    <n v="25"/>
    <n v="12"/>
    <n v="0.84567901234567899"/>
    <n v="0.84567901234567899"/>
    <n v="0.92592592592592593"/>
    <s v="80-90%"/>
    <s v="80-90%"/>
    <s v="90-100%"/>
    <n v="23.049205669774832"/>
    <n v="3733.9713185035225"/>
    <n v="3157.741176759152"/>
    <n v="3157.741176759152"/>
    <n v="3457.3808504662247"/>
    <n v="576.23014174437048"/>
    <n v="576.23014174437048"/>
    <n v="276.5904680372978"/>
    <s v="Underforecast"/>
    <s v="Underforecast"/>
    <s v="Normal"/>
    <s v="80-120"/>
  </r>
  <r>
    <s v="Total"/>
    <x v="3"/>
    <s v="ABC-12"/>
    <s v="XYZ-57"/>
    <x v="348"/>
    <s v="Description_459"/>
    <d v="2022-02-01T00:00:00"/>
    <n v="918"/>
    <s v="Demand"/>
    <n v="223"/>
    <n v="194"/>
    <n v="194"/>
    <n v="225"/>
    <n v="29"/>
    <n v="29"/>
    <n v="2"/>
    <n v="0.86995515695067271"/>
    <n v="0.86995515695067271"/>
    <n v="0.99103139013452912"/>
    <s v="80-90%"/>
    <s v="80-90%"/>
    <s v="90-100%"/>
    <n v="8.0902067207298973"/>
    <n v="1804.116098722767"/>
    <n v="1569.5001038216001"/>
    <n v="1569.5001038216001"/>
    <n v="1820.2965121642269"/>
    <n v="234.61599490116691"/>
    <n v="234.61599490116691"/>
    <n v="16.180413441459905"/>
    <s v="Underforecast"/>
    <s v="Underforecast"/>
    <s v="Normal"/>
    <s v="80-120"/>
  </r>
  <r>
    <s v="Total"/>
    <x v="0"/>
    <s v="ABC-12"/>
    <s v="XYZ-57"/>
    <x v="349"/>
    <s v="Description_460"/>
    <d v="2022-02-01T00:00:00"/>
    <n v="8391"/>
    <s v="Demand"/>
    <n v="997"/>
    <n v="1119"/>
    <n v="1119"/>
    <n v="500"/>
    <n v="122"/>
    <n v="122"/>
    <n v="497"/>
    <n v="0.87763289869608829"/>
    <n v="0.87763289869608829"/>
    <n v="0.50150451354062187"/>
    <s v="80-90%"/>
    <s v="80-90%"/>
    <s v="40-50%"/>
    <n v="3.6968784860557773"/>
    <n v="3685.78785059761"/>
    <n v="4136.8070258964144"/>
    <n v="4136.8070258964144"/>
    <n v="1848.4392430278886"/>
    <n v="451.01917529880438"/>
    <n v="451.01917529880438"/>
    <n v="1837.3486075697215"/>
    <s v="Overforecast"/>
    <s v="Overforecast"/>
    <s v="Underforecast"/>
    <s v="150-200"/>
  </r>
  <r>
    <s v="Total"/>
    <x v="3"/>
    <s v="ABC-12"/>
    <s v="XYZ-57"/>
    <x v="350"/>
    <s v="Description_462"/>
    <d v="2022-02-01T00:00:00"/>
    <n v="954"/>
    <s v="Demand"/>
    <n v="92"/>
    <n v="123"/>
    <n v="123"/>
    <n v="96"/>
    <n v="31"/>
    <n v="31"/>
    <n v="4"/>
    <n v="0.66304347826086962"/>
    <n v="0.66304347826086962"/>
    <n v="0.95652173913043481"/>
    <s v="60-70%"/>
    <s v="60-70%"/>
    <s v="90-100%"/>
    <n v="23.046961464840081"/>
    <n v="2120.3204547652876"/>
    <n v="2834.7762601753298"/>
    <n v="2834.7762601753298"/>
    <n v="2212.5083006246477"/>
    <n v="714.4558054100421"/>
    <n v="714.4558054100421"/>
    <n v="92.187845859360095"/>
    <s v="Overforecast"/>
    <s v="Overforecast"/>
    <s v="Normal"/>
    <s v="80-120"/>
  </r>
  <r>
    <s v="Total"/>
    <x v="2"/>
    <s v="ABC-12"/>
    <s v="XYZ-58"/>
    <x v="351"/>
    <s v="Description_465"/>
    <d v="2022-02-01T00:00:00"/>
    <n v="30974"/>
    <s v="Demand"/>
    <n v="3056"/>
    <n v="4221"/>
    <n v="3800"/>
    <n v="3480"/>
    <n v="1165"/>
    <n v="744"/>
    <n v="424"/>
    <n v="0.61878272251308908"/>
    <n v="0.75654450261780104"/>
    <n v="0.86125654450261779"/>
    <s v="60-70%"/>
    <s v="70-80%"/>
    <s v="80-90%"/>
    <n v="6.6137626707404742"/>
    <n v="20211.658721782889"/>
    <n v="27916.692233195543"/>
    <n v="25132.298148813803"/>
    <n v="23015.894094176849"/>
    <n v="7705.0335114126538"/>
    <n v="4920.6394270309138"/>
    <n v="2804.2353723939596"/>
    <s v="Overforecast"/>
    <s v="Overforecast"/>
    <s v="Overforecast"/>
    <s v="80-120"/>
  </r>
  <r>
    <s v="Total"/>
    <x v="2"/>
    <s v="ABC-12"/>
    <s v="XYZ-58"/>
    <x v="352"/>
    <s v="Description_466"/>
    <d v="2022-02-01T00:00:00"/>
    <n v="29404"/>
    <s v="Demand"/>
    <n v="2890"/>
    <n v="1869"/>
    <n v="1869"/>
    <n v="1800"/>
    <n v="1021"/>
    <n v="1021"/>
    <n v="1090"/>
    <n v="0.64671280276816612"/>
    <n v="0.64671280276816612"/>
    <n v="0.62283737024221453"/>
    <s v="60-70%"/>
    <s v="60-70%"/>
    <s v="60-70%"/>
    <n v="4.5569526511018985"/>
    <n v="13169.593161684486"/>
    <n v="8516.9445049094484"/>
    <n v="8516.9445049094484"/>
    <n v="8202.5147719834167"/>
    <n v="4652.648656775038"/>
    <n v="4652.648656775038"/>
    <n v="4967.0783897010697"/>
    <s v="Underforecast"/>
    <s v="Underforecast"/>
    <s v="Underforecast"/>
    <s v="150-200"/>
  </r>
  <r>
    <s v="Total"/>
    <x v="3"/>
    <s v="ABC-12"/>
    <s v="XYZ-58"/>
    <x v="353"/>
    <s v="Description_467"/>
    <d v="2022-02-01T00:00:00"/>
    <n v="3381"/>
    <s v="Demand"/>
    <n v="225"/>
    <n v="156"/>
    <n v="156"/>
    <n v="200"/>
    <n v="69"/>
    <n v="69"/>
    <n v="25"/>
    <n v="0.69333333333333336"/>
    <n v="0.69333333333333336"/>
    <n v="0.88888888888888884"/>
    <s v="60-70%"/>
    <s v="60-70%"/>
    <s v="80-90%"/>
    <n v="2.7794323306575817"/>
    <n v="625.37227439795583"/>
    <n v="433.59144358258271"/>
    <n v="433.59144358258271"/>
    <n v="555.88646613151639"/>
    <n v="191.78083081537312"/>
    <n v="191.78083081537312"/>
    <n v="69.485808266439449"/>
    <s v="Underforecast"/>
    <s v="Underforecast"/>
    <s v="Underforecast"/>
    <s v="80-120"/>
  </r>
  <r>
    <s v="Total"/>
    <x v="3"/>
    <s v="ABC-12"/>
    <s v="XYZ-58"/>
    <x v="354"/>
    <s v="Description_468"/>
    <d v="2022-02-01T00:00:00"/>
    <n v="1069"/>
    <s v="Demand"/>
    <n v="91"/>
    <n v="87"/>
    <n v="87"/>
    <n v="90"/>
    <n v="4"/>
    <n v="4"/>
    <n v="1"/>
    <n v="0.95604395604395609"/>
    <n v="0.95604395604395609"/>
    <n v="0.98901098901098905"/>
    <s v="90-100%"/>
    <s v="90-100%"/>
    <s v="90-100%"/>
    <n v="8.2523596509176933"/>
    <n v="750.96472823351007"/>
    <n v="717.95528962983929"/>
    <n v="717.95528962983929"/>
    <n v="742.71236858259238"/>
    <n v="33.009438603670787"/>
    <n v="33.009438603670787"/>
    <n v="8.2523596509176969"/>
    <s v="Normal"/>
    <s v="Normal"/>
    <s v="Normal"/>
    <s v="80-120"/>
  </r>
  <r>
    <s v="Total"/>
    <x v="3"/>
    <s v="ABC-12"/>
    <s v="XYZ-58"/>
    <x v="355"/>
    <s v="Description_469"/>
    <d v="2022-02-01T00:00:00"/>
    <n v="4263"/>
    <s v="Demand"/>
    <n v="87"/>
    <n v="100"/>
    <n v="100"/>
    <n v="173"/>
    <n v="13"/>
    <n v="13"/>
    <n v="86"/>
    <n v="0.85057471264367812"/>
    <n v="0.85057471264367812"/>
    <n v="1.1494252873563204E-2"/>
    <s v="80-90%"/>
    <s v="80-90%"/>
    <s v="0-10%"/>
    <n v="2.0862311181405762"/>
    <n v="181.50210727823011"/>
    <n v="208.62311181405761"/>
    <n v="208.62311181405761"/>
    <n v="360.91798343831965"/>
    <n v="27.121004535827495"/>
    <n v="27.121004535827495"/>
    <n v="179.41587616008954"/>
    <s v="Overforecast"/>
    <s v="Overforecast"/>
    <s v="Overforecast"/>
    <s v="50-80"/>
  </r>
  <r>
    <s v="Total"/>
    <x v="3"/>
    <s v="ABC-12"/>
    <s v="XYZ-58"/>
    <x v="356"/>
    <s v="Description_470"/>
    <d v="2022-02-01T00:00:00"/>
    <n v="1330"/>
    <s v="Demand"/>
    <n v="60"/>
    <n v="96"/>
    <n v="96"/>
    <n v="96"/>
    <n v="36"/>
    <n v="36"/>
    <n v="36"/>
    <n v="0.4"/>
    <n v="0.4"/>
    <n v="0.4"/>
    <s v="30-40%"/>
    <s v="30-40%"/>
    <s v="30-40%"/>
    <n v="5.9959710400933846"/>
    <n v="359.75826240560309"/>
    <n v="575.61321984896495"/>
    <n v="575.61321984896495"/>
    <n v="575.61321984896495"/>
    <n v="215.85495744336185"/>
    <n v="215.85495744336185"/>
    <n v="215.85495744336185"/>
    <s v="Overforecast"/>
    <s v="Overforecast"/>
    <s v="Overforecast"/>
    <s v="50-80"/>
  </r>
  <r>
    <s v="Total"/>
    <x v="3"/>
    <s v="ABC-12"/>
    <s v="XYZ-58"/>
    <x v="357"/>
    <s v="Description_471"/>
    <d v="2022-02-01T00:00:00"/>
    <n v="6143"/>
    <s v="Demand"/>
    <n v="228"/>
    <n v="168"/>
    <n v="168"/>
    <n v="150"/>
    <n v="60"/>
    <n v="60"/>
    <n v="78"/>
    <n v="0.73684210526315796"/>
    <n v="0.73684210526315796"/>
    <n v="0.65789473684210531"/>
    <s v="70-80%"/>
    <s v="70-80%"/>
    <s v="60-70%"/>
    <n v="2.7509207223143703"/>
    <n v="627.20992468767645"/>
    <n v="462.15468134881422"/>
    <n v="462.15468134881422"/>
    <n v="412.63810834715554"/>
    <n v="165.05524333886223"/>
    <n v="165.05524333886223"/>
    <n v="214.57181634052091"/>
    <s v="Underforecast"/>
    <s v="Underforecast"/>
    <s v="Underforecast"/>
    <s v="150-200"/>
  </r>
  <r>
    <s v="Total"/>
    <x v="3"/>
    <s v="ABC-12"/>
    <s v="XYZ-58"/>
    <x v="358"/>
    <s v="Description_472"/>
    <d v="2022-02-01T00:00:00"/>
    <n v="1588"/>
    <s v="Demand"/>
    <n v="77"/>
    <n v="89"/>
    <n v="89"/>
    <n v="103"/>
    <n v="12"/>
    <n v="12"/>
    <n v="26"/>
    <n v="0.8441558441558441"/>
    <n v="0.8441558441558441"/>
    <n v="0.66233766233766234"/>
    <s v="80-90%"/>
    <s v="80-90%"/>
    <s v="60-70%"/>
    <n v="8.3454041988779739"/>
    <n v="642.59612331360404"/>
    <n v="742.74097370013965"/>
    <n v="742.74097370013965"/>
    <n v="859.57663248443134"/>
    <n v="100.14485038653561"/>
    <n v="100.14485038653561"/>
    <n v="216.9805091708273"/>
    <s v="Overforecast"/>
    <s v="Overforecast"/>
    <s v="Overforecast"/>
    <s v="50-80"/>
  </r>
  <r>
    <s v="Total"/>
    <x v="0"/>
    <s v="ABC-16"/>
    <s v="XYZ-60"/>
    <x v="359"/>
    <s v="Description_476"/>
    <d v="2022-02-01T00:00:00"/>
    <n v="28764"/>
    <s v="Demand"/>
    <n v="1490"/>
    <n v="1130"/>
    <n v="1130"/>
    <n v="2000"/>
    <n v="360"/>
    <n v="360"/>
    <n v="510"/>
    <n v="0.75838926174496646"/>
    <n v="0.75838926174496646"/>
    <n v="0.65771812080536907"/>
    <s v="70-80%"/>
    <s v="70-80%"/>
    <s v="60-70%"/>
    <n v="5.0441549071939837"/>
    <n v="7515.7908117190354"/>
    <n v="5699.8950451292012"/>
    <n v="5699.8950451292012"/>
    <n v="10088.309814387967"/>
    <n v="1815.8957665898342"/>
    <n v="1815.8957665898342"/>
    <n v="2572.5190026689315"/>
    <s v="Underforecast"/>
    <s v="Underforecast"/>
    <s v="Overforecast"/>
    <s v="50-80"/>
  </r>
  <r>
    <s v="Total"/>
    <x v="3"/>
    <s v="ABC-16"/>
    <s v="XYZ-60"/>
    <x v="360"/>
    <s v="Description_477"/>
    <d v="2022-02-01T00:00:00"/>
    <n v="7880"/>
    <s v="Demand"/>
    <n v="338"/>
    <n v="227"/>
    <n v="227"/>
    <n v="600"/>
    <n v="111"/>
    <n v="111"/>
    <n v="262"/>
    <n v="0.67159763313609466"/>
    <n v="0.67159763313609466"/>
    <n v="0.2248520710059172"/>
    <s v="60-70%"/>
    <s v="60-70%"/>
    <s v="20-30%"/>
    <n v="6.2454094157308608"/>
    <n v="2110.948382517031"/>
    <n v="1417.7079373709055"/>
    <n v="1417.7079373709055"/>
    <n v="3747.2456494385165"/>
    <n v="693.24044514612547"/>
    <n v="693.24044514612547"/>
    <n v="1636.2972669214855"/>
    <s v="Underforecast"/>
    <s v="Underforecast"/>
    <s v="Overforecast"/>
    <s v="50-80"/>
  </r>
  <r>
    <s v="Total"/>
    <x v="1"/>
    <s v="ABC-8"/>
    <s v="XYZ-61"/>
    <x v="361"/>
    <s v="Description_478"/>
    <d v="2022-02-01T00:00:00"/>
    <n v="996"/>
    <s v="Demand"/>
    <n v="25"/>
    <n v="23"/>
    <n v="23"/>
    <n v="45"/>
    <n v="2"/>
    <n v="2"/>
    <n v="20"/>
    <n v="0.92"/>
    <n v="0.92"/>
    <n v="0.19999999999999996"/>
    <s v="90-100%"/>
    <s v="90-100%"/>
    <s v="10-20%"/>
    <n v="24"/>
    <n v="600"/>
    <n v="552"/>
    <n v="552"/>
    <n v="1080"/>
    <n v="48"/>
    <n v="48"/>
    <n v="480"/>
    <s v="Normal"/>
    <s v="Normal"/>
    <s v="Overforecast"/>
    <s v="50-80"/>
  </r>
  <r>
    <s v="Total"/>
    <x v="1"/>
    <s v="ABC-8"/>
    <s v="XYZ-61"/>
    <x v="362"/>
    <s v="Description_479"/>
    <d v="2022-02-01T00:00:00"/>
    <n v="3324"/>
    <s v="Demand"/>
    <n v="109"/>
    <n v="146"/>
    <n v="146"/>
    <n v="185"/>
    <n v="37"/>
    <n v="37"/>
    <n v="76"/>
    <n v="0.66055045871559637"/>
    <n v="0.66055045871559637"/>
    <n v="0.30275229357798161"/>
    <s v="60-70%"/>
    <s v="60-70%"/>
    <s v="20-30%"/>
    <n v="6.41"/>
    <n v="698.69"/>
    <n v="935.86"/>
    <n v="935.86"/>
    <n v="1185.8500000000001"/>
    <n v="237.16999999999996"/>
    <n v="237.16999999999996"/>
    <n v="487.16000000000008"/>
    <s v="Overforecast"/>
    <s v="Overforecast"/>
    <s v="Overforecast"/>
    <s v="50-80"/>
  </r>
  <r>
    <s v="Total"/>
    <x v="1"/>
    <s v="ABC-8"/>
    <s v="XYZ-61"/>
    <x v="363"/>
    <s v="Description_480"/>
    <d v="2022-02-01T00:00:00"/>
    <n v="1686"/>
    <s v="Demand"/>
    <n v="136"/>
    <n v="171"/>
    <n v="171"/>
    <n v="280"/>
    <n v="35"/>
    <n v="35"/>
    <n v="144"/>
    <n v="0.74264705882352944"/>
    <n v="0.74264705882352944"/>
    <n v="0"/>
    <s v="70-80%"/>
    <s v="70-80%"/>
    <s v="0-10%"/>
    <n v="7.67"/>
    <n v="1043.1199999999999"/>
    <n v="1311.57"/>
    <n v="1311.57"/>
    <n v="2147.6"/>
    <n v="268.45000000000005"/>
    <n v="268.45000000000005"/>
    <n v="1104.48"/>
    <s v="Overforecast"/>
    <s v="Overforecast"/>
    <s v="Overforecast"/>
    <s v="25-50"/>
  </r>
  <r>
    <s v="Total"/>
    <x v="1"/>
    <s v="ABC-8"/>
    <s v="XYZ-61"/>
    <x v="364"/>
    <s v="Description_481"/>
    <d v="2022-02-01T00:00:00"/>
    <n v="521"/>
    <s v="Demand"/>
    <n v="38"/>
    <n v="29"/>
    <n v="29"/>
    <n v="75"/>
    <n v="9"/>
    <n v="9"/>
    <n v="37"/>
    <n v="0.76315789473684215"/>
    <n v="0.76315789473684215"/>
    <n v="2.6315789473684181E-2"/>
    <s v="70-80%"/>
    <s v="70-80%"/>
    <s v="0-10%"/>
    <n v="14.63"/>
    <n v="555.94000000000005"/>
    <n v="424.27000000000004"/>
    <n v="424.27000000000004"/>
    <n v="1097.25"/>
    <n v="131.67000000000002"/>
    <n v="131.67000000000002"/>
    <n v="541.30999999999995"/>
    <s v="Underforecast"/>
    <s v="Underforecast"/>
    <s v="Overforecast"/>
    <s v="50-80"/>
  </r>
  <r>
    <s v="Total"/>
    <x v="1"/>
    <s v="ABC-8"/>
    <s v="XYZ-61"/>
    <x v="365"/>
    <s v="Description_482"/>
    <d v="2022-02-01T00:00:00"/>
    <n v="4523"/>
    <s v="Demand"/>
    <n v="829"/>
    <n v="199"/>
    <n v="199"/>
    <n v="540"/>
    <n v="630"/>
    <n v="630"/>
    <n v="289"/>
    <n v="0.2400482509047045"/>
    <n v="0.2400482509047045"/>
    <n v="0.6513872135102533"/>
    <s v="20-30%"/>
    <s v="20-30%"/>
    <s v="60-70%"/>
    <n v="5.47"/>
    <n v="4534.63"/>
    <n v="1088.53"/>
    <n v="1088.53"/>
    <n v="2953.7999999999997"/>
    <n v="3446.1000000000004"/>
    <n v="3446.1000000000004"/>
    <n v="1580.8300000000004"/>
    <s v="Underforecast"/>
    <s v="Underforecast"/>
    <s v="Underforecast"/>
    <s v="150-200"/>
  </r>
  <r>
    <s v="Total"/>
    <x v="1"/>
    <s v="ABC-8"/>
    <s v="XYZ-61"/>
    <x v="366"/>
    <s v="Description_483"/>
    <d v="2022-02-01T00:00:00"/>
    <n v="9381"/>
    <s v="Demand"/>
    <n v="4388"/>
    <n v="2826"/>
    <n v="2826"/>
    <n v="3000"/>
    <n v="1562"/>
    <n v="1562"/>
    <n v="1388"/>
    <n v="0.64402917046490427"/>
    <n v="0.64402917046490427"/>
    <n v="0.68368277119416598"/>
    <s v="60-70%"/>
    <s v="60-70%"/>
    <s v="60-70%"/>
    <n v="0.92"/>
    <n v="4036.96"/>
    <n v="2599.92"/>
    <n v="2599.92"/>
    <n v="2760"/>
    <n v="1437.04"/>
    <n v="1437.04"/>
    <n v="1276.96"/>
    <s v="Underforecast"/>
    <s v="Underforecast"/>
    <s v="Underforecast"/>
    <s v="120-150"/>
  </r>
  <r>
    <s v="Total"/>
    <x v="1"/>
    <s v="ABC-8"/>
    <s v="XYZ-61"/>
    <x v="367"/>
    <s v="Description_484"/>
    <d v="2022-02-01T00:00:00"/>
    <n v="3979"/>
    <s v="Demand"/>
    <n v="1094"/>
    <n v="408"/>
    <n v="408"/>
    <n v="720"/>
    <n v="686"/>
    <n v="686"/>
    <n v="374"/>
    <n v="0.37294332723948809"/>
    <n v="0.37294332723948809"/>
    <n v="0.65813528336380256"/>
    <s v="30-40%"/>
    <s v="30-40%"/>
    <s v="60-70%"/>
    <n v="2.95"/>
    <n v="3227.3"/>
    <n v="1203.6000000000001"/>
    <n v="1203.6000000000001"/>
    <n v="2124"/>
    <n v="2023.7"/>
    <n v="2023.7"/>
    <n v="1103.3000000000002"/>
    <s v="Underforecast"/>
    <s v="Underforecast"/>
    <s v="Underforecast"/>
    <s v="150-200"/>
  </r>
  <r>
    <s v="Total"/>
    <x v="1"/>
    <s v="ABC-8"/>
    <s v="XYZ-61"/>
    <x v="368"/>
    <s v="Description_485"/>
    <d v="2022-02-01T00:00:00"/>
    <n v="202"/>
    <s v="Demand"/>
    <n v="48"/>
    <n v="27"/>
    <n v="27"/>
    <n v="62"/>
    <n v="21"/>
    <n v="21"/>
    <n v="14"/>
    <n v="0.5625"/>
    <n v="0.5625"/>
    <n v="0.70833333333333326"/>
    <s v="50-60%"/>
    <s v="50-60%"/>
    <s v="60-70%"/>
    <n v="41.2"/>
    <n v="1977.6000000000001"/>
    <n v="1112.4000000000001"/>
    <n v="1112.4000000000001"/>
    <n v="2554.4"/>
    <n v="865.2"/>
    <n v="865.2"/>
    <n v="576.79999999999995"/>
    <s v="Underforecast"/>
    <s v="Underforecast"/>
    <s v="Overforecast"/>
    <s v="50-80"/>
  </r>
  <r>
    <s v="Total"/>
    <x v="1"/>
    <s v="ABC-8"/>
    <s v="XYZ-61"/>
    <x v="369"/>
    <s v="Description_486"/>
    <d v="2022-02-01T00:00:00"/>
    <n v="2302"/>
    <s v="Demand"/>
    <n v="312"/>
    <n v="250"/>
    <n v="250"/>
    <n v="260"/>
    <n v="62"/>
    <n v="62"/>
    <n v="52"/>
    <n v="0.80128205128205132"/>
    <n v="0.80128205128205132"/>
    <n v="0.83333333333333337"/>
    <s v="70-80%"/>
    <s v="70-80%"/>
    <s v="80-90%"/>
    <n v="10.41"/>
    <n v="3247.92"/>
    <n v="2602.5"/>
    <n v="2602.5"/>
    <n v="2706.6"/>
    <n v="645.42000000000007"/>
    <n v="645.42000000000007"/>
    <n v="541.32000000000016"/>
    <s v="Underforecast"/>
    <s v="Underforecast"/>
    <s v="Underforecast"/>
    <s v="120-150"/>
  </r>
  <r>
    <s v="Total"/>
    <x v="1"/>
    <s v="ABC-8"/>
    <s v="XYZ-61"/>
    <x v="370"/>
    <s v="Description_487"/>
    <d v="2022-02-01T00:00:00"/>
    <n v="174"/>
    <s v="Demand"/>
    <n v="76"/>
    <n v="39"/>
    <n v="39"/>
    <n v="80"/>
    <n v="37"/>
    <n v="37"/>
    <n v="4"/>
    <n v="0.51315789473684204"/>
    <n v="0.51315789473684204"/>
    <n v="0.94736842105263164"/>
    <s v="50-60%"/>
    <s v="50-60%"/>
    <s v="90-100%"/>
    <n v="24.22"/>
    <n v="1840.7199999999998"/>
    <n v="944.57999999999993"/>
    <n v="944.57999999999993"/>
    <n v="1937.6"/>
    <n v="896.13999999999987"/>
    <n v="896.13999999999987"/>
    <n v="96.880000000000109"/>
    <s v="Underforecast"/>
    <s v="Underforecast"/>
    <s v="Normal"/>
    <s v="80-120"/>
  </r>
  <r>
    <s v="Total"/>
    <x v="1"/>
    <s v="ABC-8"/>
    <s v="XYZ-61"/>
    <x v="371"/>
    <s v="Description_488"/>
    <d v="2022-02-01T00:00:00"/>
    <n v="57"/>
    <s v="Demand"/>
    <n v="64"/>
    <n v="18"/>
    <n v="18"/>
    <n v="50"/>
    <n v="46"/>
    <n v="46"/>
    <n v="14"/>
    <n v="0.28125"/>
    <n v="0.28125"/>
    <n v="0.78125"/>
    <s v="20-30%"/>
    <s v="20-30%"/>
    <s v="70-80%"/>
    <n v="16.32"/>
    <n v="1044.48"/>
    <n v="293.76"/>
    <n v="293.76"/>
    <n v="816"/>
    <n v="750.72"/>
    <n v="750.72"/>
    <n v="228.48000000000002"/>
    <s v="Underforecast"/>
    <s v="Underforecast"/>
    <s v="Underforecast"/>
    <s v="120-150"/>
  </r>
  <r>
    <s v="Total"/>
    <x v="1"/>
    <s v="ABC-8"/>
    <s v="XYZ-61"/>
    <x v="372"/>
    <s v="Description_489"/>
    <d v="2022-02-01T00:00:00"/>
    <n v="3305"/>
    <s v="Demand"/>
    <n v="353"/>
    <n v="300"/>
    <n v="300"/>
    <n v="390"/>
    <n v="53"/>
    <n v="53"/>
    <n v="37"/>
    <n v="0.84985835694050993"/>
    <n v="0.84985835694050993"/>
    <n v="0.89518413597733715"/>
    <s v="80-90%"/>
    <s v="80-90%"/>
    <s v="80-90%"/>
    <n v="4.8899999999999997"/>
    <n v="1726.1699999999998"/>
    <n v="1467"/>
    <n v="1467"/>
    <n v="1907.1"/>
    <n v="259.16999999999985"/>
    <n v="259.16999999999985"/>
    <n v="180.93000000000006"/>
    <s v="Underforecast"/>
    <s v="Underforecast"/>
    <s v="Overforecast"/>
    <s v="80-120"/>
  </r>
  <r>
    <s v="Total"/>
    <x v="1"/>
    <s v="ABC-8"/>
    <s v="XYZ-61"/>
    <x v="373"/>
    <s v="Description_490"/>
    <d v="2022-02-01T00:00:00"/>
    <n v="1404"/>
    <s v="Demand"/>
    <n v="308"/>
    <n v="155"/>
    <n v="155"/>
    <n v="260"/>
    <n v="153"/>
    <n v="153"/>
    <n v="48"/>
    <n v="0.50324675324675328"/>
    <n v="0.50324675324675328"/>
    <n v="0.8441558441558441"/>
    <s v="40-50%"/>
    <s v="40-50%"/>
    <s v="80-90%"/>
    <n v="3.55"/>
    <n v="1093.3999999999999"/>
    <n v="550.25"/>
    <n v="550.25"/>
    <n v="923"/>
    <n v="543.14999999999986"/>
    <n v="543.14999999999986"/>
    <n v="170.39999999999986"/>
    <s v="Underforecast"/>
    <s v="Underforecast"/>
    <s v="Underforecast"/>
    <s v="80-120"/>
  </r>
  <r>
    <s v="Total"/>
    <x v="1"/>
    <s v="ABC-8"/>
    <s v="XYZ-61"/>
    <x v="374"/>
    <s v="Description_491"/>
    <d v="2022-02-01T00:00:00"/>
    <n v="455"/>
    <s v="Demand"/>
    <n v="46"/>
    <n v="30"/>
    <n v="30"/>
    <n v="50"/>
    <n v="16"/>
    <n v="16"/>
    <n v="4"/>
    <n v="0.65217391304347827"/>
    <n v="0.65217391304347827"/>
    <n v="0.91304347826086962"/>
    <s v="60-70%"/>
    <s v="60-70%"/>
    <s v="90-100%"/>
    <n v="35.366799999999998"/>
    <n v="1626.8727999999999"/>
    <n v="1061.0039999999999"/>
    <n v="1061.0039999999999"/>
    <n v="1768.34"/>
    <n v="565.86879999999996"/>
    <n v="565.86879999999996"/>
    <n v="141.46720000000005"/>
    <s v="Underforecast"/>
    <s v="Underforecast"/>
    <s v="Normal"/>
    <s v="80-120"/>
  </r>
  <r>
    <s v="Total"/>
    <x v="1"/>
    <s v="ABC-8"/>
    <s v="XYZ-61"/>
    <x v="375"/>
    <s v="Description_492"/>
    <d v="2022-02-01T00:00:00"/>
    <n v="2798"/>
    <s v="Demand"/>
    <n v="473"/>
    <n v="176"/>
    <n v="176"/>
    <n v="300"/>
    <n v="297"/>
    <n v="297"/>
    <n v="173"/>
    <n v="0.37209302325581395"/>
    <n v="0.37209302325581395"/>
    <n v="0.63424947145877386"/>
    <s v="30-40%"/>
    <s v="30-40%"/>
    <s v="60-70%"/>
    <n v="11.83"/>
    <n v="5595.59"/>
    <n v="2082.08"/>
    <n v="2082.08"/>
    <n v="3549"/>
    <n v="3513.51"/>
    <n v="3513.51"/>
    <n v="2046.5900000000001"/>
    <s v="Underforecast"/>
    <s v="Underforecast"/>
    <s v="Underforecast"/>
    <s v="150-200"/>
  </r>
  <r>
    <s v="Total"/>
    <x v="0"/>
    <s v="ABC-8"/>
    <s v="XYZ-61"/>
    <x v="376"/>
    <s v="Description_496"/>
    <d v="2022-02-01T00:00:00"/>
    <n v="0"/>
    <s v="Supply"/>
    <n v="0"/>
    <n v="94"/>
    <n v="94"/>
    <n v="100"/>
    <n v="94"/>
    <n v="94"/>
    <n v="100"/>
    <n v="1"/>
    <n v="1"/>
    <n v="1"/>
    <s v="90-100%"/>
    <s v="90-100%"/>
    <s v="90-100%"/>
    <n v="11.203469360269361"/>
    <n v="0"/>
    <n v="1053.1261198653199"/>
    <n v="1053.1261198653199"/>
    <n v="1120.3469360269362"/>
    <n v="1053.1261198653199"/>
    <n v="1053.1261198653199"/>
    <n v="1120.3469360269362"/>
    <s v="Forecasted But Not Sold"/>
    <s v="Forecasted But Not Sold"/>
    <s v="Forecasted But Not Sold"/>
    <s v="0"/>
  </r>
  <r>
    <s v="Total"/>
    <x v="0"/>
    <s v="ABC-8"/>
    <s v="XYZ-61"/>
    <x v="377"/>
    <s v="Description_497"/>
    <d v="2022-02-01T00:00:00"/>
    <n v="6659"/>
    <s v="Demand"/>
    <n v="24"/>
    <n v="200"/>
    <n v="200"/>
    <n v="200"/>
    <n v="176"/>
    <n v="176"/>
    <n v="176"/>
    <n v="0"/>
    <n v="0"/>
    <n v="0"/>
    <s v="0-10%"/>
    <s v="0-10%"/>
    <s v="0-10%"/>
    <n v="17.594408089097303"/>
    <n v="422.26579413833531"/>
    <n v="3518.8816178194606"/>
    <n v="3518.8816178194606"/>
    <n v="3518.8816178194606"/>
    <n v="3096.6158236811252"/>
    <n v="3096.6158236811252"/>
    <n v="3096.6158236811252"/>
    <s v="Overforecast"/>
    <s v="Overforecast"/>
    <s v="Overforecast"/>
    <s v="0-25"/>
  </r>
  <r>
    <s v="Total"/>
    <x v="0"/>
    <s v="ABC-8"/>
    <s v="XYZ-61"/>
    <x v="378"/>
    <s v="Description_498"/>
    <d v="2022-02-01T00:00:00"/>
    <n v="10342"/>
    <s v="Demand"/>
    <n v="29"/>
    <n v="209"/>
    <n v="209"/>
    <n v="300"/>
    <n v="180"/>
    <n v="180"/>
    <n v="271"/>
    <n v="0"/>
    <n v="0"/>
    <n v="0"/>
    <s v="0-10%"/>
    <s v="0-10%"/>
    <s v="0-10%"/>
    <n v="4.7530190853122258"/>
    <n v="137.83755347405454"/>
    <n v="993.38098883025521"/>
    <n v="993.38098883025521"/>
    <n v="1425.9057255936677"/>
    <n v="855.54343535620069"/>
    <n v="855.54343535620069"/>
    <n v="1288.0681721196131"/>
    <s v="Overforecast"/>
    <s v="Overforecast"/>
    <s v="Overforecast"/>
    <s v="0-25"/>
  </r>
  <r>
    <s v="Total"/>
    <x v="3"/>
    <s v="ABC-4"/>
    <s v="XYZ-62"/>
    <x v="379"/>
    <s v="Description_499"/>
    <d v="2022-02-01T00:00:00"/>
    <n v="1070"/>
    <s v="Demand"/>
    <n v="555"/>
    <n v="3703"/>
    <n v="3703"/>
    <n v="1100"/>
    <n v="3148"/>
    <n v="3148"/>
    <n v="545"/>
    <n v="0"/>
    <n v="0"/>
    <n v="1.8018018018018056E-2"/>
    <s v="0-10%"/>
    <s v="0-10%"/>
    <s v="0-10%"/>
    <n v="1.1626580626460039"/>
    <n v="645.27522476853221"/>
    <n v="4305.3228059781522"/>
    <n v="4305.3228059781522"/>
    <n v="1278.9238689106044"/>
    <n v="3660.0475812096201"/>
    <n v="3660.0475812096201"/>
    <n v="633.64864414207216"/>
    <s v="Overforecast"/>
    <s v="Overforecast"/>
    <s v="Overforecast"/>
    <s v="50-80"/>
  </r>
  <r>
    <s v="Total"/>
    <x v="0"/>
    <s v="ABC-5"/>
    <s v="XYZ-63"/>
    <x v="380"/>
    <s v="Description_500"/>
    <d v="2022-02-01T00:00:00"/>
    <n v="24928"/>
    <s v="Demand"/>
    <n v="1614"/>
    <n v="1837"/>
    <n v="1837"/>
    <n v="3000"/>
    <n v="223"/>
    <n v="223"/>
    <n v="1386"/>
    <n v="0.86183395291201981"/>
    <n v="0.86183395291201981"/>
    <n v="0.14126394052044611"/>
    <s v="80-90%"/>
    <s v="80-90%"/>
    <s v="10-20%"/>
    <n v="3.7824921125889266"/>
    <n v="6104.9422697185273"/>
    <n v="6948.4380108258583"/>
    <n v="6948.4380108258583"/>
    <n v="11347.47633776678"/>
    <n v="843.49574110733101"/>
    <n v="843.49574110733101"/>
    <n v="5242.5340680482532"/>
    <s v="Overforecast"/>
    <s v="Overforecast"/>
    <s v="Overforecast"/>
    <s v="50-80"/>
  </r>
  <r>
    <s v="Total"/>
    <x v="3"/>
    <s v="ABC-5"/>
    <s v="XYZ-63"/>
    <x v="381"/>
    <s v="Description_501"/>
    <d v="2022-02-01T00:00:00"/>
    <n v="7637"/>
    <s v="Demand"/>
    <n v="6967"/>
    <n v="4896"/>
    <n v="4896"/>
    <n v="5100"/>
    <n v="2071"/>
    <n v="2071"/>
    <n v="1867"/>
    <n v="0.7027414956222191"/>
    <n v="0.7027414956222191"/>
    <n v="0.73202239127314483"/>
    <s v="60-70%"/>
    <s v="60-70%"/>
    <s v="70-80%"/>
    <n v="2.5153965018176399"/>
    <n v="17524.767428163497"/>
    <n v="12315.381272899165"/>
    <n v="12315.381272899165"/>
    <n v="12828.522159269964"/>
    <n v="5209.386155264332"/>
    <n v="5209.386155264332"/>
    <n v="4696.2452688935336"/>
    <s v="Underforecast"/>
    <s v="Underforecast"/>
    <s v="Underforecast"/>
    <s v="120-150"/>
  </r>
  <r>
    <s v="Total"/>
    <x v="0"/>
    <s v="ABC-19"/>
    <s v="XYZ-64"/>
    <x v="382"/>
    <s v="Description_502"/>
    <d v="2022-02-01T00:00:00"/>
    <n v="591"/>
    <s v="Demand"/>
    <n v="16"/>
    <n v="123"/>
    <n v="123"/>
    <n v="100"/>
    <n v="107"/>
    <n v="107"/>
    <n v="84"/>
    <n v="0"/>
    <n v="0"/>
    <n v="0"/>
    <s v="0-10%"/>
    <s v="0-10%"/>
    <s v="0-10%"/>
    <n v="42.84"/>
    <n v="685.44"/>
    <n v="5269.3200000000006"/>
    <n v="5269.3200000000006"/>
    <n v="4284"/>
    <n v="4583.880000000001"/>
    <n v="4583.880000000001"/>
    <n v="3598.56"/>
    <s v="Overforecast"/>
    <s v="Overforecast"/>
    <s v="Overforecast"/>
    <s v="0-25"/>
  </r>
  <r>
    <s v="Total"/>
    <x v="1"/>
    <s v="ABC-19"/>
    <s v="XYZ-64"/>
    <x v="383"/>
    <s v="Description_506"/>
    <d v="2022-02-01T00:00:00"/>
    <n v="101"/>
    <s v="Demand"/>
    <n v="0"/>
    <n v="1"/>
    <n v="1"/>
    <n v="1"/>
    <n v="1"/>
    <n v="1"/>
    <n v="1"/>
    <n v="1"/>
    <n v="1"/>
    <n v="1"/>
    <s v="90-100%"/>
    <s v="90-100%"/>
    <s v="90-100%"/>
    <n v="282.97478991596637"/>
    <n v="0"/>
    <n v="282.97478991596637"/>
    <n v="282.97478991596637"/>
    <n v="282.97478991596637"/>
    <n v="282.97478991596637"/>
    <n v="282.97478991596637"/>
    <n v="282.97478991596637"/>
    <s v="Forecasted But Not Sold"/>
    <s v="Forecasted But Not Sold"/>
    <s v="Forecasted But Not Sold"/>
    <s v="0"/>
  </r>
  <r>
    <s v="Total"/>
    <x v="1"/>
    <s v="ABC-17"/>
    <s v="XYZ-65"/>
    <x v="384"/>
    <s v="Description_508"/>
    <d v="2022-02-01T00:00:00"/>
    <n v="867"/>
    <s v="Demand"/>
    <n v="1"/>
    <n v="2"/>
    <n v="2"/>
    <n v="5"/>
    <n v="1"/>
    <n v="1"/>
    <n v="4"/>
    <n v="0"/>
    <n v="0"/>
    <n v="0"/>
    <s v="0-10%"/>
    <s v="0-10%"/>
    <s v="0-10%"/>
    <n v="4.2482999999999995"/>
    <n v="4.2482999999999995"/>
    <n v="8.496599999999999"/>
    <n v="8.496599999999999"/>
    <n v="21.241499999999998"/>
    <n v="4.2482999999999995"/>
    <n v="4.2482999999999995"/>
    <n v="16.993199999999998"/>
    <s v="Overforecast"/>
    <s v="Overforecast"/>
    <s v="Overforecast"/>
    <s v="0-25"/>
  </r>
  <r>
    <s v="Total"/>
    <x v="1"/>
    <s v="ABC-17"/>
    <s v="XYZ-65"/>
    <x v="385"/>
    <s v="Description_509"/>
    <d v="2022-02-01T00:00:00"/>
    <n v="2451"/>
    <s v="Demand"/>
    <n v="5"/>
    <n v="1"/>
    <n v="1"/>
    <n v="5"/>
    <n v="4"/>
    <n v="4"/>
    <n v="0"/>
    <n v="0.19999999999999996"/>
    <n v="0.19999999999999996"/>
    <n v="1"/>
    <s v="10-20%"/>
    <s v="10-20%"/>
    <s v="90-100%"/>
    <n v="9.0678000000000001"/>
    <n v="45.338999999999999"/>
    <n v="9.0678000000000001"/>
    <n v="9.0678000000000001"/>
    <n v="45.338999999999999"/>
    <n v="36.2712"/>
    <n v="36.2712"/>
    <n v="0"/>
    <s v="Underforecast"/>
    <s v="Underforecast"/>
    <s v="Normal"/>
    <s v="80-120"/>
  </r>
  <r>
    <s v="Total"/>
    <x v="1"/>
    <s v="ABC-17"/>
    <s v="XYZ-65"/>
    <x v="386"/>
    <s v="Description_510"/>
    <d v="2022-02-01T00:00:00"/>
    <n v="0"/>
    <s v="Supply"/>
    <n v="0"/>
    <n v="44"/>
    <n v="44"/>
    <n v="40"/>
    <n v="44"/>
    <n v="44"/>
    <n v="40"/>
    <n v="1"/>
    <n v="1"/>
    <n v="1"/>
    <s v="90-100%"/>
    <s v="90-100%"/>
    <s v="90-100%"/>
    <n v="14.1372"/>
    <n v="0"/>
    <n v="622.03679999999997"/>
    <n v="622.03679999999997"/>
    <n v="565.48800000000006"/>
    <n v="622.03679999999997"/>
    <n v="622.03679999999997"/>
    <n v="565.48800000000006"/>
    <s v="Forecasted But Not Sold"/>
    <s v="Forecasted But Not Sold"/>
    <s v="Forecasted But Not Sold"/>
    <s v="0"/>
  </r>
  <r>
    <s v="Total"/>
    <x v="1"/>
    <s v="ABC-17"/>
    <s v="XYZ-65"/>
    <x v="387"/>
    <s v="Description_511"/>
    <d v="2022-02-01T00:00:00"/>
    <n v="304"/>
    <s v="Demand"/>
    <n v="65"/>
    <n v="67"/>
    <n v="67"/>
    <n v="70"/>
    <n v="2"/>
    <n v="2"/>
    <n v="5"/>
    <n v="0.96923076923076923"/>
    <n v="0.96923076923076923"/>
    <n v="0.92307692307692313"/>
    <s v="90-100%"/>
    <s v="90-100%"/>
    <s v="90-100%"/>
    <n v="29.095499999999998"/>
    <n v="1891.2074999999998"/>
    <n v="1949.3984999999998"/>
    <n v="1949.3984999999998"/>
    <n v="2036.6849999999999"/>
    <n v="58.191000000000031"/>
    <n v="58.191000000000031"/>
    <n v="145.47750000000019"/>
    <s v="Normal"/>
    <s v="Normal"/>
    <s v="Normal"/>
    <s v="80-120"/>
  </r>
  <r>
    <s v="Total"/>
    <x v="1"/>
    <s v="ABC-17"/>
    <s v="XYZ-65"/>
    <x v="388"/>
    <s v="Description_512"/>
    <d v="2022-02-01T00:00:00"/>
    <n v="367"/>
    <s v="Demand"/>
    <n v="1"/>
    <n v="5"/>
    <n v="5"/>
    <n v="5"/>
    <n v="4"/>
    <n v="4"/>
    <n v="4"/>
    <n v="0"/>
    <n v="0"/>
    <n v="0"/>
    <s v="0-10%"/>
    <s v="0-10%"/>
    <s v="0-10%"/>
    <n v="18.7425"/>
    <n v="18.7425"/>
    <n v="93.712500000000006"/>
    <n v="93.712500000000006"/>
    <n v="93.712500000000006"/>
    <n v="74.97"/>
    <n v="74.97"/>
    <n v="74.97"/>
    <s v="Overforecast"/>
    <s v="Overforecast"/>
    <s v="Overforecast"/>
    <s v="0-25"/>
  </r>
  <r>
    <s v="Total"/>
    <x v="1"/>
    <s v="ABC-17"/>
    <s v="XYZ-65"/>
    <x v="389"/>
    <s v="Description_513"/>
    <d v="2022-02-01T00:00:00"/>
    <n v="310"/>
    <s v="Demand"/>
    <n v="9"/>
    <n v="13"/>
    <n v="13"/>
    <n v="20"/>
    <n v="4"/>
    <n v="4"/>
    <n v="11"/>
    <n v="0.55555555555555558"/>
    <n v="0.55555555555555558"/>
    <n v="0"/>
    <s v="50-60%"/>
    <s v="50-60%"/>
    <s v="0-10%"/>
    <n v="37.484999999999999"/>
    <n v="337.36500000000001"/>
    <n v="487.30500000000001"/>
    <n v="487.30500000000001"/>
    <n v="749.7"/>
    <n v="149.94"/>
    <n v="149.94"/>
    <n v="412.33500000000004"/>
    <s v="Overforecast"/>
    <s v="Overforecast"/>
    <s v="Overforecast"/>
    <s v="25-50"/>
  </r>
  <r>
    <s v="Total"/>
    <x v="0"/>
    <s v="ABC-17"/>
    <s v="XYZ-65"/>
    <x v="390"/>
    <s v="Description_514"/>
    <d v="2022-02-01T00:00:00"/>
    <n v="4372"/>
    <s v="Demand"/>
    <n v="210"/>
    <n v="292"/>
    <n v="292"/>
    <n v="300"/>
    <n v="82"/>
    <n v="82"/>
    <n v="90"/>
    <n v="0.60952380952380958"/>
    <n v="0.60952380952380958"/>
    <n v="0.5714285714285714"/>
    <s v="50-60%"/>
    <s v="50-60%"/>
    <s v="50-60%"/>
    <n v="1.368333926852743"/>
    <n v="287.35012463907606"/>
    <n v="399.55350664100098"/>
    <n v="399.55350664100098"/>
    <n v="410.50017805582291"/>
    <n v="112.20338200192492"/>
    <n v="112.20338200192492"/>
    <n v="123.15005341674686"/>
    <s v="Overforecast"/>
    <s v="Overforecast"/>
    <s v="Overforecast"/>
    <s v="50-80"/>
  </r>
  <r>
    <s v="Total"/>
    <x v="0"/>
    <s v="ABC-17"/>
    <s v="XYZ-65"/>
    <x v="391"/>
    <s v="Description_515"/>
    <d v="2022-02-01T00:00:00"/>
    <n v="110"/>
    <s v="Demand"/>
    <n v="470"/>
    <n v="356"/>
    <n v="356"/>
    <n v="400"/>
    <n v="114"/>
    <n v="114"/>
    <n v="70"/>
    <n v="0.75744680851063828"/>
    <n v="0.75744680851063828"/>
    <n v="0.85106382978723405"/>
    <s v="70-80%"/>
    <s v="70-80%"/>
    <s v="80-90%"/>
    <n v="3.2819186393805313"/>
    <n v="1542.5017605088497"/>
    <n v="1168.3630356194692"/>
    <n v="1168.3630356194692"/>
    <n v="1312.7674557522125"/>
    <n v="374.13872488938046"/>
    <n v="374.13872488938046"/>
    <n v="229.73430475663713"/>
    <s v="Underforecast"/>
    <s v="Underforecast"/>
    <s v="Underforecast"/>
    <s v="80-120"/>
  </r>
  <r>
    <s v="Total"/>
    <x v="0"/>
    <s v="ABC-17"/>
    <s v="XYZ-65"/>
    <x v="392"/>
    <s v="Description_516"/>
    <d v="2022-02-01T00:00:00"/>
    <n v="0"/>
    <s v="Demand"/>
    <n v="1915"/>
    <n v="538"/>
    <n v="538"/>
    <n v="1000"/>
    <n v="1377"/>
    <n v="1377"/>
    <n v="915"/>
    <n v="0.28093994778067888"/>
    <n v="0.28093994778067888"/>
    <n v="0.5221932114882506"/>
    <s v="20-30%"/>
    <s v="20-30%"/>
    <s v="50-60%"/>
    <n v="1.8435107840934621"/>
    <n v="3530.3231515389798"/>
    <n v="991.80880184228261"/>
    <n v="991.80880184228261"/>
    <n v="1843.5107840934622"/>
    <n v="2538.5143496966971"/>
    <n v="2538.5143496966971"/>
    <n v="1686.8123674455176"/>
    <s v="Underforecast"/>
    <s v="Underforecast"/>
    <s v="Underforecast"/>
    <s v="150-200"/>
  </r>
  <r>
    <s v="Total"/>
    <x v="2"/>
    <s v="ABC-16"/>
    <s v="XYZ-66"/>
    <x v="393"/>
    <s v="Description_517"/>
    <d v="2022-02-01T00:00:00"/>
    <n v="10127"/>
    <s v="Demand"/>
    <n v="867"/>
    <n v="1700"/>
    <n v="1700"/>
    <n v="1700"/>
    <n v="833"/>
    <n v="833"/>
    <n v="833"/>
    <n v="3.9215686274509776E-2"/>
    <n v="3.9215686274509776E-2"/>
    <n v="3.9215686274509776E-2"/>
    <s v="0-10%"/>
    <s v="0-10%"/>
    <s v="0-10%"/>
    <n v="94.828178154205602"/>
    <n v="82216.030459696252"/>
    <n v="161207.90286214952"/>
    <n v="161207.90286214952"/>
    <n v="161207.90286214952"/>
    <n v="78991.872402453271"/>
    <n v="78991.872402453271"/>
    <n v="78991.872402453271"/>
    <s v="Overforecast"/>
    <s v="Overforecast"/>
    <s v="Overforecast"/>
    <s v="50-80"/>
  </r>
  <r>
    <s v="Total"/>
    <x v="2"/>
    <s v="ABC-16"/>
    <s v="XYZ-66"/>
    <x v="394"/>
    <s v="Description_518"/>
    <d v="2022-02-01T00:00:00"/>
    <n v="2376"/>
    <s v="Demand"/>
    <n v="0"/>
    <n v="20"/>
    <n v="20"/>
    <n v="20"/>
    <n v="20"/>
    <n v="20"/>
    <n v="20"/>
    <n v="1"/>
    <n v="1"/>
    <n v="1"/>
    <s v="90-100%"/>
    <s v="90-100%"/>
    <s v="90-100%"/>
    <n v="0"/>
    <n v="0"/>
    <n v="0"/>
    <n v="0"/>
    <n v="0"/>
    <n v="0"/>
    <n v="0"/>
    <n v="0"/>
    <s v="Forecasted But Not Sold"/>
    <s v="Forecasted But Not Sold"/>
    <s v="Forecasted But Not Sold"/>
    <s v="0"/>
  </r>
  <r>
    <s v="Total"/>
    <x v="0"/>
    <s v="ABC-19"/>
    <s v="XYZ-67"/>
    <x v="395"/>
    <s v="Description_527"/>
    <d v="2022-02-01T00:00:00"/>
    <n v="3081"/>
    <s v="Demand"/>
    <n v="511"/>
    <n v="2765"/>
    <n v="2765"/>
    <n v="2000"/>
    <n v="2254"/>
    <n v="2254"/>
    <n v="1489"/>
    <n v="0"/>
    <n v="0"/>
    <n v="0"/>
    <s v="0-10%"/>
    <s v="0-10%"/>
    <s v="0-10%"/>
    <n v="15.321943725799512"/>
    <n v="7829.5132438835508"/>
    <n v="42365.174401835648"/>
    <n v="42365.174401835648"/>
    <n v="30643.887451599025"/>
    <n v="34535.661157952098"/>
    <n v="34535.661157952098"/>
    <n v="22814.374207715475"/>
    <s v="Overforecast"/>
    <s v="Overforecast"/>
    <s v="Overforecast"/>
    <s v="25-50"/>
  </r>
  <r>
    <s v="Total"/>
    <x v="1"/>
    <s v="ABC-19"/>
    <s v="XYZ-67"/>
    <x v="396"/>
    <s v="Description_534"/>
    <d v="2022-02-01T00:00:00"/>
    <n v="0"/>
    <s v="Supply"/>
    <n v="0"/>
    <n v="0"/>
    <n v="0"/>
    <n v="0"/>
    <n v="0"/>
    <n v="0"/>
    <n v="0"/>
    <n v="1"/>
    <n v="1"/>
    <n v="1"/>
    <s v="Others"/>
    <s v="Others"/>
    <s v="Others"/>
    <n v="17.054642857142859"/>
    <n v="0"/>
    <n v="0"/>
    <n v="0"/>
    <n v="0"/>
    <n v="0"/>
    <n v="0"/>
    <n v="0"/>
    <s v="Others"/>
    <s v="Others"/>
    <s v="Others"/>
    <s v="0"/>
  </r>
  <r>
    <s v="Total"/>
    <x v="3"/>
    <s v="ABC-19"/>
    <s v="XYZ-67"/>
    <x v="397"/>
    <s v="Description_536"/>
    <d v="2022-02-01T00:00:00"/>
    <n v="523"/>
    <s v="Demand"/>
    <n v="0"/>
    <n v="27"/>
    <n v="27"/>
    <n v="75"/>
    <n v="27"/>
    <n v="27"/>
    <n v="75"/>
    <n v="1"/>
    <n v="1"/>
    <n v="1"/>
    <s v="90-100%"/>
    <s v="90-100%"/>
    <s v="90-100%"/>
    <n v="35.173000000000002"/>
    <n v="0"/>
    <n v="949.67100000000005"/>
    <n v="949.67100000000005"/>
    <n v="2637.9750000000004"/>
    <n v="949.67100000000005"/>
    <n v="949.67100000000005"/>
    <n v="2637.9750000000004"/>
    <s v="Forecasted But Not Sold"/>
    <s v="Forecasted But Not Sold"/>
    <s v="Forecasted But Not Sold"/>
    <s v="0"/>
  </r>
  <r>
    <s v="Total"/>
    <x v="0"/>
    <s v="ABC-19"/>
    <s v="XYZ-67"/>
    <x v="398"/>
    <s v="Description_537"/>
    <d v="2022-02-01T00:00:00"/>
    <n v="2556"/>
    <s v="Demand"/>
    <n v="155"/>
    <n v="171"/>
    <n v="171"/>
    <n v="250"/>
    <n v="16"/>
    <n v="16"/>
    <n v="95"/>
    <n v="0.89677419354838706"/>
    <n v="0.89677419354838706"/>
    <n v="0.38709677419354838"/>
    <s v="80-90%"/>
    <s v="80-90%"/>
    <s v="30-40%"/>
    <n v="24.100649054905492"/>
    <n v="3735.6006035103514"/>
    <n v="4121.2109883888388"/>
    <n v="4121.2109883888388"/>
    <n v="6025.1622637263727"/>
    <n v="385.61038487848737"/>
    <n v="385.61038487848737"/>
    <n v="2289.5616602160212"/>
    <s v="Overforecast"/>
    <s v="Overforecast"/>
    <s v="Overforecast"/>
    <s v="50-80"/>
  </r>
  <r>
    <s v="Total"/>
    <x v="0"/>
    <s v="ABC-19"/>
    <s v="XYZ-67"/>
    <x v="399"/>
    <s v="Description_539"/>
    <d v="2022-02-01T00:00:00"/>
    <n v="505"/>
    <s v="Demand"/>
    <n v="78"/>
    <n v="97"/>
    <n v="97"/>
    <n v="150"/>
    <n v="19"/>
    <n v="19"/>
    <n v="72"/>
    <n v="0.75641025641025639"/>
    <n v="0.75641025641025639"/>
    <n v="7.6923076923076872E-2"/>
    <s v="70-80%"/>
    <s v="70-80%"/>
    <s v="0-10%"/>
    <n v="27.494212087912086"/>
    <n v="2144.5485428571428"/>
    <n v="2666.9385725274724"/>
    <n v="2666.9385725274724"/>
    <n v="4124.1318131868129"/>
    <n v="522.39002967032957"/>
    <n v="522.39002967032957"/>
    <n v="1979.5832703296701"/>
    <s v="Overforecast"/>
    <s v="Overforecast"/>
    <s v="Overforecast"/>
    <s v="50-80"/>
  </r>
  <r>
    <s v="Total"/>
    <x v="3"/>
    <s v="ABC-19"/>
    <s v="XYZ-67"/>
    <x v="400"/>
    <s v="Description_541"/>
    <d v="2022-02-01T00:00:00"/>
    <n v="973"/>
    <s v="Demand"/>
    <n v="20"/>
    <n v="57"/>
    <n v="57"/>
    <n v="90"/>
    <n v="37"/>
    <n v="37"/>
    <n v="70"/>
    <n v="0"/>
    <n v="0"/>
    <n v="0"/>
    <s v="0-10%"/>
    <s v="0-10%"/>
    <s v="0-10%"/>
    <n v="37.670111111111112"/>
    <n v="753.40222222222224"/>
    <n v="2147.1963333333333"/>
    <n v="2147.1963333333333"/>
    <n v="3390.31"/>
    <n v="1393.7941111111111"/>
    <n v="1393.7941111111111"/>
    <n v="2636.9077777777775"/>
    <s v="Overforecast"/>
    <s v="Overforecast"/>
    <s v="Overforecast"/>
    <s v="0-25"/>
  </r>
  <r>
    <s v="Total"/>
    <x v="3"/>
    <s v="ABC-19"/>
    <s v="XYZ-67"/>
    <x v="401"/>
    <s v="Description_543"/>
    <d v="2022-02-01T00:00:00"/>
    <n v="177"/>
    <s v="Demand"/>
    <n v="30"/>
    <n v="114"/>
    <n v="114"/>
    <n v="130"/>
    <n v="84"/>
    <n v="84"/>
    <n v="100"/>
    <n v="0"/>
    <n v="0"/>
    <n v="0"/>
    <s v="0-10%"/>
    <s v="0-10%"/>
    <s v="0-10%"/>
    <n v="40.202400000000004"/>
    <n v="1206.0720000000001"/>
    <n v="4583.0736000000006"/>
    <n v="4583.0736000000006"/>
    <n v="5226.3120000000008"/>
    <n v="3377.0016000000005"/>
    <n v="3377.0016000000005"/>
    <n v="4020.2400000000007"/>
    <s v="Overforecast"/>
    <s v="Overforecast"/>
    <s v="Overforecast"/>
    <s v="0-25"/>
  </r>
  <r>
    <s v="Total"/>
    <x v="0"/>
    <s v="ABC-19"/>
    <s v="XYZ-67"/>
    <x v="402"/>
    <s v="Description_544"/>
    <d v="2022-02-01T00:00:00"/>
    <n v="922"/>
    <s v="Demand"/>
    <n v="256"/>
    <n v="150"/>
    <n v="150"/>
    <n v="250"/>
    <n v="106"/>
    <n v="106"/>
    <n v="6"/>
    <n v="0.5859375"/>
    <n v="0.5859375"/>
    <n v="0.9765625"/>
    <s v="50-60%"/>
    <s v="50-60%"/>
    <s v="90-100%"/>
    <n v="31.339775374531836"/>
    <n v="8022.9824958801501"/>
    <n v="4700.9663061797755"/>
    <n v="4700.9663061797755"/>
    <n v="7834.9438436329592"/>
    <n v="3322.0161897003745"/>
    <n v="3322.0161897003745"/>
    <n v="188.03865224719084"/>
    <s v="Underforecast"/>
    <s v="Underforecast"/>
    <s v="Normal"/>
    <s v="80-120"/>
  </r>
  <r>
    <s v="Total"/>
    <x v="3"/>
    <s v="ABC-19"/>
    <s v="XYZ-67"/>
    <x v="403"/>
    <s v="Description_546"/>
    <d v="2022-02-01T00:00:00"/>
    <n v="297"/>
    <s v="Demand"/>
    <n v="30"/>
    <n v="57"/>
    <n v="57"/>
    <n v="105"/>
    <n v="27"/>
    <n v="27"/>
    <n v="75"/>
    <n v="9.9999999999999978E-2"/>
    <n v="9.9999999999999978E-2"/>
    <n v="0"/>
    <s v="0-10%"/>
    <s v="0-10%"/>
    <s v="0-10%"/>
    <n v="42.654888888888891"/>
    <n v="1279.6466666666668"/>
    <n v="2431.3286666666668"/>
    <n v="2431.3286666666668"/>
    <n v="4478.7633333333333"/>
    <n v="1151.682"/>
    <n v="1151.682"/>
    <n v="3199.1166666666668"/>
    <s v="Overforecast"/>
    <s v="Overforecast"/>
    <s v="Overforecast"/>
    <s v="25-50"/>
  </r>
  <r>
    <s v="Total"/>
    <x v="0"/>
    <s v="ABC-19"/>
    <s v="XYZ-67"/>
    <x v="404"/>
    <s v="Description_547"/>
    <d v="2022-02-01T00:00:00"/>
    <n v="880"/>
    <s v="Demand"/>
    <n v="371"/>
    <n v="150"/>
    <n v="150"/>
    <n v="150"/>
    <n v="221"/>
    <n v="221"/>
    <n v="221"/>
    <n v="0.40431266846361191"/>
    <n v="0.40431266846361191"/>
    <n v="0.40431266846361191"/>
    <s v="30-40%"/>
    <s v="30-40%"/>
    <s v="30-40%"/>
    <n v="33.920883807169346"/>
    <n v="12584.647892459827"/>
    <n v="5088.1325710754018"/>
    <n v="5088.1325710754018"/>
    <n v="5088.1325710754018"/>
    <n v="7496.5153213844251"/>
    <n v="7496.5153213844251"/>
    <n v="7496.5153213844251"/>
    <s v="Underforecast"/>
    <s v="Underforecast"/>
    <s v="Underforecast"/>
    <s v="&gt;200&quot;"/>
  </r>
  <r>
    <s v="Total"/>
    <x v="3"/>
    <s v="ABC-19"/>
    <s v="XYZ-67"/>
    <x v="405"/>
    <s v="Description_550"/>
    <d v="2022-02-01T00:00:00"/>
    <n v="415"/>
    <s v="Demand"/>
    <n v="20"/>
    <n v="36"/>
    <n v="36"/>
    <n v="45"/>
    <n v="16"/>
    <n v="16"/>
    <n v="25"/>
    <n v="0.19999999999999996"/>
    <n v="0.19999999999999996"/>
    <n v="0"/>
    <s v="10-20%"/>
    <s v="10-20%"/>
    <s v="0-10%"/>
    <n v="45.21028571428571"/>
    <n v="904.20571428571418"/>
    <n v="1627.5702857142855"/>
    <n v="1627.5702857142855"/>
    <n v="2034.462857142857"/>
    <n v="723.36457142857137"/>
    <n v="723.36457142857137"/>
    <n v="1130.2571428571428"/>
    <s v="Overforecast"/>
    <s v="Overforecast"/>
    <s v="Overforecast"/>
    <s v="25-50"/>
  </r>
  <r>
    <s v="Total"/>
    <x v="0"/>
    <s v="ABC-19"/>
    <s v="XYZ-67"/>
    <x v="406"/>
    <s v="Description_551"/>
    <d v="2022-02-01T00:00:00"/>
    <n v="65"/>
    <s v="Supply"/>
    <n v="65"/>
    <n v="100"/>
    <n v="100"/>
    <n v="200"/>
    <n v="35"/>
    <n v="35"/>
    <n v="135"/>
    <n v="0.46153846153846156"/>
    <n v="0.46153846153846156"/>
    <n v="0"/>
    <s v="40-50%"/>
    <s v="40-50%"/>
    <s v="0-10%"/>
    <n v="36.841816226415098"/>
    <n v="2394.7180547169814"/>
    <n v="3684.1816226415099"/>
    <n v="3684.1816226415099"/>
    <n v="7368.3632452830198"/>
    <n v="1289.4635679245284"/>
    <n v="1289.4635679245284"/>
    <n v="4973.6451905660379"/>
    <s v="Overforecast"/>
    <s v="Overforecast"/>
    <s v="Overforecast"/>
    <s v="25-50"/>
  </r>
  <r>
    <s v="Total"/>
    <x v="3"/>
    <s v="ABC-19"/>
    <s v="XYZ-67"/>
    <x v="407"/>
    <s v="Description_553"/>
    <d v="2022-02-01T00:00:00"/>
    <n v="326"/>
    <s v="Demand"/>
    <n v="0"/>
    <n v="10"/>
    <n v="10"/>
    <n v="15"/>
    <n v="10"/>
    <n v="10"/>
    <n v="15"/>
    <n v="1"/>
    <n v="1"/>
    <n v="1"/>
    <s v="90-100%"/>
    <s v="90-100%"/>
    <s v="90-100%"/>
    <n v="46.41"/>
    <n v="0"/>
    <n v="464.09999999999997"/>
    <n v="464.09999999999997"/>
    <n v="696.15"/>
    <n v="464.09999999999997"/>
    <n v="464.09999999999997"/>
    <n v="696.15"/>
    <s v="Forecasted But Not Sold"/>
    <s v="Forecasted But Not Sold"/>
    <s v="Forecasted But Not Sold"/>
    <s v="0"/>
  </r>
  <r>
    <s v="Total"/>
    <x v="0"/>
    <s v="ABC-13"/>
    <s v="XYZ-68"/>
    <x v="408"/>
    <s v="Description_555"/>
    <d v="2022-02-01T00:00:00"/>
    <n v="22432"/>
    <s v="Demand"/>
    <n v="653"/>
    <n v="1288"/>
    <n v="1288"/>
    <n v="1500"/>
    <n v="635"/>
    <n v="635"/>
    <n v="847"/>
    <n v="2.7565084226646275E-2"/>
    <n v="2.7565084226646275E-2"/>
    <n v="0"/>
    <s v="0-10%"/>
    <s v="0-10%"/>
    <s v="0-10%"/>
    <n v="1.0365786828422876"/>
    <n v="676.88587989601376"/>
    <n v="1335.1133435008664"/>
    <n v="1335.1133435008664"/>
    <n v="1554.8680242634314"/>
    <n v="658.22746360485269"/>
    <n v="658.22746360485269"/>
    <n v="877.98214436741762"/>
    <s v="Overforecast"/>
    <s v="Overforecast"/>
    <s v="Overforecast"/>
    <s v="25-50"/>
  </r>
  <r>
    <s v="Total"/>
    <x v="0"/>
    <s v="ABC-13"/>
    <s v="XYZ-68"/>
    <x v="409"/>
    <s v="Description_556"/>
    <d v="2022-02-01T00:00:00"/>
    <n v="46174"/>
    <s v="Demand"/>
    <n v="1551"/>
    <n v="2442"/>
    <n v="2442"/>
    <n v="2500"/>
    <n v="891"/>
    <n v="891"/>
    <n v="949"/>
    <n v="0.42553191489361697"/>
    <n v="0.42553191489361697"/>
    <n v="0.3881366860090264"/>
    <s v="40-50%"/>
    <s v="40-50%"/>
    <s v="30-40%"/>
    <n v="1.156763241698421"/>
    <n v="1794.1397878742509"/>
    <n v="2824.815836227544"/>
    <n v="2824.815836227544"/>
    <n v="2891.9081042460525"/>
    <n v="1030.676048353293"/>
    <n v="1030.676048353293"/>
    <n v="1097.7683163718016"/>
    <s v="Overforecast"/>
    <s v="Overforecast"/>
    <s v="Overforecast"/>
    <s v="50-80"/>
  </r>
  <r>
    <s v="Total"/>
    <x v="0"/>
    <s v="ABC-14"/>
    <s v="XYZ-69"/>
    <x v="410"/>
    <s v="Description_558"/>
    <d v="2022-02-01T00:00:00"/>
    <n v="8898"/>
    <s v="Demand"/>
    <n v="154"/>
    <n v="889"/>
    <n v="889"/>
    <n v="1000"/>
    <n v="735"/>
    <n v="735"/>
    <n v="846"/>
    <n v="0"/>
    <n v="0"/>
    <n v="0"/>
    <s v="0-10%"/>
    <s v="0-10%"/>
    <s v="0-10%"/>
    <n v="3.3694257745550424"/>
    <n v="518.89156928147656"/>
    <n v="2995.4195135794325"/>
    <n v="2995.4195135794325"/>
    <n v="3369.4257745550426"/>
    <n v="2476.5279442979559"/>
    <n v="2476.5279442979559"/>
    <n v="2850.5342052735659"/>
    <s v="Overforecast"/>
    <s v="Overforecast"/>
    <s v="Overforecast"/>
    <s v="0-25"/>
  </r>
  <r>
    <s v="Total"/>
    <x v="3"/>
    <s v="ABC-14"/>
    <s v="XYZ-69"/>
    <x v="411"/>
    <s v="Description_559"/>
    <d v="2022-02-01T00:00:00"/>
    <n v="2218"/>
    <s v="Demand"/>
    <n v="2070"/>
    <n v="1541"/>
    <n v="1541"/>
    <n v="1500"/>
    <n v="529"/>
    <n v="529"/>
    <n v="570"/>
    <n v="0.74444444444444446"/>
    <n v="0.74444444444444446"/>
    <n v="0.72463768115942029"/>
    <s v="70-80%"/>
    <s v="70-80%"/>
    <s v="70-80%"/>
    <n v="1.52564935450512"/>
    <n v="3158.0941638255981"/>
    <n v="2351.0256552923897"/>
    <n v="2351.0256552923897"/>
    <n v="2288.4740317576798"/>
    <n v="807.06850853320839"/>
    <n v="807.06850853320839"/>
    <n v="869.62013206791835"/>
    <s v="Underforecast"/>
    <s v="Underforecast"/>
    <s v="Underforecast"/>
    <s v="120-150"/>
  </r>
  <r>
    <s v="Total"/>
    <x v="3"/>
    <s v="ABC-14"/>
    <s v="XYZ-69"/>
    <x v="412"/>
    <s v="Description_560"/>
    <d v="2022-02-01T00:00:00"/>
    <n v="0"/>
    <s v="Supply"/>
    <n v="0"/>
    <n v="436"/>
    <n v="436"/>
    <n v="0"/>
    <n v="436"/>
    <n v="436"/>
    <n v="0"/>
    <n v="1"/>
    <n v="1"/>
    <n v="1"/>
    <s v="90-100%"/>
    <s v="90-100%"/>
    <s v="Others"/>
    <n v="4.5761533515179513"/>
    <n v="0"/>
    <n v="1995.2028612618267"/>
    <n v="1995.2028612618267"/>
    <n v="0"/>
    <n v="1995.2028612618267"/>
    <n v="1995.2028612618267"/>
    <n v="0"/>
    <s v="Forecasted But Not Sold"/>
    <s v="Forecasted But Not Sold"/>
    <s v="Others"/>
    <s v="0"/>
  </r>
  <r>
    <s v="Total"/>
    <x v="1"/>
    <s v="ABC-19"/>
    <s v="XYZ-70"/>
    <x v="413"/>
    <s v="Description_561"/>
    <d v="2022-02-01T00:00:00"/>
    <n v="1656"/>
    <s v="Demand"/>
    <n v="110"/>
    <n v="106"/>
    <n v="106"/>
    <n v="160"/>
    <n v="4"/>
    <n v="4"/>
    <n v="50"/>
    <n v="0.96363636363636362"/>
    <n v="0.96363636363636362"/>
    <n v="0.54545454545454541"/>
    <s v="90-100%"/>
    <s v="90-100%"/>
    <s v="50-60%"/>
    <n v="33.285841415135337"/>
    <n v="3661.4425556648871"/>
    <n v="3528.2991900043457"/>
    <n v="3528.2991900043457"/>
    <n v="5325.734626421654"/>
    <n v="133.14336566054135"/>
    <n v="133.14336566054135"/>
    <n v="1664.2920707567669"/>
    <s v="Normal"/>
    <s v="Normal"/>
    <s v="Overforecast"/>
    <s v="50-80"/>
  </r>
  <r>
    <s v="Total"/>
    <x v="1"/>
    <s v="ABC-19"/>
    <s v="XYZ-70"/>
    <x v="414"/>
    <s v="Description_562"/>
    <d v="2022-02-01T00:00:00"/>
    <n v="92"/>
    <s v="Supply"/>
    <n v="92"/>
    <n v="148"/>
    <n v="148"/>
    <n v="155"/>
    <n v="56"/>
    <n v="56"/>
    <n v="63"/>
    <n v="0.39130434782608692"/>
    <n v="0.39130434782608692"/>
    <n v="0.31521739130434778"/>
    <s v="30-40%"/>
    <s v="30-40%"/>
    <s v="30-40%"/>
    <n v="40.636726134722807"/>
    <n v="3738.5788043944981"/>
    <n v="6014.2354679389755"/>
    <n v="6014.2354679389755"/>
    <n v="6298.692550882035"/>
    <n v="2275.6566635444774"/>
    <n v="2275.6566635444774"/>
    <n v="2560.1137464875369"/>
    <s v="Overforecast"/>
    <s v="Overforecast"/>
    <s v="Overforecast"/>
    <s v="50-80"/>
  </r>
  <r>
    <s v="Total"/>
    <x v="1"/>
    <s v="ABC-19"/>
    <s v="XYZ-70"/>
    <x v="415"/>
    <s v="Description_563"/>
    <d v="2022-02-01T00:00:00"/>
    <n v="677"/>
    <s v="Demand"/>
    <n v="287"/>
    <n v="211"/>
    <n v="211"/>
    <n v="380"/>
    <n v="76"/>
    <n v="76"/>
    <n v="93"/>
    <n v="0.73519163763066198"/>
    <n v="0.73519163763066198"/>
    <n v="0.6759581881533101"/>
    <s v="70-80%"/>
    <s v="70-80%"/>
    <s v="60-70%"/>
    <n v="133.23386583958111"/>
    <n v="38238.119495959778"/>
    <n v="28112.345692151615"/>
    <n v="28112.345692151615"/>
    <n v="50628.869019040823"/>
    <n v="10125.773803808162"/>
    <n v="10125.773803808162"/>
    <n v="12390.749523081045"/>
    <s v="Underforecast"/>
    <s v="Underforecast"/>
    <s v="Overforecast"/>
    <s v="50-80"/>
  </r>
  <r>
    <s v="Total"/>
    <x v="2"/>
    <s v="ABC-19"/>
    <s v="XYZ-70"/>
    <x v="416"/>
    <s v="Description_564"/>
    <d v="2022-02-01T00:00:00"/>
    <n v="1421"/>
    <s v="Demand"/>
    <n v="12"/>
    <n v="23"/>
    <n v="23"/>
    <n v="15"/>
    <n v="11"/>
    <n v="11"/>
    <n v="3"/>
    <n v="8.333333333333337E-2"/>
    <n v="8.333333333333337E-2"/>
    <n v="0.75"/>
    <s v="0-10%"/>
    <s v="0-10%"/>
    <s v="70-80%"/>
    <n v="177.47024509803921"/>
    <n v="2129.6429411764707"/>
    <n v="4081.815637254902"/>
    <n v="4081.815637254902"/>
    <n v="2662.053676470588"/>
    <n v="1952.1726960784313"/>
    <n v="1952.1726960784313"/>
    <n v="532.41073529411733"/>
    <s v="Overforecast"/>
    <s v="Overforecast"/>
    <s v="Overforecast"/>
    <s v="80-120"/>
  </r>
  <r>
    <s v="Total"/>
    <x v="2"/>
    <s v="ABC-19"/>
    <s v="XYZ-70"/>
    <x v="417"/>
    <s v="Description_565"/>
    <d v="2022-02-01T00:00:00"/>
    <n v="1018"/>
    <s v="Demand"/>
    <n v="36"/>
    <n v="78"/>
    <n v="78"/>
    <n v="80"/>
    <n v="42"/>
    <n v="42"/>
    <n v="44"/>
    <n v="0"/>
    <n v="0"/>
    <n v="0"/>
    <s v="0-10%"/>
    <s v="0-10%"/>
    <s v="0-10%"/>
    <n v="341.12853968253967"/>
    <n v="12280.627428571428"/>
    <n v="26608.026095238092"/>
    <n v="26608.026095238092"/>
    <n v="27290.283174603173"/>
    <n v="14327.398666666664"/>
    <n v="14327.398666666664"/>
    <n v="15009.655746031745"/>
    <s v="Overforecast"/>
    <s v="Overforecast"/>
    <s v="Overforecast"/>
    <s v="25-50"/>
  </r>
  <r>
    <s v="Total"/>
    <x v="1"/>
    <s v="ABC-5"/>
    <s v="XYZ-71"/>
    <x v="418"/>
    <s v="Description_566"/>
    <d v="2022-02-01T00:00:00"/>
    <n v="15175"/>
    <s v="Demand"/>
    <n v="1919"/>
    <n v="3200"/>
    <n v="3200"/>
    <n v="2400"/>
    <n v="1281"/>
    <n v="1281"/>
    <n v="481"/>
    <n v="0.3324648254299114"/>
    <n v="0.3324648254299114"/>
    <n v="0.74934861907243355"/>
    <s v="30-40%"/>
    <s v="30-40%"/>
    <s v="70-80%"/>
    <n v="26.146314891325858"/>
    <n v="50174.778276454323"/>
    <n v="83668.207652242738"/>
    <n v="83668.207652242738"/>
    <n v="62751.155739182061"/>
    <n v="33493.429375788415"/>
    <n v="33493.429375788415"/>
    <n v="12576.377462727738"/>
    <s v="Overforecast"/>
    <s v="Overforecast"/>
    <s v="Overforecast"/>
    <s v="50-80"/>
  </r>
  <r>
    <s v="Total"/>
    <x v="3"/>
    <s v="ABC-5"/>
    <s v="XYZ-71"/>
    <x v="419"/>
    <s v="Description_567"/>
    <d v="2022-02-01T00:00:00"/>
    <n v="0"/>
    <s v="Supply"/>
    <n v="0"/>
    <n v="0"/>
    <n v="0"/>
    <n v="0"/>
    <n v="0"/>
    <n v="0"/>
    <n v="0"/>
    <n v="1"/>
    <n v="1"/>
    <n v="1"/>
    <s v="Others"/>
    <s v="Others"/>
    <s v="Others"/>
    <n v="0"/>
    <n v="0"/>
    <n v="0"/>
    <n v="0"/>
    <n v="0"/>
    <n v="0"/>
    <n v="0"/>
    <n v="0"/>
    <s v="Others"/>
    <s v="Others"/>
    <s v="Others"/>
    <s v="0"/>
  </r>
  <r>
    <s v="Total"/>
    <x v="0"/>
    <s v="ABC-5"/>
    <s v="XYZ-71"/>
    <x v="420"/>
    <s v="Description_568"/>
    <d v="2022-02-01T00:00:00"/>
    <n v="83458"/>
    <s v="Demand"/>
    <n v="9846"/>
    <n v="14921"/>
    <n v="14921"/>
    <n v="13000"/>
    <n v="5075"/>
    <n v="5075"/>
    <n v="3154"/>
    <n v="0.48456225878529346"/>
    <n v="0.48456225878529346"/>
    <n v="0.67966686979484048"/>
    <s v="40-50%"/>
    <s v="40-50%"/>
    <s v="60-70%"/>
    <n v="2.636732490822753"/>
    <n v="25961.268104640825"/>
    <n v="39342.6854955663"/>
    <n v="39342.6854955663"/>
    <n v="34277.522380695787"/>
    <n v="13381.417390925475"/>
    <n v="13381.417390925475"/>
    <n v="8316.2542760549622"/>
    <s v="Overforecast"/>
    <s v="Overforecast"/>
    <s v="Overforecast"/>
    <s v="50-80"/>
  </r>
  <r>
    <s v="Total"/>
    <x v="1"/>
    <s v="ABC-12"/>
    <s v="XYZ-74"/>
    <x v="421"/>
    <s v="Description_570"/>
    <d v="2022-02-01T00:00:00"/>
    <n v="6240"/>
    <s v="Demand"/>
    <n v="3462"/>
    <n v="6939"/>
    <n v="6939"/>
    <n v="5850"/>
    <n v="3477"/>
    <n v="3477"/>
    <n v="2388"/>
    <n v="0"/>
    <n v="0"/>
    <n v="0.31022530329289433"/>
    <s v="0-10%"/>
    <s v="0-10%"/>
    <s v="30-40%"/>
    <n v="4.1547578008789996"/>
    <n v="14383.771506643097"/>
    <n v="28829.864380299379"/>
    <n v="28829.864380299379"/>
    <n v="24305.333135142148"/>
    <n v="14446.092873656282"/>
    <n v="14446.092873656282"/>
    <n v="9921.5616284990501"/>
    <s v="Overforecast"/>
    <s v="Overforecast"/>
    <s v="Overforecast"/>
    <s v="50-80"/>
  </r>
  <r>
    <s v="Total"/>
    <x v="1"/>
    <s v="ABC-12"/>
    <s v="XYZ-74"/>
    <x v="422"/>
    <s v="Description_571"/>
    <d v="2022-02-01T00:00:00"/>
    <n v="968"/>
    <s v="Demand"/>
    <n v="54"/>
    <n v="56"/>
    <n v="56"/>
    <n v="75"/>
    <n v="2"/>
    <n v="2"/>
    <n v="21"/>
    <n v="0.96296296296296302"/>
    <n v="0.96296296296296302"/>
    <n v="0.61111111111111116"/>
    <s v="90-100%"/>
    <s v="90-100%"/>
    <s v="60-70%"/>
    <n v="1.8711560000000007"/>
    <n v="101.04242400000004"/>
    <n v="104.78473600000004"/>
    <n v="104.78473600000004"/>
    <n v="140.33670000000006"/>
    <n v="3.7423119999999983"/>
    <n v="3.7423119999999983"/>
    <n v="39.294276000000025"/>
    <s v="Normal"/>
    <s v="Normal"/>
    <s v="Overforecast"/>
    <s v="50-80"/>
  </r>
  <r>
    <s v="Total"/>
    <x v="1"/>
    <s v="ABC-12"/>
    <s v="XYZ-74"/>
    <x v="423"/>
    <s v="Description_572"/>
    <d v="2022-02-01T00:00:00"/>
    <n v="1010"/>
    <s v="Demand"/>
    <n v="73"/>
    <n v="80"/>
    <n v="80"/>
    <n v="85"/>
    <n v="7"/>
    <n v="7"/>
    <n v="12"/>
    <n v="0.90410958904109595"/>
    <n v="0.90410958904109595"/>
    <n v="0.83561643835616439"/>
    <s v="80-90%"/>
    <s v="80-90%"/>
    <s v="80-90%"/>
    <n v="3.3919757184000003"/>
    <n v="247.61422744320004"/>
    <n v="271.35805747200004"/>
    <n v="271.35805747200004"/>
    <n v="288.31793606400004"/>
    <n v="23.743830028800005"/>
    <n v="23.743830028800005"/>
    <n v="40.703708620800001"/>
    <s v="Normal"/>
    <s v="Normal"/>
    <s v="Overforecast"/>
    <s v="80-120"/>
  </r>
  <r>
    <s v="Total"/>
    <x v="1"/>
    <s v="ABC-12"/>
    <s v="XYZ-74"/>
    <x v="424"/>
    <s v="Description_573"/>
    <d v="2022-02-01T00:00:00"/>
    <n v="14833"/>
    <s v="Demand"/>
    <n v="2532"/>
    <n v="3888"/>
    <n v="3888"/>
    <n v="4850"/>
    <n v="1356"/>
    <n v="1356"/>
    <n v="2318"/>
    <n v="0.46445497630331756"/>
    <n v="0.46445497630331756"/>
    <n v="8.4518167456556048E-2"/>
    <s v="40-50%"/>
    <s v="40-50%"/>
    <s v="0-10%"/>
    <n v="6.3964037793903215"/>
    <n v="16195.694369416295"/>
    <n v="24869.217894269568"/>
    <n v="24869.217894269568"/>
    <n v="31022.558330043059"/>
    <n v="8673.5235248532736"/>
    <n v="8673.5235248532736"/>
    <n v="14826.863960626764"/>
    <s v="Overforecast"/>
    <s v="Overforecast"/>
    <s v="Overforecast"/>
    <s v="50-80"/>
  </r>
  <r>
    <s v="Total"/>
    <x v="1"/>
    <s v="ABC-12"/>
    <s v="XYZ-74"/>
    <x v="425"/>
    <s v="Description_574"/>
    <d v="2022-02-01T00:00:00"/>
    <n v="1094"/>
    <s v="Demand"/>
    <n v="47"/>
    <n v="20"/>
    <n v="20"/>
    <n v="45"/>
    <n v="27"/>
    <n v="27"/>
    <n v="2"/>
    <n v="0.42553191489361697"/>
    <n v="0.42553191489361697"/>
    <n v="0.95744680851063835"/>
    <s v="40-50%"/>
    <s v="40-50%"/>
    <s v="90-100%"/>
    <n v="2.808252012727273"/>
    <n v="131.98784459818182"/>
    <n v="56.16504025454546"/>
    <n v="56.16504025454546"/>
    <n v="126.37134057272729"/>
    <n v="75.822804343636363"/>
    <n v="75.822804343636363"/>
    <n v="5.6165040254545318"/>
    <s v="Underforecast"/>
    <s v="Underforecast"/>
    <s v="Normal"/>
    <s v="80-120"/>
  </r>
  <r>
    <s v="Total"/>
    <x v="1"/>
    <s v="ABC-12"/>
    <s v="XYZ-74"/>
    <x v="426"/>
    <s v="Description_575"/>
    <d v="2022-02-01T00:00:00"/>
    <n v="910"/>
    <s v="Demand"/>
    <n v="58"/>
    <n v="50"/>
    <n v="50"/>
    <n v="60"/>
    <n v="8"/>
    <n v="8"/>
    <n v="2"/>
    <n v="0.86206896551724133"/>
    <n v="0.86206896551724133"/>
    <n v="0.96551724137931039"/>
    <s v="80-90%"/>
    <s v="80-90%"/>
    <s v="90-100%"/>
    <n v="4.2662759735849063"/>
    <n v="247.44400646792457"/>
    <n v="213.31379867924531"/>
    <n v="213.31379867924531"/>
    <n v="255.97655841509439"/>
    <n v="34.130207788679257"/>
    <n v="34.130207788679257"/>
    <n v="8.5325519471698215"/>
    <s v="Underforecast"/>
    <s v="Underforecast"/>
    <s v="Normal"/>
    <s v="80-120"/>
  </r>
  <r>
    <s v="Total"/>
    <x v="1"/>
    <s v="ABC-12"/>
    <s v="XYZ-74"/>
    <x v="427"/>
    <s v="Description_576"/>
    <d v="2022-02-01T00:00:00"/>
    <n v="14206"/>
    <s v="Demand"/>
    <n v="2133"/>
    <n v="4156"/>
    <n v="4156"/>
    <n v="3900"/>
    <n v="2023"/>
    <n v="2023"/>
    <n v="1767"/>
    <n v="5.1570557899671798E-2"/>
    <n v="5.1570557899671798E-2"/>
    <n v="0.17158931082981721"/>
    <s v="0-10%"/>
    <s v="0-10%"/>
    <s v="10-20%"/>
    <n v="6.6583937653005147"/>
    <n v="14202.353901385997"/>
    <n v="27672.284488588939"/>
    <n v="27672.284488588939"/>
    <n v="25967.735684672007"/>
    <n v="13469.930587202942"/>
    <n v="13469.930587202942"/>
    <n v="11765.38178328601"/>
    <s v="Overforecast"/>
    <s v="Overforecast"/>
    <s v="Overforecast"/>
    <s v="50-80"/>
  </r>
  <r>
    <s v="Total"/>
    <x v="1"/>
    <s v="ABC-12"/>
    <s v="XYZ-74"/>
    <x v="428"/>
    <s v="Description_577"/>
    <d v="2022-02-01T00:00:00"/>
    <n v="1114"/>
    <s v="Demand"/>
    <n v="25"/>
    <n v="20"/>
    <n v="20"/>
    <n v="40"/>
    <n v="5"/>
    <n v="5"/>
    <n v="15"/>
    <n v="0.8"/>
    <n v="0.8"/>
    <n v="0.4"/>
    <s v="70-80%"/>
    <s v="70-80%"/>
    <s v="30-40%"/>
    <n v="1.9196124421052645"/>
    <n v="47.990311052631611"/>
    <n v="38.392248842105289"/>
    <n v="38.392248842105289"/>
    <n v="76.784497684210578"/>
    <n v="9.5980622105263222"/>
    <n v="9.5980622105263222"/>
    <n v="28.794186631578967"/>
    <s v="Underforecast"/>
    <s v="Underforecast"/>
    <s v="Overforecast"/>
    <s v="50-80"/>
  </r>
  <r>
    <s v="Total"/>
    <x v="1"/>
    <s v="ABC-12"/>
    <s v="XYZ-74"/>
    <x v="429"/>
    <s v="Description_578"/>
    <d v="2022-02-01T00:00:00"/>
    <n v="0"/>
    <s v="Supply"/>
    <n v="0"/>
    <n v="50"/>
    <n v="50"/>
    <n v="50"/>
    <n v="50"/>
    <n v="50"/>
    <n v="50"/>
    <n v="1"/>
    <n v="1"/>
    <n v="1"/>
    <s v="90-100%"/>
    <s v="90-100%"/>
    <s v="90-100%"/>
    <n v="3.9613614283333343"/>
    <n v="0"/>
    <n v="198.06807141666673"/>
    <n v="198.06807141666673"/>
    <n v="198.06807141666673"/>
    <n v="198.06807141666673"/>
    <n v="198.06807141666673"/>
    <n v="198.06807141666673"/>
    <s v="Forecasted But Not Sold"/>
    <s v="Forecasted But Not Sold"/>
    <s v="Forecasted But Not Sold"/>
    <s v="0"/>
  </r>
  <r>
    <s v="Total"/>
    <x v="0"/>
    <s v="ABC-12"/>
    <s v="XYZ-73"/>
    <x v="430"/>
    <s v="Description_579"/>
    <d v="2022-02-01T00:00:00"/>
    <n v="454"/>
    <s v="Demand"/>
    <n v="208"/>
    <n v="395"/>
    <n v="395"/>
    <n v="300"/>
    <n v="187"/>
    <n v="187"/>
    <n v="92"/>
    <n v="0.10096153846153844"/>
    <n v="0.10096153846153844"/>
    <n v="0.55769230769230771"/>
    <s v="0-10%"/>
    <s v="0-10%"/>
    <s v="50-60%"/>
    <n v="3.9222081100141049"/>
    <n v="815.81928688293385"/>
    <n v="1549.2722034555713"/>
    <n v="1549.2722034555713"/>
    <n v="1176.6624330042314"/>
    <n v="733.45291657263749"/>
    <n v="733.45291657263749"/>
    <n v="360.84314612129754"/>
    <s v="Overforecast"/>
    <s v="Overforecast"/>
    <s v="Overforecast"/>
    <s v="50-80"/>
  </r>
  <r>
    <s v="Total"/>
    <x v="3"/>
    <s v="ABC-12"/>
    <s v="XYZ-73"/>
    <x v="431"/>
    <s v="Description_580"/>
    <d v="2022-02-01T00:00:00"/>
    <n v="0"/>
    <s v="Supply"/>
    <n v="0"/>
    <n v="940"/>
    <n v="940"/>
    <n v="0"/>
    <n v="940"/>
    <n v="940"/>
    <n v="0"/>
    <n v="1"/>
    <n v="1"/>
    <n v="1"/>
    <s v="90-100%"/>
    <s v="90-100%"/>
    <s v="Others"/>
    <n v="2.12"/>
    <n v="0"/>
    <n v="1992.8000000000002"/>
    <n v="1992.8000000000002"/>
    <n v="0"/>
    <n v="1992.8000000000002"/>
    <n v="1992.8000000000002"/>
    <n v="0"/>
    <s v="Forecasted But Not Sold"/>
    <s v="Forecasted But Not Sold"/>
    <s v="Others"/>
    <s v="0"/>
  </r>
  <r>
    <s v="Total"/>
    <x v="3"/>
    <s v="ABC-12"/>
    <s v="XYZ-73"/>
    <x v="432"/>
    <s v="Description_581"/>
    <d v="2022-02-01T00:00:00"/>
    <n v="1918"/>
    <s v="Demand"/>
    <n v="419"/>
    <n v="471"/>
    <n v="471"/>
    <n v="650"/>
    <n v="52"/>
    <n v="52"/>
    <n v="231"/>
    <n v="0.87589498806682575"/>
    <n v="0.87589498806682575"/>
    <n v="0.44868735083532219"/>
    <s v="80-90%"/>
    <s v="80-90%"/>
    <s v="40-50%"/>
    <n v="5.8695052962652365"/>
    <n v="2459.3227191351343"/>
    <n v="2764.5369945409266"/>
    <n v="2764.5369945409266"/>
    <n v="3815.1784425724036"/>
    <n v="305.21427540579225"/>
    <n v="305.21427540579225"/>
    <n v="1355.8557234372693"/>
    <s v="Overforecast"/>
    <s v="Overforecast"/>
    <s v="Overforecast"/>
    <s v="50-80"/>
  </r>
  <r>
    <s v="Total"/>
    <x v="0"/>
    <s v="ABC-12"/>
    <s v="XYZ-73"/>
    <x v="433"/>
    <s v="Description_582"/>
    <d v="2022-02-01T00:00:00"/>
    <n v="0"/>
    <s v="Supply"/>
    <n v="0"/>
    <n v="128"/>
    <n v="128"/>
    <n v="600"/>
    <n v="128"/>
    <n v="128"/>
    <n v="600"/>
    <n v="1"/>
    <n v="1"/>
    <n v="1"/>
    <s v="90-100%"/>
    <s v="90-100%"/>
    <s v="90-100%"/>
    <n v="5.4435469740634002"/>
    <n v="0"/>
    <n v="696.77401268011522"/>
    <n v="696.77401268011522"/>
    <n v="3266.1281844380401"/>
    <n v="696.77401268011522"/>
    <n v="696.77401268011522"/>
    <n v="3266.1281844380401"/>
    <s v="Forecasted But Not Sold"/>
    <s v="Forecasted But Not Sold"/>
    <s v="Forecasted But Not Sold"/>
    <s v="0"/>
  </r>
  <r>
    <s v="Total"/>
    <x v="3"/>
    <s v="ABC-12"/>
    <s v="XYZ-73"/>
    <x v="434"/>
    <s v="Description_583"/>
    <d v="2022-02-01T00:00:00"/>
    <n v="6876"/>
    <s v="Demand"/>
    <n v="740"/>
    <n v="463"/>
    <n v="463"/>
    <n v="725"/>
    <n v="277"/>
    <n v="277"/>
    <n v="15"/>
    <n v="0.62567567567567561"/>
    <n v="0.62567567567567561"/>
    <n v="0.97972972972972971"/>
    <s v="60-70%"/>
    <s v="60-70%"/>
    <s v="90-100%"/>
    <n v="2.0101589303841885"/>
    <n v="1487.5176084842994"/>
    <n v="930.70358476787931"/>
    <n v="930.70358476787931"/>
    <n v="1457.3652245285366"/>
    <n v="556.81402371642014"/>
    <n v="556.81402371642014"/>
    <n v="30.152383955762843"/>
    <s v="Underforecast"/>
    <s v="Underforecast"/>
    <s v="Normal"/>
    <s v="80-120"/>
  </r>
  <r>
    <s v="Total"/>
    <x v="3"/>
    <s v="ABC-12"/>
    <s v="XYZ-73"/>
    <x v="435"/>
    <s v="Description_584"/>
    <d v="2022-02-01T00:00:00"/>
    <n v="4719"/>
    <s v="Demand"/>
    <n v="424"/>
    <n v="825"/>
    <n v="825"/>
    <n v="825"/>
    <n v="401"/>
    <n v="401"/>
    <n v="401"/>
    <n v="5.4245283018867885E-2"/>
    <n v="5.4245283018867885E-2"/>
    <n v="5.4245283018867885E-2"/>
    <s v="0-10%"/>
    <s v="0-10%"/>
    <s v="0-10%"/>
    <n v="5.8715931620245705"/>
    <n v="2489.5555006984177"/>
    <n v="4844.0643586702708"/>
    <n v="4844.0643586702708"/>
    <n v="4844.0643586702708"/>
    <n v="2354.5088579718531"/>
    <n v="2354.5088579718531"/>
    <n v="2354.5088579718531"/>
    <s v="Overforecast"/>
    <s v="Overforecast"/>
    <s v="Overforecast"/>
    <s v="50-80"/>
  </r>
  <r>
    <s v="Total"/>
    <x v="4"/>
    <s v="ABC-12"/>
    <s v="XYZ-73"/>
    <x v="436"/>
    <s v="Description_585"/>
    <d v="2022-02-01T00:00:00"/>
    <n v="3623"/>
    <s v="Demand"/>
    <n v="2592"/>
    <n v="1870"/>
    <n v="1870"/>
    <n v="2400"/>
    <n v="722"/>
    <n v="722"/>
    <n v="192"/>
    <n v="0.72145061728395055"/>
    <n v="0.72145061728395055"/>
    <n v="0.92592592592592593"/>
    <s v="70-80%"/>
    <s v="70-80%"/>
    <s v="90-100%"/>
    <n v="6.2944383998081905"/>
    <n v="16315.18433230283"/>
    <n v="11770.599807641316"/>
    <n v="11770.599807641316"/>
    <n v="15106.652159539657"/>
    <n v="4544.5845246615136"/>
    <n v="4544.5845246615136"/>
    <n v="1208.5321727631726"/>
    <s v="Underforecast"/>
    <s v="Underforecast"/>
    <s v="Normal"/>
    <s v="80-120"/>
  </r>
  <r>
    <s v="Total"/>
    <x v="3"/>
    <s v="ABC-12"/>
    <s v="XYZ-73"/>
    <x v="437"/>
    <s v="Description_586"/>
    <d v="2022-02-01T00:00:00"/>
    <n v="602"/>
    <s v="Demand"/>
    <n v="545"/>
    <n v="729"/>
    <n v="729"/>
    <n v="150"/>
    <n v="184"/>
    <n v="184"/>
    <n v="395"/>
    <n v="0.66238532110091741"/>
    <n v="0.66238532110091741"/>
    <n v="0.27522935779816515"/>
    <s v="60-70%"/>
    <s v="60-70%"/>
    <s v="20-30%"/>
    <n v="1.9694083235021116"/>
    <n v="1073.3275363086509"/>
    <n v="1435.6986678330393"/>
    <n v="1435.6986678330393"/>
    <n v="295.41124852531675"/>
    <n v="362.37113152438837"/>
    <n v="362.37113152438837"/>
    <n v="777.91628778333416"/>
    <s v="Overforecast"/>
    <s v="Overforecast"/>
    <s v="Underforecast"/>
    <s v="&gt;200&quot;"/>
  </r>
  <r>
    <s v="Total"/>
    <x v="4"/>
    <s v="ABC-12"/>
    <s v="XYZ-73"/>
    <x v="438"/>
    <s v="Description_587"/>
    <d v="2022-02-01T00:00:00"/>
    <n v="5662"/>
    <s v="Demand"/>
    <n v="1044"/>
    <n v="1596"/>
    <n v="1596"/>
    <n v="1700"/>
    <n v="552"/>
    <n v="552"/>
    <n v="656"/>
    <n v="0.47126436781609193"/>
    <n v="0.47126436781609193"/>
    <n v="0.37164750957854409"/>
    <s v="40-50%"/>
    <s v="40-50%"/>
    <s v="30-40%"/>
    <n v="1.1872502876691011"/>
    <n v="1239.4893003265415"/>
    <n v="1894.8514591198855"/>
    <n v="1894.8514591198855"/>
    <n v="2018.3254890374719"/>
    <n v="655.36215879334395"/>
    <n v="655.36215879334395"/>
    <n v="778.8361887109304"/>
    <s v="Overforecast"/>
    <s v="Overforecast"/>
    <s v="Overforecast"/>
    <s v="50-80"/>
  </r>
  <r>
    <s v="Total"/>
    <x v="3"/>
    <s v="ABC-12"/>
    <s v="XYZ-73"/>
    <x v="439"/>
    <s v="Description_588"/>
    <d v="2022-02-01T00:00:00"/>
    <n v="1567"/>
    <s v="Demand"/>
    <n v="316"/>
    <n v="157"/>
    <n v="157"/>
    <n v="226"/>
    <n v="159"/>
    <n v="159"/>
    <n v="90"/>
    <n v="0.49683544303797467"/>
    <n v="0.49683544303797467"/>
    <n v="0.71518987341772156"/>
    <s v="40-50%"/>
    <s v="40-50%"/>
    <s v="70-80%"/>
    <n v="5.8604018421617523"/>
    <n v="1851.8869821231137"/>
    <n v="920.08308921939511"/>
    <n v="920.08308921939511"/>
    <n v="1324.4508163285561"/>
    <n v="931.80389290371863"/>
    <n v="931.80389290371863"/>
    <n v="527.43616579455761"/>
    <s v="Underforecast"/>
    <s v="Underforecast"/>
    <s v="Underforecast"/>
    <s v="120-150"/>
  </r>
  <r>
    <s v="Total"/>
    <x v="3"/>
    <s v="ABC-19"/>
    <s v="XYZ-75"/>
    <x v="440"/>
    <s v="Description_593"/>
    <d v="2022-02-01T00:00:00"/>
    <n v="1259"/>
    <s v="Demand"/>
    <n v="1"/>
    <n v="100"/>
    <n v="100"/>
    <n v="0"/>
    <n v="99"/>
    <n v="99"/>
    <n v="1"/>
    <n v="0"/>
    <n v="0"/>
    <n v="0"/>
    <s v="0-10%"/>
    <s v="0-10%"/>
    <s v="0-10%"/>
    <n v="33.201000000000001"/>
    <n v="33.201000000000001"/>
    <n v="3320.1"/>
    <n v="3320.1"/>
    <n v="0"/>
    <n v="3286.8989999999999"/>
    <n v="3286.8989999999999"/>
    <n v="33.201000000000001"/>
    <s v="Overforecast"/>
    <s v="Overforecast"/>
    <s v="Not Forecasted But Sold"/>
    <s v="Sales Agst No FC"/>
  </r>
  <r>
    <s v="Total"/>
    <x v="3"/>
    <s v="ABC-19"/>
    <s v="XYZ-75"/>
    <x v="441"/>
    <s v="Description_594"/>
    <d v="2022-02-01T00:00:00"/>
    <n v="1629"/>
    <s v="Demand"/>
    <n v="1"/>
    <n v="80"/>
    <n v="80"/>
    <n v="0"/>
    <n v="79"/>
    <n v="79"/>
    <n v="1"/>
    <n v="0"/>
    <n v="0"/>
    <n v="0"/>
    <s v="0-10%"/>
    <s v="0-10%"/>
    <s v="0-10%"/>
    <n v="34.390999999999998"/>
    <n v="34.390999999999998"/>
    <n v="2751.2799999999997"/>
    <n v="2751.2799999999997"/>
    <n v="0"/>
    <n v="2716.8889999999997"/>
    <n v="2716.8889999999997"/>
    <n v="34.390999999999998"/>
    <s v="Overforecast"/>
    <s v="Overforecast"/>
    <s v="Not Forecasted But Sold"/>
    <s v="Sales Agst No FC"/>
  </r>
  <r>
    <s v="Total"/>
    <x v="3"/>
    <s v="ABC-19"/>
    <s v="XYZ-75"/>
    <x v="442"/>
    <s v="Description_595"/>
    <d v="2022-02-01T00:00:00"/>
    <n v="1718"/>
    <s v="Demand"/>
    <n v="1"/>
    <n v="80"/>
    <n v="80"/>
    <n v="0"/>
    <n v="79"/>
    <n v="79"/>
    <n v="1"/>
    <n v="0"/>
    <n v="0"/>
    <n v="0"/>
    <s v="0-10%"/>
    <s v="0-10%"/>
    <s v="0-10%"/>
    <n v="35.580999999999996"/>
    <n v="35.580999999999996"/>
    <n v="2846.4799999999996"/>
    <n v="2846.4799999999996"/>
    <n v="0"/>
    <n v="2810.8989999999994"/>
    <n v="2810.8989999999994"/>
    <n v="35.580999999999996"/>
    <s v="Overforecast"/>
    <s v="Overforecast"/>
    <s v="Not Forecasted But Sold"/>
    <s v="Sales Agst No FC"/>
  </r>
  <r>
    <s v="Total"/>
    <x v="3"/>
    <s v="ABC-19"/>
    <s v="XYZ-75"/>
    <x v="443"/>
    <s v="Description_596"/>
    <d v="2022-02-01T00:00:00"/>
    <n v="1350"/>
    <s v="Demand"/>
    <n v="21"/>
    <n v="100"/>
    <n v="100"/>
    <n v="0"/>
    <n v="79"/>
    <n v="79"/>
    <n v="21"/>
    <n v="0"/>
    <n v="0"/>
    <n v="0"/>
    <s v="0-10%"/>
    <s v="0-10%"/>
    <s v="0-10%"/>
    <n v="36.771000000000001"/>
    <n v="772.19100000000003"/>
    <n v="3677.1"/>
    <n v="3677.1"/>
    <n v="0"/>
    <n v="2904.9089999999997"/>
    <n v="2904.9089999999997"/>
    <n v="772.19100000000003"/>
    <s v="Overforecast"/>
    <s v="Overforecast"/>
    <s v="Not Forecasted But Sold"/>
    <s v="Sales Agst No FC"/>
  </r>
  <r>
    <s v="Total"/>
    <x v="0"/>
    <s v="ABC-19"/>
    <s v="XYZ-75"/>
    <x v="444"/>
    <s v="Description_598"/>
    <d v="2022-02-01T00:00:00"/>
    <n v="0"/>
    <s v="Supply"/>
    <n v="0"/>
    <n v="0"/>
    <n v="0"/>
    <n v="0"/>
    <n v="0"/>
    <n v="0"/>
    <n v="0"/>
    <n v="1"/>
    <n v="1"/>
    <n v="1"/>
    <s v="Others"/>
    <s v="Others"/>
    <s v="Others"/>
    <n v="22.2"/>
    <n v="0"/>
    <n v="0"/>
    <n v="0"/>
    <n v="0"/>
    <n v="0"/>
    <n v="0"/>
    <n v="0"/>
    <s v="Others"/>
    <s v="Others"/>
    <s v="Others"/>
    <s v="0"/>
  </r>
  <r>
    <s v="Total"/>
    <x v="0"/>
    <s v="ABC-19"/>
    <s v="XYZ-75"/>
    <x v="445"/>
    <s v="Description_600"/>
    <d v="2022-02-01T00:00:00"/>
    <n v="0"/>
    <s v="Supply"/>
    <n v="0"/>
    <n v="0"/>
    <n v="0"/>
    <n v="0"/>
    <n v="0"/>
    <n v="0"/>
    <n v="0"/>
    <n v="1"/>
    <n v="1"/>
    <n v="1"/>
    <s v="Others"/>
    <s v="Others"/>
    <s v="Others"/>
    <n v="24.071000000000002"/>
    <n v="0"/>
    <n v="0"/>
    <n v="0"/>
    <n v="0"/>
    <n v="0"/>
    <n v="0"/>
    <n v="0"/>
    <s v="Others"/>
    <s v="Others"/>
    <s v="Others"/>
    <s v="0"/>
  </r>
  <r>
    <s v="Total"/>
    <x v="0"/>
    <s v="ABC-19"/>
    <s v="XYZ-75"/>
    <x v="446"/>
    <s v="Description_602"/>
    <d v="2022-02-01T00:00:00"/>
    <n v="0"/>
    <s v="Supply"/>
    <n v="0"/>
    <n v="0"/>
    <n v="0"/>
    <n v="0"/>
    <n v="0"/>
    <n v="0"/>
    <n v="0"/>
    <n v="1"/>
    <n v="1"/>
    <n v="1"/>
    <s v="Others"/>
    <s v="Others"/>
    <s v="Others"/>
    <n v="25.94"/>
    <n v="0"/>
    <n v="0"/>
    <n v="0"/>
    <n v="0"/>
    <n v="0"/>
    <n v="0"/>
    <n v="0"/>
    <s v="Others"/>
    <s v="Others"/>
    <s v="Others"/>
    <s v="0"/>
  </r>
  <r>
    <s v="Total"/>
    <x v="0"/>
    <s v="ABC-19"/>
    <s v="XYZ-75"/>
    <x v="447"/>
    <s v="Description_604"/>
    <d v="2022-02-01T00:00:00"/>
    <n v="0"/>
    <s v="Supply"/>
    <n v="0"/>
    <n v="0"/>
    <n v="0"/>
    <n v="0"/>
    <n v="0"/>
    <n v="0"/>
    <n v="0"/>
    <n v="1"/>
    <n v="1"/>
    <n v="1"/>
    <s v="Others"/>
    <s v="Others"/>
    <s v="Others"/>
    <n v="27.809000000000001"/>
    <n v="0"/>
    <n v="0"/>
    <n v="0"/>
    <n v="0"/>
    <n v="0"/>
    <n v="0"/>
    <n v="0"/>
    <s v="Others"/>
    <s v="Others"/>
    <s v="Others"/>
    <s v="0"/>
  </r>
  <r>
    <s v="Total"/>
    <x v="1"/>
    <s v="ABC-13"/>
    <s v="XYZ-76"/>
    <x v="448"/>
    <s v="Description_611"/>
    <d v="2022-02-01T00:00:00"/>
    <n v="935"/>
    <s v="Demand"/>
    <n v="353"/>
    <n v="385"/>
    <n v="385"/>
    <n v="500"/>
    <n v="32"/>
    <n v="32"/>
    <n v="147"/>
    <n v="0.90934844192634556"/>
    <n v="0.90934844192634556"/>
    <n v="0.58356940509915012"/>
    <s v="80-90%"/>
    <s v="80-90%"/>
    <s v="50-60%"/>
    <n v="6.6105988441160708"/>
    <n v="2333.5413919729731"/>
    <n v="2545.0805549846873"/>
    <n v="2545.0805549846873"/>
    <n v="3305.2994220580354"/>
    <n v="211.53916301171421"/>
    <n v="211.53916301171421"/>
    <n v="971.75803008506227"/>
    <s v="Normal"/>
    <s v="Normal"/>
    <s v="Overforecast"/>
    <s v="50-80"/>
  </r>
  <r>
    <s v="Total"/>
    <x v="1"/>
    <s v="ABC-13"/>
    <s v="XYZ-76"/>
    <x v="449"/>
    <s v="Description_612"/>
    <d v="2022-02-01T00:00:00"/>
    <n v="1327"/>
    <s v="Demand"/>
    <n v="481"/>
    <n v="638"/>
    <n v="638"/>
    <n v="580"/>
    <n v="157"/>
    <n v="157"/>
    <n v="99"/>
    <n v="0.67359667359667363"/>
    <n v="0.67359667359667363"/>
    <n v="0.79417879417879411"/>
    <s v="60-70%"/>
    <s v="60-70%"/>
    <s v="70-80%"/>
    <n v="10.03026931937241"/>
    <n v="4824.5595426181289"/>
    <n v="6399.3118257595979"/>
    <n v="6399.3118257595979"/>
    <n v="5817.5562052359974"/>
    <n v="1574.752283141469"/>
    <n v="1574.752283141469"/>
    <n v="992.99666261786842"/>
    <s v="Overforecast"/>
    <s v="Overforecast"/>
    <s v="Overforecast"/>
    <s v="80-120"/>
  </r>
  <r>
    <s v="Total"/>
    <x v="1"/>
    <s v="ABC-13"/>
    <s v="XYZ-76"/>
    <x v="450"/>
    <s v="Description_613"/>
    <d v="2022-02-01T00:00:00"/>
    <n v="1063"/>
    <s v="Demand"/>
    <n v="10"/>
    <n v="7"/>
    <n v="7"/>
    <n v="26"/>
    <n v="3"/>
    <n v="3"/>
    <n v="16"/>
    <n v="0.7"/>
    <n v="0.7"/>
    <n v="0"/>
    <s v="60-70%"/>
    <s v="60-70%"/>
    <s v="0-10%"/>
    <n v="27.497458195454549"/>
    <n v="274.9745819545455"/>
    <n v="192.48220736818183"/>
    <n v="192.48220736818183"/>
    <n v="714.93391308181822"/>
    <n v="82.492374586363667"/>
    <n v="82.492374586363667"/>
    <n v="439.95933112727272"/>
    <s v="Underforecast"/>
    <s v="Underforecast"/>
    <s v="Overforecast"/>
    <s v="25-50"/>
  </r>
  <r>
    <s v="Total"/>
    <x v="1"/>
    <s v="ABC-13"/>
    <s v="XYZ-76"/>
    <x v="451"/>
    <s v="Description_614"/>
    <d v="2022-02-01T00:00:00"/>
    <n v="13367"/>
    <s v="Demand"/>
    <n v="2248"/>
    <n v="2800"/>
    <n v="2800"/>
    <n v="2100"/>
    <n v="552"/>
    <n v="552"/>
    <n v="148"/>
    <n v="0.75444839857651247"/>
    <n v="0.75444839857651247"/>
    <n v="0.9341637010676157"/>
    <s v="70-80%"/>
    <s v="70-80%"/>
    <s v="90-100%"/>
    <n v="2.6521630949985497"/>
    <n v="5962.0626375567399"/>
    <n v="7426.0566659959395"/>
    <n v="7426.0566659959395"/>
    <n v="5569.5424994969544"/>
    <n v="1463.9940284391996"/>
    <n v="1463.9940284391996"/>
    <n v="392.52013805978549"/>
    <s v="Overforecast"/>
    <s v="Overforecast"/>
    <s v="Normal"/>
    <s v="80-120"/>
  </r>
  <r>
    <s v="Total"/>
    <x v="1"/>
    <s v="ABC-13"/>
    <s v="XYZ-76"/>
    <x v="452"/>
    <s v="Description_615"/>
    <d v="2022-02-01T00:00:00"/>
    <n v="2511"/>
    <s v="Demand"/>
    <n v="899"/>
    <n v="944"/>
    <n v="944"/>
    <n v="980"/>
    <n v="45"/>
    <n v="45"/>
    <n v="81"/>
    <n v="0.94994438264738601"/>
    <n v="0.94994438264738601"/>
    <n v="0.90989988876529482"/>
    <s v="90-100%"/>
    <s v="90-100%"/>
    <s v="80-90%"/>
    <n v="4.3863750313459047"/>
    <n v="3943.3511531799682"/>
    <n v="4140.7380295905341"/>
    <n v="4140.7380295905341"/>
    <n v="4298.6475307189867"/>
    <n v="197.38687641056595"/>
    <n v="197.38687641056595"/>
    <n v="355.29637753901852"/>
    <s v="Normal"/>
    <s v="Normal"/>
    <s v="Normal"/>
    <s v="80-120"/>
  </r>
  <r>
    <s v="Total"/>
    <x v="1"/>
    <s v="ABC-13"/>
    <s v="XYZ-76"/>
    <x v="453"/>
    <s v="Description_616"/>
    <d v="2022-02-01T00:00:00"/>
    <n v="91"/>
    <s v="Demand"/>
    <n v="24"/>
    <n v="56"/>
    <n v="56"/>
    <n v="45"/>
    <n v="32"/>
    <n v="32"/>
    <n v="21"/>
    <n v="0"/>
    <n v="0"/>
    <n v="0.125"/>
    <s v="0-10%"/>
    <s v="0-10%"/>
    <s v="10-20%"/>
    <n v="14.028748839079052"/>
    <n v="336.68997213789726"/>
    <n v="785.60993498842686"/>
    <n v="785.60993498842686"/>
    <n v="631.2936977585573"/>
    <n v="448.9199628505296"/>
    <n v="448.9199628505296"/>
    <n v="294.60372562066004"/>
    <s v="Overforecast"/>
    <s v="Overforecast"/>
    <s v="Overforecast"/>
    <s v="50-80"/>
  </r>
  <r>
    <s v="Total"/>
    <x v="1"/>
    <s v="ABC-13"/>
    <s v="XYZ-76"/>
    <x v="454"/>
    <s v="Description_617"/>
    <d v="2022-02-01T00:00:00"/>
    <n v="13010"/>
    <s v="Demand"/>
    <n v="2921"/>
    <n v="2517"/>
    <n v="2517"/>
    <n v="2700"/>
    <n v="404"/>
    <n v="404"/>
    <n v="221"/>
    <n v="0.86169120164327284"/>
    <n v="0.86169120164327284"/>
    <n v="0.92434097911674085"/>
    <s v="80-90%"/>
    <s v="80-90%"/>
    <s v="90-100%"/>
    <n v="3.6299063267388809"/>
    <n v="10602.956380404272"/>
    <n v="9136.4742244017634"/>
    <n v="9136.4742244017634"/>
    <n v="9800.7470821949792"/>
    <n v="1466.4821560025084"/>
    <n v="1466.4821560025084"/>
    <n v="802.20929820929268"/>
    <s v="Underforecast"/>
    <s v="Underforecast"/>
    <s v="Normal"/>
    <s v="80-120"/>
  </r>
  <r>
    <s v="Total"/>
    <x v="1"/>
    <s v="ABC-13"/>
    <s v="XYZ-76"/>
    <x v="455"/>
    <s v="Description_618"/>
    <d v="2022-02-01T00:00:00"/>
    <n v="3005"/>
    <s v="Demand"/>
    <n v="1271"/>
    <n v="1844"/>
    <n v="1844"/>
    <n v="1640"/>
    <n v="573"/>
    <n v="573"/>
    <n v="369"/>
    <n v="0.54917387883556257"/>
    <n v="0.54917387883556257"/>
    <n v="0.70967741935483875"/>
    <s v="50-60%"/>
    <s v="50-60%"/>
    <s v="60-70%"/>
    <n v="6.4709661166286088"/>
    <n v="8224.5979342349619"/>
    <n v="11932.461519063154"/>
    <n v="11932.461519063154"/>
    <n v="10612.384431270919"/>
    <n v="3707.863584828192"/>
    <n v="3707.863584828192"/>
    <n v="2387.7864970359569"/>
    <s v="Overforecast"/>
    <s v="Overforecast"/>
    <s v="Overforecast"/>
    <s v="50-80"/>
  </r>
  <r>
    <s v="Total"/>
    <x v="4"/>
    <s v="ABC-13"/>
    <s v="XYZ-76"/>
    <x v="456"/>
    <s v="Description_621"/>
    <d v="2022-02-01T00:00:00"/>
    <n v="8050"/>
    <s v="Demand"/>
    <n v="4070"/>
    <n v="4103"/>
    <n v="4103"/>
    <n v="4000"/>
    <n v="33"/>
    <n v="33"/>
    <n v="70"/>
    <n v="0.99189189189189186"/>
    <n v="0.99189189189189186"/>
    <n v="0.98280098280098283"/>
    <s v="90-100%"/>
    <s v="90-100%"/>
    <s v="90-100%"/>
    <n v="4.28"/>
    <n v="17419.600000000002"/>
    <n v="17560.84"/>
    <n v="17560.84"/>
    <n v="17120"/>
    <n v="141.23999999999796"/>
    <n v="141.23999999999796"/>
    <n v="299.60000000000218"/>
    <s v="Normal"/>
    <s v="Normal"/>
    <s v="Normal"/>
    <s v="80-120"/>
  </r>
  <r>
    <s v="Total"/>
    <x v="4"/>
    <s v="ABC-13"/>
    <s v="XYZ-76"/>
    <x v="457"/>
    <s v="Description_622"/>
    <d v="2022-02-01T00:00:00"/>
    <n v="0"/>
    <s v="Supply"/>
    <n v="6780"/>
    <n v="6929"/>
    <n v="6929"/>
    <n v="8000"/>
    <n v="149"/>
    <n v="149"/>
    <n v="1220"/>
    <n v="0.97802359882005896"/>
    <n v="0.97802359882005896"/>
    <n v="0.82005899705014751"/>
    <s v="90-100%"/>
    <s v="90-100%"/>
    <s v="80-90%"/>
    <n v="4.2407715116141969"/>
    <n v="28752.430848744254"/>
    <n v="29384.30580397477"/>
    <n v="29384.30580397477"/>
    <n v="33926.172092913577"/>
    <n v="631.87495523051621"/>
    <n v="631.87495523051621"/>
    <n v="5173.7412441693232"/>
    <s v="Normal"/>
    <s v="Normal"/>
    <s v="Overforecast"/>
    <s v="80-120"/>
  </r>
  <r>
    <s v="Total"/>
    <x v="3"/>
    <s v="ABC-20"/>
    <s v="XYZ-77"/>
    <x v="458"/>
    <s v="Description_623"/>
    <d v="2022-02-01T00:00:00"/>
    <n v="298"/>
    <s v="Supply"/>
    <n v="0"/>
    <n v="9911"/>
    <n v="9911"/>
    <n v="12500"/>
    <n v="9911"/>
    <n v="9911"/>
    <n v="12500"/>
    <n v="1"/>
    <n v="1"/>
    <n v="1"/>
    <s v="90-100%"/>
    <s v="90-100%"/>
    <s v="90-100%"/>
    <n v="0.88566210375313714"/>
    <n v="0"/>
    <n v="8777.7971102973424"/>
    <n v="8777.7971102973424"/>
    <n v="11070.776296914215"/>
    <n v="8777.7971102973424"/>
    <n v="8777.7971102973424"/>
    <n v="11070.776296914215"/>
    <s v="Forecasted But Not Sold"/>
    <s v="Forecasted But Not Sold"/>
    <s v="Forecasted But Not Sold"/>
    <s v="0"/>
  </r>
  <r>
    <s v="Total"/>
    <x v="3"/>
    <s v="ABC-20"/>
    <s v="XYZ-77"/>
    <x v="459"/>
    <s v="Description_624"/>
    <d v="2022-02-01T00:00:00"/>
    <n v="4987"/>
    <s v="Demand"/>
    <n v="3869"/>
    <n v="2611"/>
    <n v="2611"/>
    <n v="3500"/>
    <n v="1258"/>
    <n v="1258"/>
    <n v="369"/>
    <n v="0.67485138278624968"/>
    <n v="0.67485138278624968"/>
    <n v="0.90462651848022746"/>
    <s v="60-70%"/>
    <s v="60-70%"/>
    <s v="80-90%"/>
    <n v="1.5572946864786705"/>
    <n v="6025.1731419859761"/>
    <n v="4066.096426395809"/>
    <n v="4066.096426395809"/>
    <n v="5450.5314026753467"/>
    <n v="1959.0767155901672"/>
    <n v="1959.0767155901672"/>
    <n v="574.64173931062942"/>
    <s v="Underforecast"/>
    <s v="Underforecast"/>
    <s v="Normal"/>
    <s v="80-120"/>
  </r>
  <r>
    <s v="Total"/>
    <x v="3"/>
    <s v="ABC-20"/>
    <s v="XYZ-77"/>
    <x v="460"/>
    <s v="Description_625"/>
    <d v="2022-02-01T00:00:00"/>
    <n v="3"/>
    <s v="Supply"/>
    <n v="0"/>
    <n v="44135"/>
    <n v="44135"/>
    <n v="40000"/>
    <n v="44135"/>
    <n v="44135"/>
    <n v="40000"/>
    <n v="1"/>
    <n v="1"/>
    <n v="1"/>
    <s v="90-100%"/>
    <s v="90-100%"/>
    <s v="90-100%"/>
    <n v="1.6848366518155988"/>
    <n v="0"/>
    <n v="74360.265627881454"/>
    <n v="74360.265627881454"/>
    <n v="67393.466072623953"/>
    <n v="74360.265627881454"/>
    <n v="74360.265627881454"/>
    <n v="67393.466072623953"/>
    <s v="Forecasted But Not Sold"/>
    <s v="Forecasted But Not Sold"/>
    <s v="Forecasted But Not Sold"/>
    <s v="0"/>
  </r>
  <r>
    <s v="Total"/>
    <x v="3"/>
    <s v="ABC-20"/>
    <s v="XYZ-77"/>
    <x v="461"/>
    <s v="Description_626"/>
    <d v="2022-02-01T00:00:00"/>
    <n v="0"/>
    <s v="Supply"/>
    <n v="0"/>
    <n v="328"/>
    <n v="328"/>
    <n v="0"/>
    <n v="328"/>
    <n v="328"/>
    <n v="0"/>
    <n v="1"/>
    <n v="1"/>
    <n v="1"/>
    <s v="90-100%"/>
    <s v="90-100%"/>
    <s v="Others"/>
    <n v="1.4459480849935464"/>
    <n v="0"/>
    <n v="474.27097187788326"/>
    <n v="474.27097187788326"/>
    <n v="0"/>
    <n v="474.27097187788326"/>
    <n v="474.27097187788326"/>
    <n v="0"/>
    <s v="Forecasted But Not Sold"/>
    <s v="Forecasted But Not Sold"/>
    <s v="Others"/>
    <s v="0"/>
  </r>
  <r>
    <s v="Total"/>
    <x v="0"/>
    <s v="ABC-15"/>
    <s v="XYZ-78"/>
    <x v="462"/>
    <s v="Description_632"/>
    <d v="2022-02-01T00:00:00"/>
    <n v="29773"/>
    <s v="Demand"/>
    <n v="676"/>
    <n v="2547"/>
    <n v="2547"/>
    <n v="800"/>
    <n v="1871"/>
    <n v="1871"/>
    <n v="124"/>
    <n v="0"/>
    <n v="0"/>
    <n v="0.81656804733727806"/>
    <s v="0-10%"/>
    <s v="0-10%"/>
    <s v="80-90%"/>
    <n v="1.4614598714416895"/>
    <n v="987.94687309458209"/>
    <n v="3722.3382925619831"/>
    <n v="3722.3382925619831"/>
    <n v="1169.1678971533515"/>
    <n v="2734.3914194674007"/>
    <n v="2734.3914194674007"/>
    <n v="181.22102405876944"/>
    <s v="Overforecast"/>
    <s v="Overforecast"/>
    <s v="Overforecast"/>
    <s v="80-120"/>
  </r>
  <r>
    <s v="Total"/>
    <x v="0"/>
    <s v="ABC-15"/>
    <s v="XYZ-78"/>
    <x v="463"/>
    <s v="Description_633"/>
    <d v="2022-02-01T00:00:00"/>
    <n v="11096"/>
    <s v="Demand"/>
    <n v="1513"/>
    <n v="2611"/>
    <n v="2611"/>
    <n v="3000"/>
    <n v="1098"/>
    <n v="1098"/>
    <n v="1487"/>
    <n v="0.27428949107732981"/>
    <n v="0.27428949107732981"/>
    <n v="1.7184401850627862E-2"/>
    <s v="20-30%"/>
    <s v="20-30%"/>
    <s v="0-10%"/>
    <n v="4.2028396334223812"/>
    <n v="6358.896365368063"/>
    <n v="10973.614282865838"/>
    <n v="10973.614282865838"/>
    <n v="12608.518900267143"/>
    <n v="4614.7179174977746"/>
    <n v="4614.7179174977746"/>
    <n v="6249.6225348990802"/>
    <s v="Overforecast"/>
    <s v="Overforecast"/>
    <s v="Overforecast"/>
    <s v="50-80"/>
  </r>
  <r>
    <s v="Total"/>
    <x v="0"/>
    <s v="ABC-15"/>
    <s v="XYZ-78"/>
    <x v="464"/>
    <s v="Description_634"/>
    <d v="2022-02-01T00:00:00"/>
    <n v="6087"/>
    <s v="Demand"/>
    <n v="1572"/>
    <n v="2143"/>
    <n v="2143"/>
    <n v="2000"/>
    <n v="571"/>
    <n v="571"/>
    <n v="428"/>
    <n v="0.63676844783715014"/>
    <n v="0.63676844783715014"/>
    <n v="0.72773536895674296"/>
    <s v="60-70%"/>
    <s v="60-70%"/>
    <s v="70-80%"/>
    <n v="3.4604381508463682"/>
    <n v="5439.8087731304904"/>
    <n v="7415.7189572637672"/>
    <n v="7415.7189572637672"/>
    <n v="6920.876301692736"/>
    <n v="1975.9101841332767"/>
    <n v="1975.9101841332767"/>
    <n v="1481.0675285622456"/>
    <s v="Overforecast"/>
    <s v="Overforecast"/>
    <s v="Overforecast"/>
    <s v="50-80"/>
  </r>
  <r>
    <s v="Total"/>
    <x v="0"/>
    <s v="ABC-15"/>
    <s v="XYZ-78"/>
    <x v="465"/>
    <s v="Description_635"/>
    <d v="2022-02-01T00:00:00"/>
    <n v="9194"/>
    <s v="Demand"/>
    <n v="4153"/>
    <n v="4813"/>
    <n v="4813"/>
    <n v="5000"/>
    <n v="660"/>
    <n v="660"/>
    <n v="847"/>
    <n v="0.8410787382614977"/>
    <n v="0.8410787382614977"/>
    <n v="0.79605104743558874"/>
    <s v="80-90%"/>
    <s v="80-90%"/>
    <s v="70-80%"/>
    <n v="6.7714728472423946"/>
    <n v="28121.926734597666"/>
    <n v="32591.098813777644"/>
    <n v="32591.098813777644"/>
    <n v="33857.364236211972"/>
    <n v="4469.172079179978"/>
    <n v="4469.172079179978"/>
    <n v="5735.4375016143058"/>
    <s v="Overforecast"/>
    <s v="Overforecast"/>
    <s v="Overforecast"/>
    <s v="80-120"/>
  </r>
  <r>
    <s v="Total"/>
    <x v="2"/>
    <s v="ABC-15"/>
    <s v="XYZ-78"/>
    <x v="466"/>
    <s v="Description_636"/>
    <d v="2022-02-01T00:00:00"/>
    <n v="9529"/>
    <s v="Demand"/>
    <n v="2203"/>
    <n v="2153"/>
    <n v="2153"/>
    <n v="1600"/>
    <n v="50"/>
    <n v="50"/>
    <n v="603"/>
    <n v="0.9773036768043577"/>
    <n v="0.9773036768043577"/>
    <n v="0.72628234226055377"/>
    <s v="90-100%"/>
    <s v="90-100%"/>
    <s v="70-80%"/>
    <n v="3.3600657356128099"/>
    <n v="7402.2248155550205"/>
    <n v="7234.2215287743793"/>
    <n v="7234.2215287743793"/>
    <n v="5376.1051769804953"/>
    <n v="168.00328678064125"/>
    <n v="168.00328678064125"/>
    <n v="2026.1196385745252"/>
    <s v="Normal"/>
    <s v="Normal"/>
    <s v="Underforecast"/>
    <s v="120-150"/>
  </r>
  <r>
    <s v="Total"/>
    <x v="1"/>
    <s v="ABC-19"/>
    <s v="XYZ-79"/>
    <x v="467"/>
    <s v="Description_637"/>
    <d v="2022-02-01T00:00:00"/>
    <n v="0"/>
    <s v="Supply"/>
    <n v="0"/>
    <n v="0"/>
    <n v="0"/>
    <n v="0"/>
    <n v="0"/>
    <n v="0"/>
    <n v="0"/>
    <n v="1"/>
    <n v="1"/>
    <n v="1"/>
    <s v="Others"/>
    <s v="Others"/>
    <s v="Others"/>
    <n v="0"/>
    <n v="0"/>
    <n v="0"/>
    <n v="0"/>
    <n v="0"/>
    <n v="0"/>
    <n v="0"/>
    <n v="0"/>
    <s v="Others"/>
    <s v="Others"/>
    <s v="Others"/>
    <s v="0"/>
  </r>
  <r>
    <s v="Total"/>
    <x v="1"/>
    <s v="ABC-19"/>
    <s v="XYZ-79"/>
    <x v="468"/>
    <s v="Description_638"/>
    <d v="2022-02-01T00:00:00"/>
    <n v="0"/>
    <s v="Supply"/>
    <n v="0"/>
    <n v="0"/>
    <n v="0"/>
    <n v="0"/>
    <n v="0"/>
    <n v="0"/>
    <n v="0"/>
    <n v="1"/>
    <n v="1"/>
    <n v="1"/>
    <s v="Others"/>
    <s v="Others"/>
    <s v="Others"/>
    <n v="0"/>
    <n v="0"/>
    <n v="0"/>
    <n v="0"/>
    <n v="0"/>
    <n v="0"/>
    <n v="0"/>
    <n v="0"/>
    <s v="Others"/>
    <s v="Others"/>
    <s v="Others"/>
    <s v="0"/>
  </r>
  <r>
    <s v="Total"/>
    <x v="1"/>
    <s v="ABC-19"/>
    <s v="XYZ-79"/>
    <x v="469"/>
    <s v="Description_639"/>
    <d v="2022-02-01T00:00:00"/>
    <n v="0"/>
    <s v="Supply"/>
    <n v="0"/>
    <n v="0"/>
    <n v="0"/>
    <n v="0"/>
    <n v="0"/>
    <n v="0"/>
    <n v="0"/>
    <n v="1"/>
    <n v="1"/>
    <n v="1"/>
    <s v="Others"/>
    <s v="Others"/>
    <s v="Others"/>
    <n v="0"/>
    <n v="0"/>
    <n v="0"/>
    <n v="0"/>
    <n v="0"/>
    <n v="0"/>
    <n v="0"/>
    <n v="0"/>
    <s v="Others"/>
    <s v="Others"/>
    <s v="Others"/>
    <s v="0"/>
  </r>
  <r>
    <s v="Total"/>
    <x v="1"/>
    <s v="ABC-19"/>
    <s v="XYZ-79"/>
    <x v="470"/>
    <s v="Description_640"/>
    <d v="2022-02-01T00:00:00"/>
    <n v="0"/>
    <s v="Supply"/>
    <n v="0"/>
    <n v="0"/>
    <n v="0"/>
    <n v="0"/>
    <n v="0"/>
    <n v="0"/>
    <n v="0"/>
    <n v="1"/>
    <n v="1"/>
    <n v="1"/>
    <s v="Others"/>
    <s v="Others"/>
    <s v="Others"/>
    <n v="0"/>
    <n v="0"/>
    <n v="0"/>
    <n v="0"/>
    <n v="0"/>
    <n v="0"/>
    <n v="0"/>
    <n v="0"/>
    <s v="Others"/>
    <s v="Others"/>
    <s v="Others"/>
    <s v="0"/>
  </r>
  <r>
    <s v="Total"/>
    <x v="1"/>
    <s v="ABC-19"/>
    <s v="XYZ-79"/>
    <x v="471"/>
    <s v="Description_641"/>
    <d v="2022-02-01T00:00:00"/>
    <n v="0"/>
    <s v="Supply"/>
    <n v="0"/>
    <n v="0"/>
    <n v="0"/>
    <n v="0"/>
    <n v="0"/>
    <n v="0"/>
    <n v="0"/>
    <n v="1"/>
    <n v="1"/>
    <n v="1"/>
    <s v="Others"/>
    <s v="Others"/>
    <s v="Others"/>
    <n v="0"/>
    <n v="0"/>
    <n v="0"/>
    <n v="0"/>
    <n v="0"/>
    <n v="0"/>
    <n v="0"/>
    <n v="0"/>
    <s v="Others"/>
    <s v="Others"/>
    <s v="Others"/>
    <s v="0"/>
  </r>
  <r>
    <s v="Total"/>
    <x v="1"/>
    <s v="ABC-19"/>
    <s v="XYZ-79"/>
    <x v="472"/>
    <s v="Description_642"/>
    <d v="2022-02-01T00:00:00"/>
    <n v="0"/>
    <s v="Supply"/>
    <n v="0"/>
    <n v="0"/>
    <n v="0"/>
    <n v="0"/>
    <n v="0"/>
    <n v="0"/>
    <n v="0"/>
    <n v="1"/>
    <n v="1"/>
    <n v="1"/>
    <s v="Others"/>
    <s v="Others"/>
    <s v="Others"/>
    <n v="0"/>
    <n v="0"/>
    <n v="0"/>
    <n v="0"/>
    <n v="0"/>
    <n v="0"/>
    <n v="0"/>
    <n v="0"/>
    <s v="Others"/>
    <s v="Others"/>
    <s v="Others"/>
    <s v="0"/>
  </r>
  <r>
    <s v="Total"/>
    <x v="1"/>
    <s v="ABC-19"/>
    <s v="XYZ-79"/>
    <x v="473"/>
    <s v="Description_643"/>
    <d v="2022-02-01T00:00:00"/>
    <n v="0"/>
    <s v="Supply"/>
    <n v="0"/>
    <n v="0"/>
    <n v="0"/>
    <n v="0"/>
    <n v="0"/>
    <n v="0"/>
    <n v="0"/>
    <n v="1"/>
    <n v="1"/>
    <n v="1"/>
    <s v="Others"/>
    <s v="Others"/>
    <s v="Others"/>
    <n v="0"/>
    <n v="0"/>
    <n v="0"/>
    <n v="0"/>
    <n v="0"/>
    <n v="0"/>
    <n v="0"/>
    <n v="0"/>
    <s v="Others"/>
    <s v="Others"/>
    <s v="Others"/>
    <s v="0"/>
  </r>
  <r>
    <s v="Total"/>
    <x v="0"/>
    <s v="ABC-12"/>
    <s v="XYZ-80"/>
    <x v="474"/>
    <s v="Description_644"/>
    <d v="2022-02-01T00:00:00"/>
    <n v="7212"/>
    <s v="Demand"/>
    <n v="800"/>
    <n v="480"/>
    <n v="480"/>
    <n v="500"/>
    <n v="320"/>
    <n v="320"/>
    <n v="300"/>
    <n v="0.6"/>
    <n v="0.6"/>
    <n v="0.625"/>
    <s v="50-60%"/>
    <s v="50-60%"/>
    <s v="60-70%"/>
    <n v="2.5116468480977505"/>
    <n v="2009.3174784782004"/>
    <n v="1205.5904870869203"/>
    <n v="1205.5904870869203"/>
    <n v="1255.8234240488753"/>
    <n v="803.72699139128008"/>
    <n v="803.72699139128008"/>
    <n v="753.49405442932516"/>
    <s v="Underforecast"/>
    <s v="Underforecast"/>
    <s v="Underforecast"/>
    <s v="150-200"/>
  </r>
  <r>
    <s v="Total"/>
    <x v="0"/>
    <s v="ABC-12"/>
    <s v="XYZ-80"/>
    <x v="475"/>
    <s v="Description_645"/>
    <d v="2022-02-01T00:00:00"/>
    <n v="10624"/>
    <s v="Demand"/>
    <n v="335"/>
    <n v="597"/>
    <n v="597"/>
    <n v="500"/>
    <n v="262"/>
    <n v="262"/>
    <n v="165"/>
    <n v="0.21791044776119406"/>
    <n v="0.21791044776119406"/>
    <n v="0.5074626865671642"/>
    <s v="20-30%"/>
    <s v="20-30%"/>
    <s v="40-50%"/>
    <n v="5.6309674113009196"/>
    <n v="1886.374082785808"/>
    <n v="3361.687544546649"/>
    <n v="3361.687544546649"/>
    <n v="2815.4837056504598"/>
    <n v="1475.3134617608409"/>
    <n v="1475.3134617608409"/>
    <n v="929.10962286465178"/>
    <s v="Overforecast"/>
    <s v="Overforecast"/>
    <s v="Overforecast"/>
    <s v="50-80"/>
  </r>
  <r>
    <s v="Total"/>
    <x v="3"/>
    <s v="ABC-12"/>
    <s v="XYZ-80"/>
    <x v="476"/>
    <s v="Description_646"/>
    <d v="2022-02-01T00:00:00"/>
    <n v="1832"/>
    <s v="Demand"/>
    <n v="1726"/>
    <n v="515"/>
    <n v="515"/>
    <n v="1223"/>
    <n v="1211"/>
    <n v="1211"/>
    <n v="503"/>
    <n v="0.29837775202780992"/>
    <n v="0.29837775202780992"/>
    <n v="0.70857473928157588"/>
    <s v="20-30%"/>
    <s v="20-30%"/>
    <s v="60-70%"/>
    <n v="2.6441998067030084"/>
    <n v="4563.8888663693924"/>
    <n v="1361.7629004520493"/>
    <n v="1361.7629004520493"/>
    <n v="3233.8563635977794"/>
    <n v="3202.1259659173429"/>
    <n v="3202.1259659173429"/>
    <n v="1330.0325027716131"/>
    <s v="Underforecast"/>
    <s v="Underforecast"/>
    <s v="Underforecast"/>
    <s v="120-150"/>
  </r>
  <r>
    <s v="Total"/>
    <x v="3"/>
    <s v="ABC-12"/>
    <s v="XYZ-80"/>
    <x v="477"/>
    <s v="Description_647"/>
    <d v="2022-02-01T00:00:00"/>
    <n v="407"/>
    <s v="Supply"/>
    <n v="368"/>
    <n v="500"/>
    <n v="500"/>
    <n v="491"/>
    <n v="132"/>
    <n v="132"/>
    <n v="123"/>
    <n v="0.64130434782608692"/>
    <n v="0.64130434782608692"/>
    <n v="0.66576086956521741"/>
    <s v="60-70%"/>
    <s v="60-70%"/>
    <s v="60-70%"/>
    <n v="7.9250613390218714"/>
    <n v="2916.4225727600488"/>
    <n v="3962.5306695109357"/>
    <n v="3962.5306695109357"/>
    <n v="3891.2051174597386"/>
    <n v="1046.1080967508869"/>
    <n v="1046.1080967508869"/>
    <n v="974.78254469968988"/>
    <s v="Overforecast"/>
    <s v="Overforecast"/>
    <s v="Overforecast"/>
    <s v="50-80"/>
  </r>
  <r>
    <s v="Total"/>
    <x v="3"/>
    <s v="ABC-12"/>
    <s v="XYZ-80"/>
    <x v="478"/>
    <s v="Description_648"/>
    <d v="2022-02-01T00:00:00"/>
    <n v="12376"/>
    <s v="Demand"/>
    <n v="764"/>
    <n v="450"/>
    <n v="450"/>
    <n v="550"/>
    <n v="314"/>
    <n v="314"/>
    <n v="214"/>
    <n v="0.58900523560209428"/>
    <n v="0.58900523560209428"/>
    <n v="0.71989528795811519"/>
    <s v="50-60%"/>
    <s v="50-60%"/>
    <s v="70-80%"/>
    <n v="2.6394513258371886"/>
    <n v="2016.5408129396121"/>
    <n v="1187.7530966267348"/>
    <n v="1187.7530966267348"/>
    <n v="1451.6982292104537"/>
    <n v="828.78771631287736"/>
    <n v="828.78771631287736"/>
    <n v="564.84258372915838"/>
    <s v="Underforecast"/>
    <s v="Underforecast"/>
    <s v="Underforecast"/>
    <s v="120-150"/>
  </r>
  <r>
    <s v="Total"/>
    <x v="3"/>
    <s v="ABC-12"/>
    <s v="XYZ-80"/>
    <x v="479"/>
    <s v="Description_649"/>
    <d v="2022-02-01T00:00:00"/>
    <n v="4010"/>
    <s v="Demand"/>
    <n v="359"/>
    <n v="170"/>
    <n v="170"/>
    <n v="200"/>
    <n v="189"/>
    <n v="189"/>
    <n v="159"/>
    <n v="0.47353760445682447"/>
    <n v="0.47353760445682447"/>
    <n v="0.55710306406685239"/>
    <s v="40-50%"/>
    <s v="40-50%"/>
    <s v="50-60%"/>
    <n v="7.9339151800376984"/>
    <n v="2848.2755496335335"/>
    <n v="1348.7655806064088"/>
    <n v="1348.7655806064088"/>
    <n v="1586.7830360075397"/>
    <n v="1499.5099690271247"/>
    <n v="1499.5099690271247"/>
    <n v="1261.4925136259938"/>
    <s v="Underforecast"/>
    <s v="Underforecast"/>
    <s v="Underforecast"/>
    <s v="150-200"/>
  </r>
  <r>
    <s v="Total"/>
    <x v="1"/>
    <s v="ABC-19"/>
    <s v="XYZ-81"/>
    <x v="480"/>
    <s v="Description_651"/>
    <d v="2022-02-01T00:00:00"/>
    <n v="843"/>
    <s v="Demand"/>
    <n v="112"/>
    <n v="57"/>
    <n v="57"/>
    <n v="95"/>
    <n v="55"/>
    <n v="55"/>
    <n v="17"/>
    <n v="0.5089285714285714"/>
    <n v="0.5089285714285714"/>
    <n v="0.8482142857142857"/>
    <s v="40-50%"/>
    <s v="40-50%"/>
    <s v="80-90%"/>
    <n v="8.1341986532865249"/>
    <n v="911.03024916809079"/>
    <n v="463.64932323733194"/>
    <n v="463.64932323733194"/>
    <n v="772.7488720622199"/>
    <n v="447.38092593075885"/>
    <n v="447.38092593075885"/>
    <n v="138.28137710587089"/>
    <s v="Underforecast"/>
    <s v="Underforecast"/>
    <s v="Underforecast"/>
    <s v="80-120"/>
  </r>
  <r>
    <s v="Total"/>
    <x v="1"/>
    <s v="ABC-19"/>
    <s v="XYZ-81"/>
    <x v="481"/>
    <s v="Description_652"/>
    <d v="2022-02-01T00:00:00"/>
    <n v="2861"/>
    <s v="Demand"/>
    <n v="697"/>
    <n v="1265"/>
    <n v="1265"/>
    <n v="900"/>
    <n v="568"/>
    <n v="568"/>
    <n v="203"/>
    <n v="0.18507890961262552"/>
    <n v="0.18507890961262552"/>
    <n v="0.70875179340028693"/>
    <s v="10-20%"/>
    <s v="10-20%"/>
    <s v="60-70%"/>
    <n v="13.381231469775649"/>
    <n v="9326.7183344336281"/>
    <n v="16927.257809266197"/>
    <n v="16927.257809266197"/>
    <n v="12043.108322798083"/>
    <n v="7600.5394748325689"/>
    <n v="7600.5394748325689"/>
    <n v="2716.3899883644553"/>
    <s v="Overforecast"/>
    <s v="Overforecast"/>
    <s v="Overforecast"/>
    <s v="50-80"/>
  </r>
  <r>
    <s v="Total"/>
    <x v="1"/>
    <s v="ABC-19"/>
    <s v="XYZ-81"/>
    <x v="482"/>
    <s v="Description_653"/>
    <d v="2022-02-01T00:00:00"/>
    <n v="639"/>
    <s v="Demand"/>
    <n v="9"/>
    <n v="6"/>
    <n v="6"/>
    <n v="20"/>
    <n v="3"/>
    <n v="3"/>
    <n v="11"/>
    <n v="0.66666666666666674"/>
    <n v="0.66666666666666674"/>
    <n v="0"/>
    <s v="60-70%"/>
    <s v="60-70%"/>
    <s v="0-10%"/>
    <n v="4.5424892430837565"/>
    <n v="40.882403187753809"/>
    <n v="27.254935458502537"/>
    <n v="27.254935458502537"/>
    <n v="90.849784861675133"/>
    <n v="13.627467729251272"/>
    <n v="13.627467729251272"/>
    <n v="49.967381673921324"/>
    <s v="Underforecast"/>
    <s v="Underforecast"/>
    <s v="Overforecast"/>
    <s v="25-50"/>
  </r>
  <r>
    <s v="Total"/>
    <x v="3"/>
    <s v="ABC-19"/>
    <s v="XYZ-81"/>
    <x v="483"/>
    <s v="Description_655"/>
    <d v="2022-02-01T00:00:00"/>
    <n v="181"/>
    <s v="Demand"/>
    <n v="29"/>
    <n v="550"/>
    <n v="550"/>
    <n v="511"/>
    <n v="521"/>
    <n v="521"/>
    <n v="482"/>
    <n v="0"/>
    <n v="0"/>
    <n v="0"/>
    <s v="0-10%"/>
    <s v="0-10%"/>
    <s v="0-10%"/>
    <n v="22.730037992834482"/>
    <n v="659.17110179220003"/>
    <n v="12501.520896058966"/>
    <n v="12501.520896058966"/>
    <n v="11615.04941433842"/>
    <n v="11842.349794266765"/>
    <n v="11842.349794266765"/>
    <n v="10955.87831254622"/>
    <s v="Overforecast"/>
    <s v="Overforecast"/>
    <s v="Overforecast"/>
    <s v="0-25"/>
  </r>
  <r>
    <s v="Total"/>
    <x v="0"/>
    <s v="ABC-19"/>
    <s v="XYZ-81"/>
    <x v="484"/>
    <s v="Description_656"/>
    <d v="2022-02-01T00:00:00"/>
    <n v="11479"/>
    <s v="Demand"/>
    <n v="13593"/>
    <n v="10310"/>
    <n v="10310"/>
    <n v="11000"/>
    <n v="3283"/>
    <n v="3283"/>
    <n v="2593"/>
    <n v="0.75847862870595162"/>
    <n v="0.75847862870595162"/>
    <n v="0.80924005002574861"/>
    <s v="70-80%"/>
    <s v="70-80%"/>
    <s v="70-80%"/>
    <n v="2.3805652100592685"/>
    <n v="32359.022900335636"/>
    <n v="24543.627315711059"/>
    <n v="24543.627315711059"/>
    <n v="26186.217310651955"/>
    <n v="7815.3955846245772"/>
    <n v="7815.3955846245772"/>
    <n v="6172.8055896836813"/>
    <s v="Underforecast"/>
    <s v="Underforecast"/>
    <s v="Underforecast"/>
    <s v="120-150"/>
  </r>
  <r>
    <s v="Total"/>
    <x v="1"/>
    <s v="ABC-17"/>
    <s v="XYZ-82"/>
    <x v="485"/>
    <s v="Description_657"/>
    <d v="2022-02-01T00:00:00"/>
    <n v="6739"/>
    <s v="Demand"/>
    <n v="120"/>
    <n v="20"/>
    <n v="20"/>
    <n v="500"/>
    <n v="100"/>
    <n v="100"/>
    <n v="380"/>
    <n v="0.16666666666666663"/>
    <n v="0.16666666666666663"/>
    <n v="0"/>
    <s v="10-20%"/>
    <s v="10-20%"/>
    <s v="0-10%"/>
    <n v="8.4975783557047002"/>
    <n v="1019.709402684564"/>
    <n v="169.95156711409402"/>
    <n v="169.95156711409402"/>
    <n v="4248.7891778523499"/>
    <n v="849.75783557046998"/>
    <n v="849.75783557046998"/>
    <n v="3229.079775167786"/>
    <s v="Underforecast"/>
    <s v="Underforecast"/>
    <s v="Overforecast"/>
    <s v="0-25"/>
  </r>
  <r>
    <s v="Total"/>
    <x v="1"/>
    <s v="ABC-17"/>
    <s v="XYZ-82"/>
    <x v="486"/>
    <s v="Description_658"/>
    <d v="2022-02-01T00:00:00"/>
    <n v="18069"/>
    <s v="Demand"/>
    <n v="253"/>
    <n v="80"/>
    <n v="80"/>
    <n v="1900"/>
    <n v="173"/>
    <n v="173"/>
    <n v="1647"/>
    <n v="0.3162055335968379"/>
    <n v="0.3162055335968379"/>
    <n v="0"/>
    <s v="30-40%"/>
    <s v="30-40%"/>
    <s v="0-10%"/>
    <n v="11.260579800724633"/>
    <n v="2848.9266895833321"/>
    <n v="900.84638405797068"/>
    <n v="900.84638405797068"/>
    <n v="21395.101621376802"/>
    <n v="1948.0803055253614"/>
    <n v="1948.0803055253614"/>
    <n v="18546.17493179347"/>
    <s v="Underforecast"/>
    <s v="Underforecast"/>
    <s v="Overforecast"/>
    <s v="0-25"/>
  </r>
  <r>
    <s v="Total"/>
    <x v="1"/>
    <s v="ABC-17"/>
    <s v="XYZ-82"/>
    <x v="487"/>
    <s v="Description_659"/>
    <d v="2022-02-01T00:00:00"/>
    <n v="592"/>
    <s v="Demand"/>
    <n v="66"/>
    <n v="10"/>
    <n v="10"/>
    <n v="280"/>
    <n v="56"/>
    <n v="56"/>
    <n v="214"/>
    <n v="0.15151515151515149"/>
    <n v="0.15151515151515149"/>
    <n v="0"/>
    <s v="10-20%"/>
    <s v="10-20%"/>
    <s v="0-10%"/>
    <n v="6.314569690962097"/>
    <n v="416.76159960349838"/>
    <n v="63.145696909620966"/>
    <n v="63.145696909620966"/>
    <n v="1768.0795134693872"/>
    <n v="353.61590269387739"/>
    <n v="353.61590269387739"/>
    <n v="1351.3179138658888"/>
    <s v="Underforecast"/>
    <s v="Underforecast"/>
    <s v="Overforecast"/>
    <s v="0-25"/>
  </r>
  <r>
    <s v="Total"/>
    <x v="1"/>
    <s v="ABC-17"/>
    <s v="XYZ-82"/>
    <x v="488"/>
    <s v="Description_660"/>
    <d v="2022-02-01T00:00:00"/>
    <n v="3174"/>
    <s v="Demand"/>
    <n v="283"/>
    <n v="40"/>
    <n v="40"/>
    <n v="700"/>
    <n v="243"/>
    <n v="243"/>
    <n v="417"/>
    <n v="0.14134275618374559"/>
    <n v="0.14134275618374559"/>
    <n v="0"/>
    <s v="10-20%"/>
    <s v="10-20%"/>
    <s v="0-10%"/>
    <n v="3.38"/>
    <n v="956.54"/>
    <n v="135.19999999999999"/>
    <n v="135.19999999999999"/>
    <n v="2366"/>
    <n v="821.33999999999992"/>
    <n v="821.33999999999992"/>
    <n v="1409.46"/>
    <s v="Underforecast"/>
    <s v="Underforecast"/>
    <s v="Overforecast"/>
    <s v="25-50"/>
  </r>
  <r>
    <s v="Total"/>
    <x v="1"/>
    <s v="ABC-17"/>
    <s v="XYZ-82"/>
    <x v="489"/>
    <s v="Description_661"/>
    <d v="2022-02-01T00:00:00"/>
    <n v="7218"/>
    <s v="Demand"/>
    <n v="185"/>
    <n v="863"/>
    <n v="863"/>
    <n v="1000"/>
    <n v="678"/>
    <n v="678"/>
    <n v="815"/>
    <n v="0"/>
    <n v="0"/>
    <n v="0"/>
    <s v="0-10%"/>
    <s v="0-10%"/>
    <s v="0-10%"/>
    <n v="6.38"/>
    <n v="1180.3"/>
    <n v="5505.94"/>
    <n v="5505.94"/>
    <n v="6380"/>
    <n v="4325.6399999999994"/>
    <n v="4325.6399999999994"/>
    <n v="5199.7"/>
    <s v="Overforecast"/>
    <s v="Overforecast"/>
    <s v="Overforecast"/>
    <s v="0-25"/>
  </r>
  <r>
    <s v="Total"/>
    <x v="1"/>
    <s v="ABC-17"/>
    <s v="XYZ-82"/>
    <x v="490"/>
    <s v="Description_662"/>
    <d v="2022-02-01T00:00:00"/>
    <n v="1064"/>
    <s v="Demand"/>
    <n v="79"/>
    <n v="305"/>
    <n v="305"/>
    <n v="250"/>
    <n v="226"/>
    <n v="226"/>
    <n v="171"/>
    <n v="0"/>
    <n v="0"/>
    <n v="0"/>
    <s v="0-10%"/>
    <s v="0-10%"/>
    <s v="0-10%"/>
    <n v="2.27"/>
    <n v="179.33"/>
    <n v="692.35"/>
    <n v="692.35"/>
    <n v="567.5"/>
    <n v="513.02"/>
    <n v="513.02"/>
    <n v="388.16999999999996"/>
    <s v="Overforecast"/>
    <s v="Overforecast"/>
    <s v="Overforecast"/>
    <s v="25-50"/>
  </r>
  <r>
    <s v="Total"/>
    <x v="1"/>
    <s v="ABC-17"/>
    <s v="XYZ-82"/>
    <x v="491"/>
    <s v="Description_663"/>
    <d v="2022-02-01T00:00:00"/>
    <n v="18046"/>
    <s v="Demand"/>
    <n v="1228"/>
    <n v="2000"/>
    <n v="2000"/>
    <n v="4000"/>
    <n v="772"/>
    <n v="772"/>
    <n v="2772"/>
    <n v="0.37133550488599354"/>
    <n v="0.37133550488599354"/>
    <n v="0"/>
    <s v="30-40%"/>
    <s v="30-40%"/>
    <s v="0-10%"/>
    <n v="6.1384352404207361"/>
    <n v="7537.9984752366636"/>
    <n v="12276.870480841471"/>
    <n v="12276.870480841471"/>
    <n v="24553.740961682943"/>
    <n v="4738.8720056048078"/>
    <n v="4738.8720056048078"/>
    <n v="17015.742486446281"/>
    <s v="Overforecast"/>
    <s v="Overforecast"/>
    <s v="Overforecast"/>
    <s v="25-50"/>
  </r>
  <r>
    <s v="Total"/>
    <x v="1"/>
    <s v="ABC-17"/>
    <s v="XYZ-82"/>
    <x v="492"/>
    <s v="Description_664"/>
    <d v="2022-02-01T00:00:00"/>
    <n v="24"/>
    <s v="Supply"/>
    <n v="868"/>
    <n v="2000"/>
    <n v="6900"/>
    <n v="6900"/>
    <n v="1132"/>
    <n v="6032"/>
    <n v="6032"/>
    <n v="0"/>
    <n v="0"/>
    <n v="0"/>
    <s v="0-10%"/>
    <s v="0-10%"/>
    <s v="0-10%"/>
    <n v="11.959108280364243"/>
    <n v="10380.505987356162"/>
    <n v="23918.216560728484"/>
    <n v="82517.847134513271"/>
    <n v="82517.847134513271"/>
    <n v="13537.710573372322"/>
    <n v="72137.341147157102"/>
    <n v="72137.341147157102"/>
    <s v="Overforecast"/>
    <s v="Overforecast"/>
    <s v="Overforecast"/>
    <s v="0-25"/>
  </r>
  <r>
    <s v="Total"/>
    <x v="1"/>
    <s v="ABC-17"/>
    <s v="XYZ-82"/>
    <x v="493"/>
    <s v="Description_665"/>
    <d v="2022-02-01T00:00:00"/>
    <n v="508"/>
    <s v="Demand"/>
    <n v="237"/>
    <n v="745"/>
    <n v="745"/>
    <n v="700"/>
    <n v="508"/>
    <n v="508"/>
    <n v="463"/>
    <n v="0"/>
    <n v="0"/>
    <n v="0"/>
    <s v="0-10%"/>
    <s v="0-10%"/>
    <s v="0-10%"/>
    <n v="3.8442461654846332"/>
    <n v="911.08634121985801"/>
    <n v="2863.9633932860515"/>
    <n v="2863.9633932860515"/>
    <n v="2690.972315839243"/>
    <n v="1952.8770520661935"/>
    <n v="1952.8770520661935"/>
    <n v="1779.885974619385"/>
    <s v="Overforecast"/>
    <s v="Overforecast"/>
    <s v="Overforecast"/>
    <s v="25-50"/>
  </r>
  <r>
    <s v="Total"/>
    <x v="1"/>
    <s v="ABC-17"/>
    <s v="XYZ-82"/>
    <x v="494"/>
    <s v="Description_666"/>
    <d v="2022-02-01T00:00:00"/>
    <n v="605"/>
    <s v="Demand"/>
    <n v="360"/>
    <n v="150"/>
    <n v="150"/>
    <n v="1300"/>
    <n v="210"/>
    <n v="210"/>
    <n v="940"/>
    <n v="0.41666666666666663"/>
    <n v="0.41666666666666663"/>
    <n v="0"/>
    <s v="40-50%"/>
    <s v="40-50%"/>
    <s v="0-10%"/>
    <n v="9.2701553573529427"/>
    <n v="3337.2559286470596"/>
    <n v="1390.5233036029415"/>
    <n v="1390.5233036029415"/>
    <n v="12051.201964558826"/>
    <n v="1946.7326250441181"/>
    <n v="1946.7326250441181"/>
    <n v="8713.9460359117656"/>
    <s v="Underforecast"/>
    <s v="Underforecast"/>
    <s v="Overforecast"/>
    <s v="25-50"/>
  </r>
  <r>
    <s v="Total"/>
    <x v="1"/>
    <s v="ABC-17"/>
    <s v="XYZ-82"/>
    <x v="495"/>
    <s v="Description_667"/>
    <d v="2022-02-01T00:00:00"/>
    <n v="41"/>
    <s v="Supply"/>
    <n v="80"/>
    <n v="200"/>
    <n v="200"/>
    <n v="1900"/>
    <n v="120"/>
    <n v="120"/>
    <n v="1820"/>
    <n v="0"/>
    <n v="0"/>
    <n v="0"/>
    <s v="0-10%"/>
    <s v="0-10%"/>
    <s v="0-10%"/>
    <n v="17.459021065308018"/>
    <n v="1396.7216852246415"/>
    <n v="3491.8042130616036"/>
    <n v="3491.8042130616036"/>
    <n v="33172.140024085238"/>
    <n v="2095.0825278369621"/>
    <n v="2095.0825278369621"/>
    <n v="31775.418338860596"/>
    <s v="Overforecast"/>
    <s v="Overforecast"/>
    <s v="Overforecast"/>
    <s v="0-25"/>
  </r>
  <r>
    <s v="Total"/>
    <x v="1"/>
    <s v="ABC-17"/>
    <s v="XYZ-82"/>
    <x v="496"/>
    <s v="Description_668"/>
    <d v="2022-02-01T00:00:00"/>
    <n v="0"/>
    <s v="Supply"/>
    <n v="0"/>
    <n v="202"/>
    <n v="202"/>
    <n v="200"/>
    <n v="202"/>
    <n v="202"/>
    <n v="200"/>
    <n v="1"/>
    <n v="1"/>
    <n v="1"/>
    <s v="90-100%"/>
    <s v="90-100%"/>
    <s v="90-100%"/>
    <n v="6.29"/>
    <n v="0"/>
    <n v="1270.58"/>
    <n v="1270.58"/>
    <n v="1258"/>
    <n v="1270.58"/>
    <n v="1270.58"/>
    <n v="1258"/>
    <s v="Forecasted But Not Sold"/>
    <s v="Forecasted But Not Sold"/>
    <s v="Forecasted But Not Sold"/>
    <s v="0"/>
  </r>
  <r>
    <s v="Total"/>
    <x v="1"/>
    <s v="ABC-17"/>
    <s v="XYZ-82"/>
    <x v="497"/>
    <s v="Description_669"/>
    <d v="2022-02-01T00:00:00"/>
    <n v="8055"/>
    <s v="Demand"/>
    <n v="510"/>
    <n v="2542"/>
    <n v="2542"/>
    <n v="2200"/>
    <n v="2032"/>
    <n v="2032"/>
    <n v="1690"/>
    <n v="0"/>
    <n v="0"/>
    <n v="0"/>
    <s v="0-10%"/>
    <s v="0-10%"/>
    <s v="0-10%"/>
    <n v="11.342163129792468"/>
    <n v="5784.5031961941586"/>
    <n v="28831.778675932452"/>
    <n v="28831.778675932452"/>
    <n v="24952.75888554343"/>
    <n v="23047.275479738295"/>
    <n v="23047.275479738295"/>
    <n v="19168.255689349273"/>
    <s v="Overforecast"/>
    <s v="Overforecast"/>
    <s v="Overforecast"/>
    <s v="0-25"/>
  </r>
  <r>
    <s v="Total"/>
    <x v="1"/>
    <s v="ABC-17"/>
    <s v="XYZ-82"/>
    <x v="498"/>
    <s v="Description_670"/>
    <d v="2022-02-01T00:00:00"/>
    <n v="6985"/>
    <s v="Demand"/>
    <n v="1331"/>
    <n v="600"/>
    <n v="5200"/>
    <n v="5000"/>
    <n v="731"/>
    <n v="3869"/>
    <n v="3669"/>
    <n v="0.45078888054094668"/>
    <n v="0"/>
    <n v="0"/>
    <s v="40-50%"/>
    <s v="0-10%"/>
    <s v="0-10%"/>
    <n v="21.812141810344823"/>
    <n v="29031.96074956896"/>
    <n v="13087.285086206894"/>
    <n v="113423.13741379308"/>
    <n v="109060.70905172412"/>
    <n v="15944.675663362066"/>
    <n v="84391.176664224127"/>
    <n v="80028.74830215516"/>
    <s v="Underforecast"/>
    <s v="Overforecast"/>
    <s v="Overforecast"/>
    <s v="25-50"/>
  </r>
  <r>
    <s v="Total"/>
    <x v="1"/>
    <s v="ABC-17"/>
    <s v="XYZ-82"/>
    <x v="499"/>
    <s v="Description_671"/>
    <d v="2022-02-01T00:00:00"/>
    <n v="5555"/>
    <s v="Demand"/>
    <n v="1845"/>
    <n v="2600"/>
    <n v="2600"/>
    <n v="2450"/>
    <n v="755"/>
    <n v="755"/>
    <n v="605"/>
    <n v="0.59078590785907859"/>
    <n v="0.59078590785907859"/>
    <n v="0.67208672086720866"/>
    <s v="50-60%"/>
    <s v="50-60%"/>
    <s v="60-70%"/>
    <n v="11.398107915216421"/>
    <n v="21029.509103574299"/>
    <n v="29635.080579562695"/>
    <n v="29635.080579562695"/>
    <n v="27925.364392280233"/>
    <n v="8605.5714759883958"/>
    <n v="8605.5714759883958"/>
    <n v="6895.8552887059341"/>
    <s v="Overforecast"/>
    <s v="Overforecast"/>
    <s v="Overforecast"/>
    <s v="50-80"/>
  </r>
  <r>
    <s v="Total"/>
    <x v="3"/>
    <s v="ABC-17"/>
    <s v="XYZ-82"/>
    <x v="500"/>
    <s v="Description_677"/>
    <d v="2022-02-01T00:00:00"/>
    <n v="349"/>
    <s v="Demand"/>
    <n v="314"/>
    <n v="350"/>
    <n v="350"/>
    <n v="289"/>
    <n v="36"/>
    <n v="36"/>
    <n v="25"/>
    <n v="0.88535031847133761"/>
    <n v="0.88535031847133761"/>
    <n v="0.92038216560509556"/>
    <s v="80-90%"/>
    <s v="80-90%"/>
    <s v="90-100%"/>
    <n v="12.501792897968592"/>
    <n v="3925.5629699621377"/>
    <n v="4375.6275142890072"/>
    <n v="4375.6275142890072"/>
    <n v="3613.018147512923"/>
    <n v="450.06454432686951"/>
    <n v="450.06454432686951"/>
    <n v="312.54482244921473"/>
    <s v="Overforecast"/>
    <s v="Overforecast"/>
    <s v="Normal"/>
    <s v="80-120"/>
  </r>
  <r>
    <s v="Total"/>
    <x v="3"/>
    <s v="ABC-5"/>
    <s v="XYZ-83"/>
    <x v="501"/>
    <s v="Description_678"/>
    <d v="2022-02-01T00:00:00"/>
    <n v="8551"/>
    <s v="Demand"/>
    <n v="1155"/>
    <n v="813"/>
    <n v="813"/>
    <n v="800"/>
    <n v="342"/>
    <n v="342"/>
    <n v="355"/>
    <n v="0.70389610389610391"/>
    <n v="0.70389610389610391"/>
    <n v="0.69264069264069272"/>
    <s v="60-70%"/>
    <s v="60-70%"/>
    <s v="60-70%"/>
    <n v="4.8629696709602444"/>
    <n v="5616.7299699590822"/>
    <n v="3953.5943424906786"/>
    <n v="3953.5943424906786"/>
    <n v="3890.3757367681956"/>
    <n v="1663.1356274684035"/>
    <n v="1663.1356274684035"/>
    <n v="1726.3542331908866"/>
    <s v="Underforecast"/>
    <s v="Underforecast"/>
    <s v="Underforecast"/>
    <s v="120-150"/>
  </r>
  <r>
    <s v="Total"/>
    <x v="0"/>
    <s v="ABC-5"/>
    <s v="XYZ-83"/>
    <x v="502"/>
    <s v="Description_679"/>
    <d v="2022-02-01T00:00:00"/>
    <n v="4483"/>
    <s v="Demand"/>
    <n v="27"/>
    <n v="457"/>
    <n v="457"/>
    <n v="200"/>
    <n v="430"/>
    <n v="430"/>
    <n v="173"/>
    <n v="0"/>
    <n v="0"/>
    <n v="0"/>
    <s v="0-10%"/>
    <s v="0-10%"/>
    <s v="0-10%"/>
    <n v="1.7621469496021223"/>
    <n v="47.577967639257302"/>
    <n v="805.30115596816984"/>
    <n v="805.30115596816984"/>
    <n v="352.42938992042446"/>
    <n v="757.72318832891256"/>
    <n v="757.72318832891256"/>
    <n v="304.85142228116717"/>
    <s v="Overforecast"/>
    <s v="Overforecast"/>
    <s v="Overforecast"/>
    <s v="0-25"/>
  </r>
  <r>
    <s v="Total"/>
    <x v="0"/>
    <s v="ABC-5"/>
    <s v="XYZ-83"/>
    <x v="503"/>
    <s v="Description_680"/>
    <d v="2022-02-01T00:00:00"/>
    <n v="32244"/>
    <s v="Demand"/>
    <n v="943"/>
    <n v="1411"/>
    <n v="1411"/>
    <n v="1500"/>
    <n v="468"/>
    <n v="468"/>
    <n v="557"/>
    <n v="0.50371155885471897"/>
    <n v="0.50371155885471897"/>
    <n v="0.40933191940615055"/>
    <s v="40-50%"/>
    <s v="40-50%"/>
    <s v="30-40%"/>
    <n v="3.8039618681126464"/>
    <n v="3587.1360416302255"/>
    <n v="5367.3901959069444"/>
    <n v="5367.3901959069444"/>
    <n v="5705.9428021689691"/>
    <n v="1780.254154276719"/>
    <n v="1780.254154276719"/>
    <n v="2118.8067605387437"/>
    <s v="Overforecast"/>
    <s v="Overforecast"/>
    <s v="Overforecast"/>
    <s v="50-80"/>
  </r>
  <r>
    <s v="Total"/>
    <x v="2"/>
    <s v="ABC-23"/>
    <s v="XYZ-84"/>
    <x v="504"/>
    <s v="Description_682"/>
    <d v="2022-02-01T00:00:00"/>
    <n v="13538"/>
    <s v="Demand"/>
    <n v="1815"/>
    <n v="0"/>
    <n v="5278"/>
    <n v="12167"/>
    <n v="1815"/>
    <n v="3463"/>
    <n v="10352"/>
    <n v="0"/>
    <n v="0"/>
    <n v="0"/>
    <s v="0-10%"/>
    <s v="0-10%"/>
    <s v="0-10%"/>
    <n v="7.4497877984084884"/>
    <n v="13521.364854111407"/>
    <n v="0"/>
    <n v="39319.980000000003"/>
    <n v="90641.568143236073"/>
    <n v="13521.364854111407"/>
    <n v="25798.615145888594"/>
    <n v="77120.203289124664"/>
    <s v="Not Forecasted But Sold"/>
    <s v="Overforecast"/>
    <s v="Overforecast"/>
    <s v="0-25"/>
  </r>
  <r>
    <s v="Total"/>
    <x v="2"/>
    <s v="ABC-23"/>
    <s v="XYZ-84"/>
    <x v="505"/>
    <s v="Description_683"/>
    <d v="2022-02-01T00:00:00"/>
    <n v="4013"/>
    <s v="Demand"/>
    <n v="440"/>
    <n v="0"/>
    <n v="1404"/>
    <n v="0"/>
    <n v="440"/>
    <n v="964"/>
    <n v="440"/>
    <n v="0"/>
    <n v="0"/>
    <n v="0"/>
    <s v="0-10%"/>
    <s v="0-10%"/>
    <s v="0-10%"/>
    <n v="8.7252856125356129"/>
    <n v="3839.1256695156699"/>
    <n v="0"/>
    <n v="12250.301000000001"/>
    <n v="0"/>
    <n v="3839.1256695156699"/>
    <n v="8411.1753304843314"/>
    <n v="3839.1256695156699"/>
    <s v="Not Forecasted But Sold"/>
    <s v="Overforecast"/>
    <s v="Not Forecasted But Sold"/>
    <s v="Sales Agst No FC"/>
  </r>
  <r>
    <s v="Total"/>
    <x v="2"/>
    <s v="ABC-23"/>
    <s v="XYZ-84"/>
    <x v="506"/>
    <s v="Description_684"/>
    <d v="2022-02-01T00:00:00"/>
    <n v="11659"/>
    <s v="Demand"/>
    <n v="2121"/>
    <n v="0"/>
    <n v="7281"/>
    <n v="12500"/>
    <n v="2121"/>
    <n v="5160"/>
    <n v="10379"/>
    <n v="0"/>
    <n v="0"/>
    <n v="0"/>
    <s v="0-10%"/>
    <s v="0-10%"/>
    <s v="0-10%"/>
    <n v="7.1923524241175665"/>
    <n v="15254.979491553358"/>
    <n v="0"/>
    <n v="52367.518000000004"/>
    <n v="89904.405301469582"/>
    <n v="15254.979491553358"/>
    <n v="37112.538508446647"/>
    <n v="74649.425809916225"/>
    <s v="Not Forecasted But Sold"/>
    <s v="Overforecast"/>
    <s v="Overforecast"/>
    <s v="0-25"/>
  </r>
  <r>
    <s v="Total"/>
    <x v="2"/>
    <s v="ABC-23"/>
    <s v="XYZ-84"/>
    <x v="507"/>
    <s v="Description_685"/>
    <d v="2022-02-01T00:00:00"/>
    <n v="14949"/>
    <s v="Demand"/>
    <n v="1189"/>
    <n v="0"/>
    <n v="3567"/>
    <n v="6415"/>
    <n v="1189"/>
    <n v="2378"/>
    <n v="5226"/>
    <n v="0"/>
    <n v="0"/>
    <n v="0"/>
    <s v="0-10%"/>
    <s v="0-10%"/>
    <s v="0-10%"/>
    <n v="7.462453322119428"/>
    <n v="8872.857"/>
    <n v="0"/>
    <n v="26618.571"/>
    <n v="47871.63806139613"/>
    <n v="8872.857"/>
    <n v="17745.714"/>
    <n v="38998.781061396134"/>
    <s v="Not Forecasted But Sold"/>
    <s v="Overforecast"/>
    <s v="Overforecast"/>
    <s v="0-25"/>
  </r>
  <r>
    <s v="Total"/>
    <x v="2"/>
    <s v="ABC-19"/>
    <s v="XYZ-48"/>
    <x v="508"/>
    <s v="Description_689"/>
    <d v="2022-02-01T00:00:00"/>
    <n v="4386"/>
    <s v="Demand"/>
    <n v="636"/>
    <n v="383"/>
    <n v="383"/>
    <n v="300"/>
    <n v="253"/>
    <n v="253"/>
    <n v="336"/>
    <n v="0.60220125786163514"/>
    <n v="0.60220125786163514"/>
    <n v="0.47169811320754718"/>
    <s v="50-60%"/>
    <s v="50-60%"/>
    <s v="40-50%"/>
    <n v="100.51763627014054"/>
    <n v="63929.216667809385"/>
    <n v="38498.25469146383"/>
    <n v="38498.25469146383"/>
    <n v="30155.290881042161"/>
    <n v="25430.961976345556"/>
    <n v="25430.961976345556"/>
    <n v="33773.925786767228"/>
    <s v="Underforecast"/>
    <s v="Underforecast"/>
    <s v="Underforecast"/>
    <s v="&gt;200&quot;"/>
  </r>
  <r>
    <s v="Total"/>
    <x v="2"/>
    <s v="ABC-19"/>
    <s v="XYZ-48"/>
    <x v="509"/>
    <s v="Description_690"/>
    <d v="2022-02-01T00:00:00"/>
    <n v="1658"/>
    <s v="Demand"/>
    <n v="252"/>
    <n v="215"/>
    <n v="215"/>
    <n v="220"/>
    <n v="37"/>
    <n v="37"/>
    <n v="32"/>
    <n v="0.85317460317460314"/>
    <n v="0.85317460317460314"/>
    <n v="0.87301587301587302"/>
    <s v="80-90%"/>
    <s v="80-90%"/>
    <s v="80-90%"/>
    <n v="222.94765003563793"/>
    <n v="56182.80780898076"/>
    <n v="47933.744757662156"/>
    <n v="47933.744757662156"/>
    <n v="49048.483007840347"/>
    <n v="8249.0630513186043"/>
    <n v="8249.0630513186043"/>
    <n v="7134.3248011404139"/>
    <s v="Underforecast"/>
    <s v="Underforecast"/>
    <s v="Underforecast"/>
    <s v="80-120"/>
  </r>
  <r>
    <s v="Total"/>
    <x v="0"/>
    <s v="ABC-4"/>
    <s v="XYZ-87"/>
    <x v="510"/>
    <s v="Description_694"/>
    <d v="2022-02-01T00:00:00"/>
    <n v="37895"/>
    <s v="Demand"/>
    <n v="1931"/>
    <n v="2711"/>
    <n v="2711"/>
    <n v="3000"/>
    <n v="780"/>
    <n v="780"/>
    <n v="1069"/>
    <n v="0.5960642154324185"/>
    <n v="0.5960642154324185"/>
    <n v="0.44640082858622476"/>
    <s v="50-60%"/>
    <s v="50-60%"/>
    <s v="40-50%"/>
    <n v="0.65056723194017907"/>
    <n v="1256.2453248764857"/>
    <n v="1763.6877657898256"/>
    <n v="1763.6877657898256"/>
    <n v="1951.7016958205372"/>
    <n v="507.44244091333985"/>
    <n v="507.44244091333985"/>
    <n v="695.45637094405151"/>
    <s v="Overforecast"/>
    <s v="Overforecast"/>
    <s v="Overforecast"/>
    <s v="50-80"/>
  </r>
  <r>
    <s v="Total"/>
    <x v="0"/>
    <s v="ABC-4"/>
    <s v="XYZ-87"/>
    <x v="511"/>
    <s v="Description_695"/>
    <d v="2022-02-01T00:00:00"/>
    <n v="18755"/>
    <s v="Demand"/>
    <n v="1600"/>
    <n v="4065"/>
    <n v="4065"/>
    <n v="3500"/>
    <n v="2465"/>
    <n v="2465"/>
    <n v="1900"/>
    <n v="0"/>
    <n v="0"/>
    <n v="0"/>
    <s v="0-10%"/>
    <s v="0-10%"/>
    <s v="0-10%"/>
    <n v="0.81426961271102261"/>
    <n v="1302.8313803376361"/>
    <n v="3310.0059756703067"/>
    <n v="3310.0059756703067"/>
    <n v="2849.9436444885791"/>
    <n v="2007.1745953326706"/>
    <n v="2007.1745953326706"/>
    <n v="1547.112264150943"/>
    <s v="Overforecast"/>
    <s v="Overforecast"/>
    <s v="Overforecast"/>
    <s v="25-50"/>
  </r>
  <r>
    <s v="Total"/>
    <x v="0"/>
    <s v="ABC-4"/>
    <s v="XYZ-88"/>
    <x v="512"/>
    <s v="Description_696"/>
    <d v="2022-02-01T00:00:00"/>
    <n v="9570"/>
    <s v="Demand"/>
    <n v="1974"/>
    <n v="4000"/>
    <n v="4000"/>
    <n v="3000"/>
    <n v="2026"/>
    <n v="2026"/>
    <n v="1026"/>
    <n v="0"/>
    <n v="0"/>
    <n v="0.48024316109422494"/>
    <s v="0-10%"/>
    <s v="0-10%"/>
    <s v="40-50%"/>
    <n v="0.99973624276745043"/>
    <n v="1973.4793432229471"/>
    <n v="3998.9449710698018"/>
    <n v="3998.9449710698018"/>
    <n v="2999.2087283023511"/>
    <n v="2025.4656278468547"/>
    <n v="2025.4656278468547"/>
    <n v="1025.729385079404"/>
    <s v="Overforecast"/>
    <s v="Overforecast"/>
    <s v="Overforecast"/>
    <s v="50-80"/>
  </r>
  <r>
    <s v="Total"/>
    <x v="0"/>
    <s v="ABC-12"/>
    <s v="XYZ-89"/>
    <x v="513"/>
    <s v="Description_698"/>
    <d v="2022-02-01T00:00:00"/>
    <n v="16079"/>
    <s v="Demand"/>
    <n v="477"/>
    <n v="750"/>
    <n v="750"/>
    <n v="700"/>
    <n v="273"/>
    <n v="273"/>
    <n v="223"/>
    <n v="0.42767295597484278"/>
    <n v="0.42767295597484278"/>
    <n v="0.53249475890985321"/>
    <s v="40-50%"/>
    <s v="40-50%"/>
    <s v="50-60%"/>
    <n v="6.3281754385964915"/>
    <n v="3018.5396842105265"/>
    <n v="4746.1315789473683"/>
    <n v="4746.1315789473683"/>
    <n v="4429.7228070175443"/>
    <n v="1727.5918947368418"/>
    <n v="1727.5918947368418"/>
    <n v="1411.1831228070178"/>
    <s v="Overforecast"/>
    <s v="Overforecast"/>
    <s v="Overforecast"/>
    <s v="50-80"/>
  </r>
  <r>
    <s v="Total"/>
    <x v="0"/>
    <s v="ABC-12"/>
    <s v="XYZ-89"/>
    <x v="514"/>
    <s v="Description_699"/>
    <d v="2022-02-01T00:00:00"/>
    <n v="11113"/>
    <s v="Demand"/>
    <n v="1561"/>
    <n v="944"/>
    <n v="944"/>
    <n v="700"/>
    <n v="617"/>
    <n v="617"/>
    <n v="861"/>
    <n v="0.60474055092889167"/>
    <n v="0.60474055092889167"/>
    <n v="0.44843049327354256"/>
    <s v="50-60%"/>
    <s v="50-60%"/>
    <s v="40-50%"/>
    <n v="5.1908316415094342"/>
    <n v="8102.8881923962272"/>
    <n v="4900.1450695849062"/>
    <n v="4900.1450695849062"/>
    <n v="3633.5821490566041"/>
    <n v="3202.743122811321"/>
    <n v="3202.743122811321"/>
    <n v="4469.3060433396231"/>
    <s v="Underforecast"/>
    <s v="Underforecast"/>
    <s v="Underforecast"/>
    <s v="&gt;200&quot;"/>
  </r>
  <r>
    <s v="Total"/>
    <x v="0"/>
    <s v="ABC-12"/>
    <s v="XYZ-90"/>
    <x v="515"/>
    <s v="Description_702"/>
    <d v="2022-02-01T00:00:00"/>
    <n v="16426"/>
    <s v="Demand"/>
    <n v="1356"/>
    <n v="428"/>
    <n v="428"/>
    <n v="300"/>
    <n v="928"/>
    <n v="928"/>
    <n v="1056"/>
    <n v="0.31563421828908556"/>
    <n v="0.31563421828908556"/>
    <n v="0.22123893805309736"/>
    <s v="30-40%"/>
    <s v="30-40%"/>
    <s v="20-30%"/>
    <n v="4.1510684586788686"/>
    <n v="5628.8488299685459"/>
    <n v="1776.6573003145559"/>
    <n v="1776.6573003145559"/>
    <n v="1245.3205376036606"/>
    <n v="3852.1915296539901"/>
    <n v="3852.1915296539901"/>
    <n v="4383.5282923648856"/>
    <s v="Underforecast"/>
    <s v="Underforecast"/>
    <s v="Underforecast"/>
    <s v="&gt;200&quot;"/>
  </r>
  <r>
    <s v="Total"/>
    <x v="0"/>
    <s v="ABC-12"/>
    <s v="XYZ-90"/>
    <x v="516"/>
    <s v="Description_704"/>
    <d v="2022-02-01T00:00:00"/>
    <n v="7830"/>
    <s v="Demand"/>
    <n v="1998"/>
    <n v="412"/>
    <n v="412"/>
    <n v="300"/>
    <n v="1586"/>
    <n v="1586"/>
    <n v="1698"/>
    <n v="0.20620620620620622"/>
    <n v="0.20620620620620622"/>
    <n v="0.1501501501501501"/>
    <s v="10-20%"/>
    <s v="10-20%"/>
    <s v="10-20%"/>
    <n v="4.2302298400572926"/>
    <n v="8451.9992204344708"/>
    <n v="1742.8546941036045"/>
    <n v="1742.8546941036045"/>
    <n v="1269.0689520171877"/>
    <n v="6709.144526330866"/>
    <n v="6709.144526330866"/>
    <n v="7182.9302684172835"/>
    <s v="Underforecast"/>
    <s v="Underforecast"/>
    <s v="Underforecast"/>
    <s v="&gt;200&quot;"/>
  </r>
  <r>
    <s v="Total"/>
    <x v="2"/>
    <s v="ABC-12"/>
    <s v="XYZ-91"/>
    <x v="517"/>
    <s v="Description_705"/>
    <d v="2022-02-01T00:00:00"/>
    <n v="18740"/>
    <s v="Demand"/>
    <n v="467"/>
    <n v="269"/>
    <n v="269"/>
    <n v="100"/>
    <n v="198"/>
    <n v="198"/>
    <n v="367"/>
    <n v="0.57601713062098503"/>
    <n v="0.57601713062098503"/>
    <n v="0.21413276231263378"/>
    <s v="50-60%"/>
    <s v="50-60%"/>
    <s v="20-30%"/>
    <n v="12.83458028518289"/>
    <n v="5993.7489931804093"/>
    <n v="3452.5020967141973"/>
    <n v="3452.5020967141973"/>
    <n v="1283.458028518289"/>
    <n v="2541.2468964662121"/>
    <n v="2541.2468964662121"/>
    <n v="4710.2909646621201"/>
    <s v="Underforecast"/>
    <s v="Underforecast"/>
    <s v="Underforecast"/>
    <s v="&gt;200&quot;"/>
  </r>
  <r>
    <s v="Total"/>
    <x v="2"/>
    <s v="ABC-12"/>
    <s v="XYZ-91"/>
    <x v="518"/>
    <s v="Description_706"/>
    <d v="2022-02-01T00:00:00"/>
    <n v="11667"/>
    <s v="Demand"/>
    <n v="718"/>
    <n v="319"/>
    <n v="319"/>
    <n v="200"/>
    <n v="399"/>
    <n v="399"/>
    <n v="518"/>
    <n v="0.44428969359331472"/>
    <n v="0.44428969359331472"/>
    <n v="0.2785515320334262"/>
    <s v="40-50%"/>
    <s v="40-50%"/>
    <s v="20-30%"/>
    <n v="25.796904334828103"/>
    <n v="18522.177312406577"/>
    <n v="8229.2124828101641"/>
    <n v="8229.2124828101641"/>
    <n v="5159.380866965621"/>
    <n v="10292.964829596413"/>
    <n v="10292.964829596413"/>
    <n v="13362.796445440956"/>
    <s v="Underforecast"/>
    <s v="Underforecast"/>
    <s v="Underforecast"/>
    <s v="&gt;200&quot;"/>
  </r>
  <r>
    <s v="Total"/>
    <x v="1"/>
    <s v="ABC-19"/>
    <s v="XYZ-92"/>
    <x v="519"/>
    <s v="Description_709"/>
    <d v="2022-02-01T00:00:00"/>
    <n v="3515"/>
    <s v="Demand"/>
    <n v="436"/>
    <n v="516"/>
    <n v="516"/>
    <n v="620"/>
    <n v="80"/>
    <n v="80"/>
    <n v="184"/>
    <n v="0.8165137614678899"/>
    <n v="0.8165137614678899"/>
    <n v="0.57798165137614677"/>
    <s v="80-90%"/>
    <s v="80-90%"/>
    <s v="50-60%"/>
    <n v="40.090000000000003"/>
    <n v="17479.240000000002"/>
    <n v="20686.440000000002"/>
    <n v="20686.440000000002"/>
    <n v="24855.800000000003"/>
    <n v="3207.2000000000007"/>
    <n v="3207.2000000000007"/>
    <n v="7376.5600000000013"/>
    <s v="Overforecast"/>
    <s v="Overforecast"/>
    <s v="Overforecast"/>
    <s v="50-80"/>
  </r>
  <r>
    <s v="Total"/>
    <x v="0"/>
    <s v="ABC-19"/>
    <s v="XYZ-92"/>
    <x v="520"/>
    <s v="Description_710"/>
    <d v="2022-02-01T00:00:00"/>
    <n v="886"/>
    <s v="Demand"/>
    <n v="292"/>
    <n v="247"/>
    <n v="247"/>
    <n v="300"/>
    <n v="45"/>
    <n v="45"/>
    <n v="8"/>
    <n v="0.84589041095890405"/>
    <n v="0.84589041095890405"/>
    <n v="0.9726027397260274"/>
    <s v="80-90%"/>
    <s v="80-90%"/>
    <s v="90-100%"/>
    <n v="22.75963440860215"/>
    <n v="6645.8132473118276"/>
    <n v="5621.6296989247312"/>
    <n v="5621.6296989247312"/>
    <n v="6827.8903225806453"/>
    <n v="1024.1835483870964"/>
    <n v="1024.1835483870964"/>
    <n v="182.07707526881768"/>
    <s v="Underforecast"/>
    <s v="Underforecast"/>
    <s v="Normal"/>
    <s v="80-120"/>
  </r>
  <r>
    <s v="Total"/>
    <x v="3"/>
    <s v="ABC-19"/>
    <s v="XYZ-92"/>
    <x v="521"/>
    <s v="Description_712"/>
    <d v="2022-02-01T00:00:00"/>
    <n v="4988"/>
    <s v="Demand"/>
    <n v="469"/>
    <n v="9"/>
    <n v="9"/>
    <n v="3"/>
    <n v="460"/>
    <n v="460"/>
    <n v="466"/>
    <n v="1.9189765458422214E-2"/>
    <n v="1.9189765458422214E-2"/>
    <n v="6.3965884861407751E-3"/>
    <s v="0-10%"/>
    <s v="0-10%"/>
    <s v="0-10%"/>
    <n v="29.75"/>
    <n v="13952.75"/>
    <n v="267.75"/>
    <n v="267.75"/>
    <n v="89.25"/>
    <n v="13685"/>
    <n v="13685"/>
    <n v="13863.5"/>
    <s v="Underforecast"/>
    <s v="Underforecast"/>
    <s v="Underforecast"/>
    <s v="&gt;200&quot;"/>
  </r>
  <r>
    <s v="Total"/>
    <x v="4"/>
    <s v="ABC-19"/>
    <s v="XYZ-92"/>
    <x v="522"/>
    <s v="Description_713"/>
    <d v="2022-02-01T00:00:00"/>
    <n v="2248"/>
    <s v="Demand"/>
    <n v="468"/>
    <n v="438"/>
    <n v="438"/>
    <n v="450"/>
    <n v="30"/>
    <n v="30"/>
    <n v="18"/>
    <n v="0.9358974358974359"/>
    <n v="0.9358974358974359"/>
    <n v="0.96153846153846156"/>
    <s v="90-100%"/>
    <s v="90-100%"/>
    <s v="90-100%"/>
    <n v="35.795365853658545"/>
    <n v="16752.231219512199"/>
    <n v="15678.370243902442"/>
    <n v="15678.370243902442"/>
    <n v="16107.914634146346"/>
    <n v="1073.8609756097576"/>
    <n v="1073.8609756097576"/>
    <n v="644.31658536585383"/>
    <s v="Normal"/>
    <s v="Normal"/>
    <s v="Normal"/>
    <s v="80-120"/>
  </r>
  <r>
    <s v="Total"/>
    <x v="1"/>
    <s v="ABC-17"/>
    <s v="XYZ-93"/>
    <x v="523"/>
    <s v="Description_714"/>
    <d v="2022-02-01T00:00:00"/>
    <n v="0"/>
    <s v="Supply"/>
    <n v="8"/>
    <n v="20"/>
    <n v="20"/>
    <n v="48"/>
    <n v="12"/>
    <n v="12"/>
    <n v="40"/>
    <n v="0"/>
    <n v="0"/>
    <n v="0"/>
    <s v="0-10%"/>
    <s v="0-10%"/>
    <s v="0-10%"/>
    <n v="2.0925859811971934"/>
    <n v="16.740687849577547"/>
    <n v="41.851719623943865"/>
    <n v="41.851719623943865"/>
    <n v="100.44412709746528"/>
    <n v="25.111031774366317"/>
    <n v="25.111031774366317"/>
    <n v="83.703439247887729"/>
    <s v="Overforecast"/>
    <s v="Overforecast"/>
    <s v="Overforecast"/>
    <s v="0-25"/>
  </r>
  <r>
    <s v="Total"/>
    <x v="1"/>
    <s v="ABC-17"/>
    <s v="XYZ-93"/>
    <x v="524"/>
    <s v="Description_715"/>
    <d v="2022-02-01T00:00:00"/>
    <n v="1792"/>
    <s v="Demand"/>
    <n v="51"/>
    <n v="200"/>
    <n v="200"/>
    <n v="187"/>
    <n v="149"/>
    <n v="149"/>
    <n v="136"/>
    <n v="0"/>
    <n v="0"/>
    <n v="0"/>
    <s v="0-10%"/>
    <s v="0-10%"/>
    <s v="0-10%"/>
    <n v="2.6790431988575518"/>
    <n v="136.63120314173514"/>
    <n v="535.80863977151034"/>
    <n v="535.80863977151034"/>
    <n v="500.9810781863622"/>
    <n v="399.17743662977523"/>
    <n v="399.17743662977523"/>
    <n v="364.34987504462708"/>
    <s v="Overforecast"/>
    <s v="Overforecast"/>
    <s v="Overforecast"/>
    <s v="25-50"/>
  </r>
  <r>
    <s v="Total"/>
    <x v="1"/>
    <s v="ABC-17"/>
    <s v="XYZ-93"/>
    <x v="525"/>
    <s v="Description_716"/>
    <d v="2022-02-01T00:00:00"/>
    <n v="23"/>
    <s v="Supply"/>
    <n v="0"/>
    <n v="1400"/>
    <n v="1400"/>
    <n v="1140"/>
    <n v="1400"/>
    <n v="1400"/>
    <n v="1140"/>
    <n v="1"/>
    <n v="1"/>
    <n v="1"/>
    <s v="90-100%"/>
    <s v="90-100%"/>
    <s v="90-100%"/>
    <n v="2.3523265500416564"/>
    <n v="0"/>
    <n v="3293.2571700583189"/>
    <n v="3293.2571700583189"/>
    <n v="2681.6522670474883"/>
    <n v="3293.2571700583189"/>
    <n v="3293.2571700583189"/>
    <n v="2681.6522670474883"/>
    <s v="Forecasted But Not Sold"/>
    <s v="Forecasted But Not Sold"/>
    <s v="Forecasted But Not Sold"/>
    <s v="0"/>
  </r>
  <r>
    <s v="Total"/>
    <x v="1"/>
    <s v="ABC-17"/>
    <s v="XYZ-93"/>
    <x v="526"/>
    <s v="Description_717"/>
    <d v="2022-02-01T00:00:00"/>
    <n v="3071"/>
    <s v="Demand"/>
    <n v="36"/>
    <n v="40"/>
    <n v="40"/>
    <n v="40"/>
    <n v="4"/>
    <n v="4"/>
    <n v="4"/>
    <n v="0.88888888888888884"/>
    <n v="0.88888888888888884"/>
    <n v="0.88888888888888884"/>
    <s v="80-90%"/>
    <s v="80-90%"/>
    <s v="80-90%"/>
    <n v="3.138878971795787"/>
    <n v="112.99964298464833"/>
    <n v="125.55515887183148"/>
    <n v="125.55515887183148"/>
    <n v="125.55515887183148"/>
    <n v="12.555515887183148"/>
    <n v="12.555515887183148"/>
    <n v="12.555515887183148"/>
    <s v="Overforecast"/>
    <s v="Overforecast"/>
    <s v="Overforecast"/>
    <s v="80-120"/>
  </r>
  <r>
    <s v="Total"/>
    <x v="1"/>
    <s v="ABC-17"/>
    <s v="XYZ-93"/>
    <x v="527"/>
    <s v="Description_718"/>
    <d v="2022-02-01T00:00:00"/>
    <n v="1970"/>
    <s v="Demand"/>
    <n v="35"/>
    <n v="130"/>
    <n v="130"/>
    <n v="134"/>
    <n v="95"/>
    <n v="95"/>
    <n v="99"/>
    <n v="0"/>
    <n v="0"/>
    <n v="0"/>
    <s v="0-10%"/>
    <s v="0-10%"/>
    <s v="0-10%"/>
    <n v="3.9885755087468837"/>
    <n v="139.60014280614092"/>
    <n v="518.51481613709484"/>
    <n v="518.51481613709484"/>
    <n v="534.4691181720824"/>
    <n v="378.91467333095392"/>
    <n v="378.91467333095392"/>
    <n v="394.86897536594148"/>
    <s v="Overforecast"/>
    <s v="Overforecast"/>
    <s v="Overforecast"/>
    <s v="25-50"/>
  </r>
  <r>
    <s v="Total"/>
    <x v="1"/>
    <s v="ABC-17"/>
    <s v="XYZ-93"/>
    <x v="528"/>
    <s v="Description_719"/>
    <d v="2022-02-01T00:00:00"/>
    <n v="518"/>
    <s v="Demand"/>
    <n v="416"/>
    <n v="1800"/>
    <n v="1800"/>
    <n v="1820"/>
    <n v="1384"/>
    <n v="1384"/>
    <n v="1404"/>
    <n v="0"/>
    <n v="0"/>
    <n v="0"/>
    <s v="0-10%"/>
    <s v="0-10%"/>
    <s v="0-10%"/>
    <n v="3.9769130072593146"/>
    <n v="1654.3958110198748"/>
    <n v="7158.443413066766"/>
    <n v="7158.443413066766"/>
    <n v="7237.9816732119525"/>
    <n v="5504.0476020468914"/>
    <n v="5504.0476020468914"/>
    <n v="5583.5858621920779"/>
    <s v="Overforecast"/>
    <s v="Overforecast"/>
    <s v="Overforecast"/>
    <s v="0-25"/>
  </r>
  <r>
    <s v="Total"/>
    <x v="1"/>
    <s v="ABC-8"/>
    <s v="XYZ-94"/>
    <x v="529"/>
    <s v="Description_722"/>
    <d v="2022-02-01T00:00:00"/>
    <n v="28699"/>
    <s v="Demand"/>
    <n v="9461"/>
    <n v="10000"/>
    <n v="10000"/>
    <n v="9450"/>
    <n v="539"/>
    <n v="539"/>
    <n v="11"/>
    <n v="0.94302927808899695"/>
    <n v="0.94302927808899695"/>
    <n v="0.99883733220589788"/>
    <s v="90-100%"/>
    <s v="90-100%"/>
    <s v="90-100%"/>
    <n v="22.900416666666668"/>
    <n v="216660.84208333335"/>
    <n v="229004.16666666669"/>
    <n v="229004.16666666669"/>
    <n v="216408.93750000003"/>
    <n v="12343.324583333335"/>
    <n v="12343.324583333335"/>
    <n v="251.90458333332208"/>
    <s v="Normal"/>
    <s v="Normal"/>
    <s v="Normal"/>
    <s v="80-120"/>
  </r>
  <r>
    <s v="Total"/>
    <x v="1"/>
    <s v="ABC-8"/>
    <s v="XYZ-94"/>
    <x v="530"/>
    <s v="Description_723"/>
    <d v="2022-02-01T00:00:00"/>
    <n v="7310"/>
    <s v="Demand"/>
    <n v="1384"/>
    <n v="2000"/>
    <n v="2000"/>
    <n v="1770"/>
    <n v="616"/>
    <n v="616"/>
    <n v="386"/>
    <n v="0.55491329479768781"/>
    <n v="0.55491329479768781"/>
    <n v="0.72109826589595372"/>
    <s v="50-60%"/>
    <s v="50-60%"/>
    <s v="70-80%"/>
    <n v="16.648189209164819"/>
    <n v="23041.093865484108"/>
    <n v="33296.378418329637"/>
    <n v="33296.378418329637"/>
    <n v="29467.294900221728"/>
    <n v="10255.284552845529"/>
    <n v="10255.284552845529"/>
    <n v="6426.2010347376199"/>
    <s v="Overforecast"/>
    <s v="Overforecast"/>
    <s v="Overforecast"/>
    <s v="50-80"/>
  </r>
  <r>
    <s v="Total"/>
    <x v="2"/>
    <s v="ABC-8"/>
    <s v="XYZ-94"/>
    <x v="531"/>
    <s v="Description_726"/>
    <d v="2022-02-01T00:00:00"/>
    <n v="17918"/>
    <s v="Demand"/>
    <n v="3096"/>
    <n v="2533"/>
    <n v="2533"/>
    <n v="2000"/>
    <n v="563"/>
    <n v="563"/>
    <n v="1096"/>
    <n v="0.8181524547803618"/>
    <n v="0.8181524547803618"/>
    <n v="0.64599483204134367"/>
    <s v="80-90%"/>
    <s v="80-90%"/>
    <s v="60-70%"/>
    <n v="20.054776682383196"/>
    <n v="62089.588608658371"/>
    <n v="50798.749336476634"/>
    <n v="50798.749336476634"/>
    <n v="40109.553364766391"/>
    <n v="11290.839272181736"/>
    <n v="11290.839272181736"/>
    <n v="21980.03524389198"/>
    <s v="Underforecast"/>
    <s v="Underforecast"/>
    <s v="Underforecast"/>
    <s v="150-200"/>
  </r>
  <r>
    <s v="Total"/>
    <x v="2"/>
    <s v="ABC-8"/>
    <s v="XYZ-94"/>
    <x v="532"/>
    <s v="Description_727"/>
    <d v="2022-02-01T00:00:00"/>
    <n v="8840"/>
    <s v="Demand"/>
    <n v="536"/>
    <n v="422"/>
    <n v="422"/>
    <n v="800"/>
    <n v="114"/>
    <n v="114"/>
    <n v="264"/>
    <n v="0.78731343283582089"/>
    <n v="0.78731343283582089"/>
    <n v="0.5074626865671642"/>
    <s v="70-80%"/>
    <s v="70-80%"/>
    <s v="40-50%"/>
    <n v="10.838704805491989"/>
    <n v="5809.5457757437061"/>
    <n v="4573.9334279176192"/>
    <n v="4573.9334279176192"/>
    <n v="8670.963844393591"/>
    <n v="1235.612347826087"/>
    <n v="1235.612347826087"/>
    <n v="2861.4180686498848"/>
    <s v="Underforecast"/>
    <s v="Underforecast"/>
    <s v="Overforecast"/>
    <s v="50-80"/>
  </r>
  <r>
    <s v="Total"/>
    <x v="0"/>
    <s v="ABC-8"/>
    <s v="XYZ-94"/>
    <x v="533"/>
    <s v="Description_728"/>
    <d v="2022-02-01T00:00:00"/>
    <n v="0"/>
    <s v="Supply"/>
    <n v="4849"/>
    <n v="5740"/>
    <n v="5740"/>
    <n v="5000"/>
    <n v="891"/>
    <n v="891"/>
    <n v="151"/>
    <n v="0.81625077335533103"/>
    <n v="0.81625077335533103"/>
    <n v="0.96885955867189111"/>
    <s v="80-90%"/>
    <s v="80-90%"/>
    <s v="90-100%"/>
    <n v="32.038956754969078"/>
    <n v="155356.90130484506"/>
    <n v="183903.61177352251"/>
    <n v="183903.61177352251"/>
    <n v="160194.78377484539"/>
    <n v="28546.710468677455"/>
    <n v="28546.710468677455"/>
    <n v="4837.8824700003315"/>
    <s v="Overforecast"/>
    <s v="Overforecast"/>
    <s v="Normal"/>
    <s v="80-120"/>
  </r>
  <r>
    <s v="Total"/>
    <x v="0"/>
    <s v="ABC-8"/>
    <s v="XYZ-94"/>
    <x v="534"/>
    <s v="Description_733"/>
    <d v="2022-02-01T00:00:00"/>
    <n v="7641"/>
    <s v="Demand"/>
    <n v="940"/>
    <n v="1600"/>
    <n v="1600"/>
    <n v="1800"/>
    <n v="660"/>
    <n v="660"/>
    <n v="860"/>
    <n v="0.2978723404255319"/>
    <n v="0.2978723404255319"/>
    <n v="8.5106382978723416E-2"/>
    <s v="20-30%"/>
    <s v="20-30%"/>
    <s v="0-10%"/>
    <n v="20.03916409700064"/>
    <n v="18836.8142511806"/>
    <n v="32062.662555201023"/>
    <n v="32062.662555201023"/>
    <n v="36070.495374601152"/>
    <n v="13225.848304020423"/>
    <n v="13225.848304020423"/>
    <n v="17233.681123420552"/>
    <s v="Overforecast"/>
    <s v="Overforecast"/>
    <s v="Overforecast"/>
    <s v="50-80"/>
  </r>
  <r>
    <s v="Total"/>
    <x v="0"/>
    <s v="ABC-7"/>
    <s v="XYZ-95"/>
    <x v="535"/>
    <s v="Description_738"/>
    <d v="2022-02-01T00:00:00"/>
    <n v="11676"/>
    <s v="Demand"/>
    <n v="974"/>
    <n v="720"/>
    <n v="720"/>
    <n v="1000"/>
    <n v="254"/>
    <n v="254"/>
    <n v="26"/>
    <n v="0.73921971252566743"/>
    <n v="0.73921971252566743"/>
    <n v="0.97330595482546201"/>
    <s v="70-80%"/>
    <s v="70-80%"/>
    <s v="90-100%"/>
    <n v="2.2917711805555552"/>
    <n v="2232.1851298611109"/>
    <n v="1650.0752499999996"/>
    <n v="1650.0752499999996"/>
    <n v="2291.771180555555"/>
    <n v="582.10987986111127"/>
    <n v="582.10987986111127"/>
    <n v="59.586050694444111"/>
    <s v="Underforecast"/>
    <s v="Underforecast"/>
    <s v="Normal"/>
    <s v="80-120"/>
  </r>
  <r>
    <s v="Total"/>
    <x v="0"/>
    <s v="ABC-7"/>
    <s v="XYZ-95"/>
    <x v="536"/>
    <s v="Description_739"/>
    <d v="2022-02-01T00:00:00"/>
    <n v="10755"/>
    <s v="Demand"/>
    <n v="631"/>
    <n v="759"/>
    <n v="759"/>
    <n v="1000"/>
    <n v="128"/>
    <n v="128"/>
    <n v="369"/>
    <n v="0.79714738510301109"/>
    <n v="0.79714738510301109"/>
    <n v="0.41521394611727414"/>
    <s v="70-80%"/>
    <s v="70-80%"/>
    <s v="40-50%"/>
    <n v="0.79790194552529181"/>
    <n v="503.47612762645912"/>
    <n v="605.60757665369647"/>
    <n v="605.60757665369647"/>
    <n v="797.90194552529181"/>
    <n v="102.13144902723735"/>
    <n v="102.13144902723735"/>
    <n v="294.42581789883269"/>
    <s v="Overforecast"/>
    <s v="Overforecast"/>
    <s v="Overforecast"/>
    <s v="50-80"/>
  </r>
  <r>
    <s v="Total"/>
    <x v="0"/>
    <s v="ABC-7"/>
    <s v="XYZ-95"/>
    <x v="537"/>
    <s v="Description_740"/>
    <d v="2022-02-01T00:00:00"/>
    <n v="17822"/>
    <s v="Demand"/>
    <n v="965"/>
    <n v="1188"/>
    <n v="1188"/>
    <n v="1200"/>
    <n v="223"/>
    <n v="223"/>
    <n v="235"/>
    <n v="0.76891191709844553"/>
    <n v="0.76891191709844553"/>
    <n v="0.75647668393782386"/>
    <s v="70-80%"/>
    <s v="70-80%"/>
    <s v="70-80%"/>
    <n v="1.2392103211009173"/>
    <n v="1195.8379598623853"/>
    <n v="1472.1818614678898"/>
    <n v="1472.1818614678898"/>
    <n v="1487.0523853211007"/>
    <n v="276.34390160550447"/>
    <n v="276.34390160550447"/>
    <n v="291.21442545871537"/>
    <s v="Overforecast"/>
    <s v="Overforecast"/>
    <s v="Overforecast"/>
    <s v="80-120"/>
  </r>
  <r>
    <s v="Total"/>
    <x v="0"/>
    <s v="ABC-7"/>
    <s v="XYZ-95"/>
    <x v="538"/>
    <s v="Description_741"/>
    <d v="2022-02-01T00:00:00"/>
    <n v="20270"/>
    <s v="Demand"/>
    <n v="611"/>
    <n v="330"/>
    <n v="330"/>
    <n v="846"/>
    <n v="281"/>
    <n v="281"/>
    <n v="235"/>
    <n v="0.5400981996726677"/>
    <n v="0.5400981996726677"/>
    <n v="0.61538461538461542"/>
    <s v="50-60%"/>
    <s v="50-60%"/>
    <s v="60-70%"/>
    <n v="1.4110342361111112"/>
    <n v="862.14191826388901"/>
    <n v="465.6412979166667"/>
    <n v="465.6412979166667"/>
    <n v="1193.7349637500001"/>
    <n v="396.50062034722231"/>
    <n v="396.50062034722231"/>
    <n v="331.59304548611112"/>
    <s v="Underforecast"/>
    <s v="Underforecast"/>
    <s v="Overforecast"/>
    <s v="50-80"/>
  </r>
  <r>
    <s v="Total"/>
    <x v="0"/>
    <s v="ABC-7"/>
    <s v="XYZ-95"/>
    <x v="539"/>
    <s v="Description_742"/>
    <d v="2022-02-01T00:00:00"/>
    <n v="19768"/>
    <s v="Demand"/>
    <n v="399"/>
    <n v="658"/>
    <n v="658"/>
    <n v="500"/>
    <n v="259"/>
    <n v="259"/>
    <n v="101"/>
    <n v="0.35087719298245612"/>
    <n v="0.35087719298245612"/>
    <n v="0.74686716791979957"/>
    <s v="30-40%"/>
    <s v="30-40%"/>
    <s v="70-80%"/>
    <n v="1.5827390323903237"/>
    <n v="631.51287392373911"/>
    <n v="1041.4422833128331"/>
    <n v="1041.4422833128331"/>
    <n v="791.36951619516185"/>
    <n v="409.92940938909396"/>
    <n v="409.92940938909396"/>
    <n v="159.85664227142274"/>
    <s v="Overforecast"/>
    <s v="Overforecast"/>
    <s v="Overforecast"/>
    <s v="50-80"/>
  </r>
  <r>
    <s v="Total"/>
    <x v="3"/>
    <s v="ABC-7"/>
    <s v="XYZ-95"/>
    <x v="540"/>
    <s v="Description_743"/>
    <d v="2022-02-01T00:00:00"/>
    <n v="0"/>
    <s v="Supply"/>
    <n v="0"/>
    <n v="0"/>
    <n v="0"/>
    <n v="0"/>
    <n v="0"/>
    <n v="0"/>
    <n v="0"/>
    <n v="1"/>
    <n v="1"/>
    <n v="1"/>
    <s v="Others"/>
    <s v="Others"/>
    <s v="Others"/>
    <n v="0.84219615132175951"/>
    <n v="0"/>
    <n v="0"/>
    <n v="0"/>
    <n v="0"/>
    <n v="0"/>
    <n v="0"/>
    <n v="0"/>
    <s v="Others"/>
    <s v="Others"/>
    <s v="Others"/>
    <s v="0"/>
  </r>
  <r>
    <s v="Total"/>
    <x v="3"/>
    <s v="ABC-7"/>
    <s v="XYZ-95"/>
    <x v="541"/>
    <s v="Description_744"/>
    <d v="2022-02-01T00:00:00"/>
    <n v="0"/>
    <s v="Supply"/>
    <n v="0"/>
    <n v="0"/>
    <n v="0"/>
    <n v="0"/>
    <n v="0"/>
    <n v="0"/>
    <n v="0"/>
    <n v="1"/>
    <n v="1"/>
    <n v="1"/>
    <s v="Others"/>
    <s v="Others"/>
    <s v="Others"/>
    <n v="2.4387397650734557"/>
    <n v="0"/>
    <n v="0"/>
    <n v="0"/>
    <n v="0"/>
    <n v="0"/>
    <n v="0"/>
    <n v="0"/>
    <s v="Others"/>
    <s v="Others"/>
    <s v="Others"/>
    <s v="0"/>
  </r>
  <r>
    <s v="Total"/>
    <x v="3"/>
    <s v="ABC-7"/>
    <s v="XYZ-95"/>
    <x v="542"/>
    <s v="Description_745"/>
    <d v="2022-02-01T00:00:00"/>
    <n v="0"/>
    <s v="Supply"/>
    <n v="0"/>
    <n v="0"/>
    <n v="0"/>
    <n v="0"/>
    <n v="0"/>
    <n v="0"/>
    <n v="0"/>
    <n v="1"/>
    <n v="1"/>
    <n v="1"/>
    <s v="Others"/>
    <s v="Others"/>
    <s v="Others"/>
    <n v="1.0075972114187182"/>
    <n v="0"/>
    <n v="0"/>
    <n v="0"/>
    <n v="0"/>
    <n v="0"/>
    <n v="0"/>
    <n v="0"/>
    <s v="Others"/>
    <s v="Others"/>
    <s v="Others"/>
    <s v="0"/>
  </r>
  <r>
    <s v="Total"/>
    <x v="3"/>
    <s v="ABC-7"/>
    <s v="XYZ-95"/>
    <x v="543"/>
    <s v="Description_746"/>
    <d v="2022-02-01T00:00:00"/>
    <n v="0"/>
    <s v="Supply"/>
    <n v="0"/>
    <n v="0"/>
    <n v="0"/>
    <n v="0"/>
    <n v="0"/>
    <n v="0"/>
    <n v="0"/>
    <n v="1"/>
    <n v="1"/>
    <n v="1"/>
    <s v="Others"/>
    <s v="Others"/>
    <s v="Others"/>
    <n v="3.342857142857143"/>
    <n v="0"/>
    <n v="0"/>
    <n v="0"/>
    <n v="0"/>
    <n v="0"/>
    <n v="0"/>
    <n v="0"/>
    <s v="Others"/>
    <s v="Others"/>
    <s v="Others"/>
    <s v="0"/>
  </r>
  <r>
    <s v="Total"/>
    <x v="1"/>
    <s v="ABC-2"/>
    <s v="XYZ-96"/>
    <x v="544"/>
    <s v="Description_748"/>
    <d v="2022-02-01T00:00:00"/>
    <n v="0"/>
    <s v="Supply"/>
    <n v="0"/>
    <n v="0"/>
    <n v="0"/>
    <n v="0"/>
    <n v="0"/>
    <n v="0"/>
    <n v="0"/>
    <n v="1"/>
    <n v="1"/>
    <n v="1"/>
    <s v="Others"/>
    <s v="Others"/>
    <s v="Others"/>
    <n v="10.70240734874881"/>
    <n v="0"/>
    <n v="0"/>
    <n v="0"/>
    <n v="0"/>
    <n v="0"/>
    <n v="0"/>
    <n v="0"/>
    <s v="Others"/>
    <s v="Others"/>
    <s v="Others"/>
    <s v="0"/>
  </r>
  <r>
    <s v="Total"/>
    <x v="1"/>
    <s v="ABC-2"/>
    <s v="XYZ-96"/>
    <x v="545"/>
    <s v="Description_749"/>
    <d v="2022-02-01T00:00:00"/>
    <n v="0"/>
    <s v="Supply"/>
    <n v="0"/>
    <n v="0"/>
    <n v="0"/>
    <n v="0"/>
    <n v="0"/>
    <n v="0"/>
    <n v="0"/>
    <n v="1"/>
    <n v="1"/>
    <n v="1"/>
    <s v="Others"/>
    <s v="Others"/>
    <s v="Others"/>
    <n v="11.296985534790412"/>
    <n v="0"/>
    <n v="0"/>
    <n v="0"/>
    <n v="0"/>
    <n v="0"/>
    <n v="0"/>
    <n v="0"/>
    <s v="Others"/>
    <s v="Others"/>
    <s v="Others"/>
    <s v="0"/>
  </r>
  <r>
    <s v="Total"/>
    <x v="3"/>
    <s v="ABC-21"/>
    <s v="XYZ-98"/>
    <x v="546"/>
    <s v="Description_752"/>
    <d v="2022-02-01T00:00:00"/>
    <n v="1706"/>
    <s v="Demand"/>
    <n v="1268"/>
    <n v="2783"/>
    <n v="2783"/>
    <n v="2500"/>
    <n v="1515"/>
    <n v="1515"/>
    <n v="1232"/>
    <n v="0"/>
    <n v="0"/>
    <n v="2.8391167192429068E-2"/>
    <s v="0-10%"/>
    <s v="0-10%"/>
    <s v="0-10%"/>
    <n v="5.1962927634892138"/>
    <n v="6588.8992241043234"/>
    <n v="14461.282760790482"/>
    <n v="14461.282760790482"/>
    <n v="12990.731908723035"/>
    <n v="7872.3835366861585"/>
    <n v="7872.3835366861585"/>
    <n v="6401.8326846187119"/>
    <s v="Overforecast"/>
    <s v="Overforecast"/>
    <s v="Overforecast"/>
    <s v="50-80"/>
  </r>
  <r>
    <s v="Total"/>
    <x v="0"/>
    <s v="ABC-21"/>
    <s v="XYZ-98"/>
    <x v="547"/>
    <s v="Description_753"/>
    <d v="2022-02-01T00:00:00"/>
    <n v="2100"/>
    <s v="Demand"/>
    <n v="364"/>
    <n v="595"/>
    <n v="595"/>
    <n v="700"/>
    <n v="231"/>
    <n v="231"/>
    <n v="336"/>
    <n v="0.36538461538461542"/>
    <n v="0.36538461538461542"/>
    <n v="7.6923076923076872E-2"/>
    <s v="30-40%"/>
    <s v="30-40%"/>
    <s v="0-10%"/>
    <n v="7.5482307372400754"/>
    <n v="2747.5559883553874"/>
    <n v="4491.1972886578451"/>
    <n v="4491.1972886578451"/>
    <n v="5283.7615160680525"/>
    <n v="1743.6413003024577"/>
    <n v="1743.6413003024577"/>
    <n v="2536.2055277126651"/>
    <s v="Overforecast"/>
    <s v="Overforecast"/>
    <s v="Overforecast"/>
    <s v="50-80"/>
  </r>
  <r>
    <s v="Total"/>
    <x v="3"/>
    <s v="ABC-21"/>
    <s v="XYZ-98"/>
    <x v="548"/>
    <s v="Description_754"/>
    <d v="2022-02-01T00:00:00"/>
    <n v="0"/>
    <s v="Demand"/>
    <n v="260"/>
    <n v="255"/>
    <n v="255"/>
    <n v="0"/>
    <n v="5"/>
    <n v="5"/>
    <n v="260"/>
    <n v="0.98076923076923073"/>
    <n v="0.98076923076923073"/>
    <n v="0"/>
    <s v="90-100%"/>
    <s v="90-100%"/>
    <s v="0-10%"/>
    <n v="5.2047940255345742"/>
    <n v="1353.2464466389893"/>
    <n v="1327.2224765113165"/>
    <n v="1327.2224765113165"/>
    <n v="0"/>
    <n v="26.023970127672783"/>
    <n v="26.023970127672783"/>
    <n v="1353.2464466389893"/>
    <s v="Normal"/>
    <s v="Normal"/>
    <s v="Not Forecasted But Sold"/>
    <s v="Sales Agst No FC"/>
  </r>
  <r>
    <s v="Total"/>
    <x v="3"/>
    <s v="ABC-12"/>
    <s v="XYZ-99"/>
    <x v="549"/>
    <s v="Description_756"/>
    <d v="2022-02-01T00:00:00"/>
    <n v="22900"/>
    <s v="Demand"/>
    <n v="1876"/>
    <n v="1172"/>
    <n v="1172"/>
    <n v="1450"/>
    <n v="704"/>
    <n v="704"/>
    <n v="426"/>
    <n v="0.62473347547974412"/>
    <n v="0.62473347547974412"/>
    <n v="0.77292110874200426"/>
    <s v="60-70%"/>
    <s v="60-70%"/>
    <s v="70-80%"/>
    <n v="2.3522362710091356"/>
    <n v="4412.7952444131379"/>
    <n v="2756.8209096227069"/>
    <n v="2756.8209096227069"/>
    <n v="3410.7425929632464"/>
    <n v="1655.9743347904309"/>
    <n v="1655.9743347904309"/>
    <n v="1002.0526514498915"/>
    <s v="Underforecast"/>
    <s v="Underforecast"/>
    <s v="Underforecast"/>
    <s v="120-150"/>
  </r>
  <r>
    <s v="Total"/>
    <x v="3"/>
    <s v="ABC-12"/>
    <s v="XYZ-99"/>
    <x v="550"/>
    <s v="Description_757"/>
    <d v="2022-02-01T00:00:00"/>
    <n v="5742"/>
    <s v="Demand"/>
    <n v="457"/>
    <n v="460"/>
    <n v="460"/>
    <n v="400"/>
    <n v="3"/>
    <n v="3"/>
    <n v="57"/>
    <n v="0.99343544857768051"/>
    <n v="0.99343544857768051"/>
    <n v="0.87527352297592997"/>
    <s v="90-100%"/>
    <s v="90-100%"/>
    <s v="80-90%"/>
    <n v="6.7835545851657786"/>
    <n v="3100.0844454207609"/>
    <n v="3120.4351091762583"/>
    <n v="3120.4351091762583"/>
    <n v="2713.4218340663115"/>
    <n v="20.350663755497408"/>
    <n v="20.350663755497408"/>
    <n v="386.66261135444938"/>
    <s v="Normal"/>
    <s v="Normal"/>
    <s v="Underforecast"/>
    <s v="80-120"/>
  </r>
  <r>
    <s v="Total"/>
    <x v="0"/>
    <s v="ABC-12"/>
    <s v="XYZ-99"/>
    <x v="551"/>
    <s v="Description_758"/>
    <d v="2022-02-01T00:00:00"/>
    <n v="26007"/>
    <s v="Demand"/>
    <n v="1459"/>
    <n v="2069"/>
    <n v="2069"/>
    <n v="2500"/>
    <n v="610"/>
    <n v="610"/>
    <n v="1041"/>
    <n v="0.58190541466758061"/>
    <n v="0.58190541466758061"/>
    <n v="0.28649760109664157"/>
    <s v="50-60%"/>
    <s v="50-60%"/>
    <s v="20-30%"/>
    <n v="3.763107229559508"/>
    <n v="5490.3734479273226"/>
    <n v="7785.8688579586224"/>
    <n v="7785.8688579586224"/>
    <n v="9407.7680738987692"/>
    <n v="2295.4954100312998"/>
    <n v="2295.4954100312998"/>
    <n v="3917.3946259714467"/>
    <s v="Overforecast"/>
    <s v="Overforecast"/>
    <s v="Overforecast"/>
    <s v="50-80"/>
  </r>
  <r>
    <s v="Total"/>
    <x v="1"/>
    <s v="ABC-22"/>
    <s v="XYZ-100"/>
    <x v="552"/>
    <s v="Description_759"/>
    <d v="2022-02-01T00:00:00"/>
    <n v="412"/>
    <s v="Demand"/>
    <n v="4"/>
    <n v="19"/>
    <n v="19"/>
    <n v="15"/>
    <n v="15"/>
    <n v="15"/>
    <n v="11"/>
    <n v="0"/>
    <n v="0"/>
    <n v="0"/>
    <s v="0-10%"/>
    <s v="0-10%"/>
    <s v="0-10%"/>
    <n v="16.786488095238095"/>
    <n v="67.14595238095238"/>
    <n v="318.94327380952382"/>
    <n v="318.94327380952382"/>
    <n v="251.79732142857142"/>
    <n v="251.79732142857142"/>
    <n v="251.79732142857142"/>
    <n v="184.65136904761903"/>
    <s v="Overforecast"/>
    <s v="Overforecast"/>
    <s v="Overforecast"/>
    <s v="25-50"/>
  </r>
  <r>
    <s v="Total"/>
    <x v="1"/>
    <s v="ABC-22"/>
    <s v="XYZ-100"/>
    <x v="553"/>
    <s v="Description_761"/>
    <d v="2022-02-01T00:00:00"/>
    <n v="865"/>
    <s v="Demand"/>
    <n v="319"/>
    <n v="541"/>
    <n v="541"/>
    <n v="450"/>
    <n v="222"/>
    <n v="222"/>
    <n v="131"/>
    <n v="0.3040752351097179"/>
    <n v="0.3040752351097179"/>
    <n v="0.58934169278996862"/>
    <s v="20-30%"/>
    <s v="20-30%"/>
    <s v="50-60%"/>
    <n v="8.2162619047619057"/>
    <n v="2620.9875476190477"/>
    <n v="4444.9976904761907"/>
    <n v="4444.9976904761907"/>
    <n v="3697.3178571428575"/>
    <n v="1824.0101428571429"/>
    <n v="1824.0101428571429"/>
    <n v="1076.3303095238098"/>
    <s v="Overforecast"/>
    <s v="Overforecast"/>
    <s v="Overforecast"/>
    <s v="50-80"/>
  </r>
  <r>
    <s v="Total"/>
    <x v="1"/>
    <s v="ABC-22"/>
    <s v="XYZ-100"/>
    <x v="554"/>
    <s v="Description_762"/>
    <d v="2022-02-01T00:00:00"/>
    <n v="15"/>
    <s v="Demand"/>
    <n v="7"/>
    <n v="3"/>
    <n v="3"/>
    <n v="4"/>
    <n v="4"/>
    <n v="4"/>
    <n v="3"/>
    <n v="0.4285714285714286"/>
    <n v="0.4285714285714286"/>
    <n v="0.5714285714285714"/>
    <s v="40-50%"/>
    <s v="40-50%"/>
    <s v="50-60%"/>
    <n v="9.6106666666666669"/>
    <n v="67.274666666666661"/>
    <n v="28.832000000000001"/>
    <n v="28.832000000000001"/>
    <n v="38.442666666666668"/>
    <n v="38.442666666666661"/>
    <n v="38.442666666666661"/>
    <n v="28.831999999999994"/>
    <s v="Underforecast"/>
    <s v="Underforecast"/>
    <s v="Underforecast"/>
    <s v="150-200"/>
  </r>
  <r>
    <s v="Total"/>
    <x v="1"/>
    <s v="ABC-22"/>
    <s v="XYZ-100"/>
    <x v="555"/>
    <s v="Description_763"/>
    <d v="2022-02-01T00:00:00"/>
    <n v="70"/>
    <s v="Demand"/>
    <n v="4"/>
    <n v="1"/>
    <n v="1"/>
    <n v="3"/>
    <n v="3"/>
    <n v="3"/>
    <n v="1"/>
    <n v="0.25"/>
    <n v="0.25"/>
    <n v="0.75"/>
    <s v="20-30%"/>
    <s v="20-30%"/>
    <s v="70-80%"/>
    <n v="16.786488095238095"/>
    <n v="67.14595238095238"/>
    <n v="16.786488095238095"/>
    <n v="16.786488095238095"/>
    <n v="50.359464285714282"/>
    <n v="50.359464285714282"/>
    <n v="50.359464285714282"/>
    <n v="16.786488095238099"/>
    <s v="Underforecast"/>
    <s v="Underforecast"/>
    <s v="Underforecast"/>
    <s v="120-150"/>
  </r>
  <r>
    <s v="Total"/>
    <x v="1"/>
    <s v="ABC-22"/>
    <s v="XYZ-100"/>
    <x v="556"/>
    <s v="Description_764"/>
    <d v="2022-02-01T00:00:00"/>
    <n v="52"/>
    <s v="Demand"/>
    <n v="4"/>
    <n v="15"/>
    <n v="15"/>
    <n v="20"/>
    <n v="11"/>
    <n v="11"/>
    <n v="16"/>
    <n v="0"/>
    <n v="0"/>
    <n v="0"/>
    <s v="0-10%"/>
    <s v="0-10%"/>
    <s v="0-10%"/>
    <n v="14.169297619047622"/>
    <n v="56.677190476190489"/>
    <n v="212.53946428571433"/>
    <n v="212.53946428571433"/>
    <n v="283.38595238095246"/>
    <n v="155.86227380952386"/>
    <n v="155.86227380952386"/>
    <n v="226.70876190476196"/>
    <s v="Overforecast"/>
    <s v="Overforecast"/>
    <s v="Overforecast"/>
    <s v="0-25"/>
  </r>
  <r>
    <s v="Total"/>
    <x v="1"/>
    <s v="ABC-22"/>
    <s v="XYZ-100"/>
    <x v="557"/>
    <s v="Description_766"/>
    <d v="2022-02-01T00:00:00"/>
    <n v="86"/>
    <s v="Demand"/>
    <n v="0"/>
    <n v="3"/>
    <n v="3"/>
    <n v="5"/>
    <n v="3"/>
    <n v="3"/>
    <n v="5"/>
    <n v="1"/>
    <n v="1"/>
    <n v="1"/>
    <s v="90-100%"/>
    <s v="90-100%"/>
    <s v="90-100%"/>
    <n v="38.024345238095243"/>
    <n v="0"/>
    <n v="114.07303571428574"/>
    <n v="114.07303571428574"/>
    <n v="190.12172619047621"/>
    <n v="114.07303571428574"/>
    <n v="114.07303571428574"/>
    <n v="190.12172619047621"/>
    <s v="Forecasted But Not Sold"/>
    <s v="Forecasted But Not Sold"/>
    <s v="Forecasted But Not Sold"/>
    <s v="0"/>
  </r>
  <r>
    <s v="Total"/>
    <x v="1"/>
    <s v="ABC-22"/>
    <s v="XYZ-100"/>
    <x v="558"/>
    <s v="Description_767"/>
    <d v="2022-02-01T00:00:00"/>
    <n v="442"/>
    <s v="Demand"/>
    <n v="0"/>
    <n v="0"/>
    <n v="0"/>
    <n v="10"/>
    <n v="0"/>
    <n v="0"/>
    <n v="10"/>
    <n v="1"/>
    <n v="1"/>
    <n v="1"/>
    <s v="Others"/>
    <s v="Others"/>
    <s v="90-100%"/>
    <n v="26.327922077922082"/>
    <n v="0"/>
    <n v="0"/>
    <n v="0"/>
    <n v="263.27922077922085"/>
    <n v="0"/>
    <n v="0"/>
    <n v="263.27922077922085"/>
    <s v="Others"/>
    <s v="Others"/>
    <s v="Forecasted But Not Sold"/>
    <s v="0"/>
  </r>
  <r>
    <s v="Total"/>
    <x v="0"/>
    <s v="ABC-22"/>
    <s v="XYZ-100"/>
    <x v="559"/>
    <s v="Description_772"/>
    <d v="2022-02-01T00:00:00"/>
    <n v="628"/>
    <s v="Demand"/>
    <n v="57"/>
    <n v="0"/>
    <n v="0"/>
    <n v="11"/>
    <n v="57"/>
    <n v="57"/>
    <n v="46"/>
    <n v="0"/>
    <n v="0"/>
    <n v="0.19298245614035092"/>
    <s v="0-10%"/>
    <s v="0-10%"/>
    <s v="10-20%"/>
    <n v="6.544999999999999"/>
    <n v="373.06499999999994"/>
    <n v="0"/>
    <n v="0"/>
    <n v="71.99499999999999"/>
    <n v="373.06499999999994"/>
    <n v="373.06499999999994"/>
    <n v="301.06999999999994"/>
    <s v="Not Forecasted But Sold"/>
    <s v="Not Forecasted But Sold"/>
    <s v="Underforecast"/>
    <s v="&gt;200&quot;"/>
  </r>
  <r>
    <s v="Total"/>
    <x v="0"/>
    <s v="ABC-22"/>
    <s v="XYZ-100"/>
    <x v="560"/>
    <s v="Description_773"/>
    <d v="2022-02-01T00:00:00"/>
    <n v="3564"/>
    <s v="Demand"/>
    <n v="933"/>
    <n v="738"/>
    <n v="738"/>
    <n v="750"/>
    <n v="195"/>
    <n v="195"/>
    <n v="183"/>
    <n v="0.79099678456591638"/>
    <n v="0.79099678456591638"/>
    <n v="0.8038585209003215"/>
    <s v="70-80%"/>
    <s v="70-80%"/>
    <s v="70-80%"/>
    <n v="6.649240128996075"/>
    <n v="6203.7410403533377"/>
    <n v="4907.1392151991031"/>
    <n v="4907.1392151991031"/>
    <n v="4986.9300967470563"/>
    <n v="1296.6018251542346"/>
    <n v="1296.6018251542346"/>
    <n v="1216.8109436062814"/>
    <s v="Underforecast"/>
    <s v="Underforecast"/>
    <s v="Underforecast"/>
    <s v="120-150"/>
  </r>
  <r>
    <s v="Total"/>
    <x v="0"/>
    <s v="ABC-22"/>
    <s v="XYZ-100"/>
    <x v="561"/>
    <s v="Description_774"/>
    <d v="2022-02-01T00:00:00"/>
    <n v="351"/>
    <s v="Demand"/>
    <n v="129"/>
    <n v="121"/>
    <n v="121"/>
    <n v="100"/>
    <n v="8"/>
    <n v="8"/>
    <n v="29"/>
    <n v="0.93798449612403101"/>
    <n v="0.93798449612403101"/>
    <n v="0.77519379844961245"/>
    <s v="90-100%"/>
    <s v="90-100%"/>
    <s v="70-80%"/>
    <n v="21.260675647668393"/>
    <n v="2742.6271585492227"/>
    <n v="2572.5417533678756"/>
    <n v="2572.5417533678756"/>
    <n v="2126.0675647668395"/>
    <n v="170.08540518134714"/>
    <n v="170.08540518134714"/>
    <n v="616.55959378238322"/>
    <s v="Normal"/>
    <s v="Normal"/>
    <s v="Underforecast"/>
    <s v="120-150"/>
  </r>
  <r>
    <s v="Total"/>
    <x v="0"/>
    <s v="ABC-22"/>
    <s v="XYZ-100"/>
    <x v="562"/>
    <s v="Description_775"/>
    <d v="2022-02-01T00:00:00"/>
    <n v="909"/>
    <s v="Demand"/>
    <n v="73"/>
    <n v="207"/>
    <n v="207"/>
    <n v="300"/>
    <n v="134"/>
    <n v="134"/>
    <n v="227"/>
    <n v="0"/>
    <n v="0"/>
    <n v="0"/>
    <s v="0-10%"/>
    <s v="0-10%"/>
    <s v="0-10%"/>
    <n v="7.2607275675675673"/>
    <n v="530.0331124324324"/>
    <n v="1502.9706064864865"/>
    <n v="1502.9706064864865"/>
    <n v="2178.2182702702703"/>
    <n v="972.93749405405413"/>
    <n v="972.93749405405413"/>
    <n v="1648.1851578378378"/>
    <s v="Overforecast"/>
    <s v="Overforecast"/>
    <s v="Overforecast"/>
    <s v="0-25"/>
  </r>
  <r>
    <s v="Total"/>
    <x v="1"/>
    <s v="ABC-5"/>
    <s v="XYZ-101"/>
    <x v="563"/>
    <s v="Description_777"/>
    <d v="2022-02-01T00:00:00"/>
    <n v="0"/>
    <s v="Supply"/>
    <n v="0"/>
    <n v="0"/>
    <n v="0"/>
    <n v="0"/>
    <n v="0"/>
    <n v="0"/>
    <n v="0"/>
    <n v="1"/>
    <n v="1"/>
    <n v="1"/>
    <s v="Others"/>
    <s v="Others"/>
    <s v="Others"/>
    <n v="1.0744598571428572"/>
    <n v="0"/>
    <n v="0"/>
    <n v="0"/>
    <n v="0"/>
    <n v="0"/>
    <n v="0"/>
    <n v="0"/>
    <s v="Others"/>
    <s v="Others"/>
    <s v="Others"/>
    <s v="0"/>
  </r>
  <r>
    <s v="Total"/>
    <x v="1"/>
    <s v="ABC-5"/>
    <s v="XYZ-101"/>
    <x v="564"/>
    <s v="Description_778"/>
    <d v="2022-02-01T00:00:00"/>
    <n v="3729"/>
    <s v="Demand"/>
    <n v="634"/>
    <n v="415"/>
    <n v="415"/>
    <n v="600"/>
    <n v="219"/>
    <n v="219"/>
    <n v="34"/>
    <n v="0.65457413249211349"/>
    <n v="0.65457413249211349"/>
    <n v="0.94637223974763407"/>
    <s v="60-70%"/>
    <s v="60-70%"/>
    <s v="90-100%"/>
    <n v="2.6650573267326729"/>
    <n v="1689.6463451485147"/>
    <n v="1105.9987905940593"/>
    <n v="1105.9987905940593"/>
    <n v="1599.0343960396037"/>
    <n v="583.64755455445538"/>
    <n v="583.64755455445538"/>
    <n v="90.611949108910949"/>
    <s v="Underforecast"/>
    <s v="Underforecast"/>
    <s v="Normal"/>
    <s v="80-120"/>
  </r>
  <r>
    <s v="Total"/>
    <x v="1"/>
    <s v="ABC-5"/>
    <s v="XYZ-101"/>
    <x v="565"/>
    <s v="Description_779"/>
    <d v="2022-02-01T00:00:00"/>
    <n v="1233"/>
    <s v="Demand"/>
    <n v="151"/>
    <n v="100"/>
    <n v="100"/>
    <n v="280"/>
    <n v="51"/>
    <n v="51"/>
    <n v="129"/>
    <n v="0.66225165562913912"/>
    <n v="0.66225165562913912"/>
    <n v="0.14569536423841056"/>
    <s v="60-70%"/>
    <s v="60-70%"/>
    <s v="10-20%"/>
    <n v="5.1870653483146061"/>
    <n v="783.24686759550548"/>
    <n v="518.70653483146066"/>
    <n v="518.70653483146066"/>
    <n v="1452.3782975280897"/>
    <n v="264.54033276404482"/>
    <n v="264.54033276404482"/>
    <n v="669.13142993258418"/>
    <s v="Underforecast"/>
    <s v="Underforecast"/>
    <s v="Overforecast"/>
    <s v="50-80"/>
  </r>
  <r>
    <s v="Total"/>
    <x v="1"/>
    <s v="ABC-5"/>
    <s v="XYZ-101"/>
    <x v="566"/>
    <s v="Description_780"/>
    <d v="2022-02-01T00:00:00"/>
    <n v="856"/>
    <s v="Demand"/>
    <n v="4"/>
    <n v="0"/>
    <n v="0"/>
    <n v="0"/>
    <n v="4"/>
    <n v="4"/>
    <n v="4"/>
    <n v="0"/>
    <n v="0"/>
    <n v="0"/>
    <s v="0-10%"/>
    <s v="0-10%"/>
    <s v="0-10%"/>
    <n v="10.628485000000001"/>
    <n v="42.513940000000005"/>
    <n v="0"/>
    <n v="0"/>
    <n v="0"/>
    <n v="42.513940000000005"/>
    <n v="42.513940000000005"/>
    <n v="42.513940000000005"/>
    <s v="Not Forecasted But Sold"/>
    <s v="Not Forecasted But Sold"/>
    <s v="Not Forecasted But Sold"/>
    <s v="Sales Agst No FC"/>
  </r>
  <r>
    <s v="Total"/>
    <x v="1"/>
    <s v="ABC-5"/>
    <s v="XYZ-101"/>
    <x v="567"/>
    <s v="Description_781"/>
    <d v="2022-02-01T00:00:00"/>
    <n v="4137"/>
    <s v="Demand"/>
    <n v="644"/>
    <n v="156"/>
    <n v="156"/>
    <n v="180"/>
    <n v="488"/>
    <n v="488"/>
    <n v="464"/>
    <n v="0.24223602484472051"/>
    <n v="0.24223602484472051"/>
    <n v="0.27950310559006208"/>
    <s v="20-30%"/>
    <s v="20-30%"/>
    <s v="20-30%"/>
    <n v="5.6316011111111113"/>
    <n v="3626.7511155555558"/>
    <n v="878.52977333333331"/>
    <n v="878.52977333333331"/>
    <n v="1013.6882000000001"/>
    <n v="2748.2213422222226"/>
    <n v="2748.2213422222226"/>
    <n v="2613.0629155555557"/>
    <s v="Underforecast"/>
    <s v="Underforecast"/>
    <s v="Underforecast"/>
    <s v="&gt;200&quot;"/>
  </r>
  <r>
    <s v="Total"/>
    <x v="1"/>
    <s v="ABC-5"/>
    <s v="XYZ-101"/>
    <x v="568"/>
    <s v="Description_782"/>
    <d v="2022-02-01T00:00:00"/>
    <n v="3513"/>
    <s v="Demand"/>
    <n v="164"/>
    <n v="33"/>
    <n v="33"/>
    <n v="85"/>
    <n v="131"/>
    <n v="131"/>
    <n v="79"/>
    <n v="0.20121951219512191"/>
    <n v="0.20121951219512191"/>
    <n v="0.51829268292682928"/>
    <s v="10-20%"/>
    <s v="10-20%"/>
    <s v="50-60%"/>
    <n v="7.9774625000000006"/>
    <n v="1308.30385"/>
    <n v="263.25626249999999"/>
    <n v="263.25626249999999"/>
    <n v="678.08431250000001"/>
    <n v="1045.0475875"/>
    <n v="1045.0475875"/>
    <n v="630.2195375"/>
    <s v="Underforecast"/>
    <s v="Underforecast"/>
    <s v="Underforecast"/>
    <s v="150-200"/>
  </r>
  <r>
    <s v="Total"/>
    <x v="3"/>
    <s v="ABC-5"/>
    <s v="XYZ-101"/>
    <x v="569"/>
    <s v="Description_783"/>
    <d v="2022-02-01T00:00:00"/>
    <n v="19339"/>
    <s v="Demand"/>
    <n v="2540"/>
    <n v="2200"/>
    <n v="2200"/>
    <n v="4569"/>
    <n v="340"/>
    <n v="340"/>
    <n v="2029"/>
    <n v="0.86614173228346458"/>
    <n v="0.86614173228346458"/>
    <n v="0.20118110236220477"/>
    <s v="80-90%"/>
    <s v="80-90%"/>
    <s v="10-20%"/>
    <n v="4.0699997392539524"/>
    <n v="10337.799337705039"/>
    <n v="8953.9994263586959"/>
    <n v="8953.9994263586959"/>
    <n v="18595.828808651309"/>
    <n v="1383.7999113463429"/>
    <n v="1383.7999113463429"/>
    <n v="8258.0294709462705"/>
    <s v="Underforecast"/>
    <s v="Underforecast"/>
    <s v="Overforecast"/>
    <s v="50-80"/>
  </r>
  <r>
    <s v="Total"/>
    <x v="1"/>
    <s v="ABC-17"/>
    <s v="XYZ-102"/>
    <x v="570"/>
    <s v="Description_791"/>
    <d v="2022-02-01T00:00:00"/>
    <n v="9706"/>
    <s v="Demand"/>
    <n v="16576"/>
    <n v="6363"/>
    <n v="6363"/>
    <n v="10500"/>
    <n v="10213"/>
    <n v="10213"/>
    <n v="6076"/>
    <n v="0.3838682432432432"/>
    <n v="0.3838682432432432"/>
    <n v="0.63344594594594594"/>
    <s v="30-40%"/>
    <s v="30-40%"/>
    <s v="60-70%"/>
    <n v="2.6407164151151878"/>
    <n v="43772.51529694935"/>
    <n v="16802.87854937794"/>
    <n v="16802.87854937794"/>
    <n v="27727.522358709473"/>
    <n v="26969.636747571411"/>
    <n v="26969.636747571411"/>
    <n v="16044.992938239877"/>
    <s v="Underforecast"/>
    <s v="Underforecast"/>
    <s v="Underforecast"/>
    <s v="150-200"/>
  </r>
  <r>
    <s v="Total"/>
    <x v="1"/>
    <s v="ABC-17"/>
    <s v="XYZ-102"/>
    <x v="571"/>
    <s v="Description_792"/>
    <d v="2022-02-01T00:00:00"/>
    <n v="1449"/>
    <s v="Demand"/>
    <n v="591"/>
    <n v="331"/>
    <n v="331"/>
    <n v="390"/>
    <n v="260"/>
    <n v="260"/>
    <n v="201"/>
    <n v="0.56006768189509304"/>
    <n v="0.56006768189509304"/>
    <n v="0.65989847715736039"/>
    <s v="50-60%"/>
    <s v="50-60%"/>
    <s v="60-70%"/>
    <n v="2.1946815793547523"/>
    <n v="1297.0568133986585"/>
    <n v="726.43960276642304"/>
    <n v="726.43960276642304"/>
    <n v="855.92581594835337"/>
    <n v="570.61721063223547"/>
    <n v="570.61721063223547"/>
    <n v="441.13099745030513"/>
    <s v="Underforecast"/>
    <s v="Underforecast"/>
    <s v="Underforecast"/>
    <s v="150-200"/>
  </r>
  <r>
    <s v="Total"/>
    <x v="1"/>
    <s v="ABC-17"/>
    <s v="XYZ-102"/>
    <x v="572"/>
    <s v="Description_793"/>
    <d v="2022-02-01T00:00:00"/>
    <n v="0"/>
    <s v="Supply"/>
    <n v="0"/>
    <n v="102"/>
    <n v="102"/>
    <n v="450"/>
    <n v="102"/>
    <n v="102"/>
    <n v="450"/>
    <n v="1"/>
    <n v="1"/>
    <n v="1"/>
    <s v="90-100%"/>
    <s v="90-100%"/>
    <s v="90-100%"/>
    <n v="5.0385192476843503"/>
    <n v="0"/>
    <n v="513.92896326380378"/>
    <n v="513.92896326380378"/>
    <n v="2267.3336614579575"/>
    <n v="513.92896326380378"/>
    <n v="513.92896326380378"/>
    <n v="2267.3336614579575"/>
    <s v="Forecasted But Not Sold"/>
    <s v="Forecasted But Not Sold"/>
    <s v="Forecasted But Not Sold"/>
    <s v="0"/>
  </r>
  <r>
    <s v="Total"/>
    <x v="1"/>
    <s v="ABC-17"/>
    <s v="XYZ-102"/>
    <x v="573"/>
    <s v="Description_794"/>
    <d v="2022-02-01T00:00:00"/>
    <n v="8446"/>
    <s v="Demand"/>
    <n v="4924"/>
    <n v="4035"/>
    <n v="4035"/>
    <n v="5200"/>
    <n v="889"/>
    <n v="889"/>
    <n v="276"/>
    <n v="0.81945572705117797"/>
    <n v="0.81945572705117797"/>
    <n v="0.94394800974817217"/>
    <s v="80-90%"/>
    <s v="80-90%"/>
    <s v="90-100%"/>
    <n v="1.6228842117529254"/>
    <n v="7991.0818586714049"/>
    <n v="6548.3377944230542"/>
    <n v="6548.3377944230542"/>
    <n v="8438.9979011152118"/>
    <n v="1442.7440642483507"/>
    <n v="1442.7440642483507"/>
    <n v="447.91604244380687"/>
    <s v="Underforecast"/>
    <s v="Underforecast"/>
    <s v="Normal"/>
    <s v="80-120"/>
  </r>
  <r>
    <s v="Total"/>
    <x v="1"/>
    <s v="ABC-17"/>
    <s v="XYZ-102"/>
    <x v="574"/>
    <s v="Description_795"/>
    <d v="2022-02-01T00:00:00"/>
    <n v="217"/>
    <s v="Demand"/>
    <n v="918"/>
    <n v="626"/>
    <n v="626"/>
    <n v="750"/>
    <n v="292"/>
    <n v="292"/>
    <n v="168"/>
    <n v="0.68191721132897598"/>
    <n v="0.68191721132897598"/>
    <n v="0.81699346405228757"/>
    <s v="60-70%"/>
    <s v="60-70%"/>
    <s v="80-90%"/>
    <n v="1.1230387344086059"/>
    <n v="1030.9495581871001"/>
    <n v="703.0222477397873"/>
    <n v="703.0222477397873"/>
    <n v="842.27905080645439"/>
    <n v="327.92731044731283"/>
    <n v="327.92731044731283"/>
    <n v="188.67050738064574"/>
    <s v="Underforecast"/>
    <s v="Underforecast"/>
    <s v="Underforecast"/>
    <s v="120-150"/>
  </r>
  <r>
    <s v="Total"/>
    <x v="1"/>
    <s v="ABC-17"/>
    <s v="XYZ-102"/>
    <x v="575"/>
    <s v="Description_796"/>
    <d v="2022-02-01T00:00:00"/>
    <n v="1367"/>
    <s v="Demand"/>
    <n v="320"/>
    <n v="364"/>
    <n v="364"/>
    <n v="550"/>
    <n v="44"/>
    <n v="44"/>
    <n v="230"/>
    <n v="0.86250000000000004"/>
    <n v="0.86250000000000004"/>
    <n v="0.28125"/>
    <s v="80-90%"/>
    <s v="80-90%"/>
    <s v="20-30%"/>
    <n v="1.6121604128489684"/>
    <n v="515.89133211166984"/>
    <n v="586.82639027702453"/>
    <n v="586.82639027702453"/>
    <n v="886.68822706693265"/>
    <n v="70.93505816535469"/>
    <n v="70.93505816535469"/>
    <n v="370.79689495526281"/>
    <s v="Overforecast"/>
    <s v="Overforecast"/>
    <s v="Overforecast"/>
    <s v="50-80"/>
  </r>
  <r>
    <s v="Total"/>
    <x v="1"/>
    <s v="ABC-17"/>
    <s v="XYZ-102"/>
    <x v="576"/>
    <s v="Description_797"/>
    <d v="2022-02-01T00:00:00"/>
    <n v="9562"/>
    <s v="Demand"/>
    <n v="11715"/>
    <n v="5757"/>
    <n v="5757"/>
    <n v="7500"/>
    <n v="5958"/>
    <n v="5958"/>
    <n v="4215"/>
    <n v="0.49142125480153653"/>
    <n v="0.49142125480153653"/>
    <n v="0.64020486555697831"/>
    <s v="40-50%"/>
    <s v="40-50%"/>
    <s v="60-70%"/>
    <n v="1.7987261791178455"/>
    <n v="21072.077188365562"/>
    <n v="10355.266613181437"/>
    <n v="10355.266613181437"/>
    <n v="13490.446343383841"/>
    <n v="10716.810575184125"/>
    <n v="10716.810575184125"/>
    <n v="7581.6308449817207"/>
    <s v="Underforecast"/>
    <s v="Underforecast"/>
    <s v="Underforecast"/>
    <s v="150-200"/>
  </r>
  <r>
    <s v="Total"/>
    <x v="1"/>
    <s v="ABC-17"/>
    <s v="XYZ-102"/>
    <x v="577"/>
    <s v="Description_798"/>
    <d v="2022-02-01T00:00:00"/>
    <n v="2681"/>
    <s v="Demand"/>
    <n v="462"/>
    <n v="553"/>
    <n v="553"/>
    <n v="500"/>
    <n v="91"/>
    <n v="91"/>
    <n v="38"/>
    <n v="0.80303030303030298"/>
    <n v="0.80303030303030298"/>
    <n v="0.91774891774891776"/>
    <s v="70-80%"/>
    <s v="70-80%"/>
    <s v="90-100%"/>
    <n v="1.5906248923213899"/>
    <n v="734.8687002524822"/>
    <n v="879.61556545372866"/>
    <n v="879.61556545372866"/>
    <n v="795.312446160695"/>
    <n v="144.74686520124646"/>
    <n v="144.74686520124646"/>
    <n v="60.443745908212804"/>
    <s v="Overforecast"/>
    <s v="Overforecast"/>
    <s v="Normal"/>
    <s v="80-120"/>
  </r>
  <r>
    <s v="Total"/>
    <x v="1"/>
    <s v="ABC-17"/>
    <s v="XYZ-102"/>
    <x v="578"/>
    <s v="Description_799"/>
    <d v="2022-02-01T00:00:00"/>
    <n v="75"/>
    <s v="Demand"/>
    <n v="402"/>
    <n v="357"/>
    <n v="357"/>
    <n v="330"/>
    <n v="45"/>
    <n v="45"/>
    <n v="72"/>
    <n v="0.88805970149253732"/>
    <n v="0.88805970149253732"/>
    <n v="0.82089552238805974"/>
    <s v="80-90%"/>
    <s v="80-90%"/>
    <s v="80-90%"/>
    <n v="3.069475683130046"/>
    <n v="1233.9292246182786"/>
    <n v="1095.8028188774265"/>
    <n v="1095.8028188774265"/>
    <n v="1012.9269754329152"/>
    <n v="138.12640574085208"/>
    <n v="138.12640574085208"/>
    <n v="221.00224918536333"/>
    <s v="Underforecast"/>
    <s v="Underforecast"/>
    <s v="Underforecast"/>
    <s v="120-150"/>
  </r>
  <r>
    <s v="Total"/>
    <x v="1"/>
    <s v="ABC-17"/>
    <s v="XYZ-102"/>
    <x v="579"/>
    <s v="Description_800"/>
    <d v="2022-02-01T00:00:00"/>
    <n v="2645"/>
    <s v="Demand"/>
    <n v="1218"/>
    <n v="767"/>
    <n v="767"/>
    <n v="1400"/>
    <n v="451"/>
    <n v="451"/>
    <n v="182"/>
    <n v="0.62972085385878485"/>
    <n v="0.62972085385878485"/>
    <n v="0.85057471264367812"/>
    <s v="60-70%"/>
    <s v="60-70%"/>
    <s v="80-90%"/>
    <n v="2.1258316724890398"/>
    <n v="2589.2629770916506"/>
    <n v="1630.5128927990936"/>
    <n v="1630.5128927990936"/>
    <n v="2976.1643414846558"/>
    <n v="958.75008429255695"/>
    <n v="958.75008429255695"/>
    <n v="386.90136439300522"/>
    <s v="Underforecast"/>
    <s v="Underforecast"/>
    <s v="Overforecast"/>
    <s v="80-120"/>
  </r>
  <r>
    <s v="Total"/>
    <x v="1"/>
    <s v="ABC-17"/>
    <s v="XYZ-102"/>
    <x v="580"/>
    <s v="Description_801"/>
    <d v="2022-02-01T00:00:00"/>
    <n v="1413"/>
    <s v="Demand"/>
    <n v="49"/>
    <n v="81"/>
    <n v="81"/>
    <n v="70"/>
    <n v="32"/>
    <n v="32"/>
    <n v="21"/>
    <n v="0.34693877551020413"/>
    <n v="0.34693877551020413"/>
    <n v="0.5714285714285714"/>
    <s v="30-40%"/>
    <s v="30-40%"/>
    <s v="50-60%"/>
    <n v="2.8861426600470876"/>
    <n v="141.42099034230731"/>
    <n v="233.77755546381411"/>
    <n v="233.77755546381411"/>
    <n v="202.02998620329615"/>
    <n v="92.356565121506804"/>
    <n v="92.356565121506804"/>
    <n v="60.608995860988841"/>
    <s v="Overforecast"/>
    <s v="Overforecast"/>
    <s v="Overforecast"/>
    <s v="50-80"/>
  </r>
  <r>
    <s v="Total"/>
    <x v="1"/>
    <s v="ABC-17"/>
    <s v="XYZ-102"/>
    <x v="581"/>
    <s v="Description_802"/>
    <d v="2022-02-01T00:00:00"/>
    <n v="1290"/>
    <s v="Demand"/>
    <n v="33"/>
    <n v="44"/>
    <n v="44"/>
    <n v="60"/>
    <n v="11"/>
    <n v="11"/>
    <n v="27"/>
    <n v="0.66666666666666674"/>
    <n v="0.66666666666666674"/>
    <n v="0.18181818181818177"/>
    <s v="60-70%"/>
    <s v="60-70%"/>
    <s v="10-20%"/>
    <n v="3.9909338945202149"/>
    <n v="131.70081851916709"/>
    <n v="175.60109135888945"/>
    <n v="175.60109135888945"/>
    <n v="239.45603367121288"/>
    <n v="43.900272839722362"/>
    <n v="43.900272839722362"/>
    <n v="107.75521515204579"/>
    <s v="Overforecast"/>
    <s v="Overforecast"/>
    <s v="Overforecast"/>
    <s v="50-80"/>
  </r>
  <r>
    <s v="Total"/>
    <x v="1"/>
    <s v="ABC-17"/>
    <s v="XYZ-102"/>
    <x v="582"/>
    <s v="Description_803"/>
    <d v="2022-02-01T00:00:00"/>
    <n v="7257"/>
    <s v="Demand"/>
    <n v="1976"/>
    <n v="1955"/>
    <n v="1955"/>
    <n v="2200"/>
    <n v="21"/>
    <n v="21"/>
    <n v="224"/>
    <n v="0.98937246963562753"/>
    <n v="0.98937246963562753"/>
    <n v="0.88663967611336036"/>
    <s v="90-100%"/>
    <s v="90-100%"/>
    <s v="80-90%"/>
    <n v="4.1084436603330854"/>
    <n v="8118.2846728181767"/>
    <n v="8032.007355951182"/>
    <n v="8032.007355951182"/>
    <n v="9038.5760527327875"/>
    <n v="86.277316866994624"/>
    <n v="86.277316866994624"/>
    <n v="920.29137991461084"/>
    <s v="Normal"/>
    <s v="Normal"/>
    <s v="Overforecast"/>
    <s v="80-120"/>
  </r>
  <r>
    <s v="Total"/>
    <x v="1"/>
    <s v="ABC-17"/>
    <s v="XYZ-102"/>
    <x v="583"/>
    <s v="Description_804"/>
    <d v="2022-02-01T00:00:00"/>
    <n v="698"/>
    <s v="Demand"/>
    <n v="101"/>
    <n v="103"/>
    <n v="103"/>
    <n v="150"/>
    <n v="2"/>
    <n v="2"/>
    <n v="49"/>
    <n v="0.98019801980198018"/>
    <n v="0.98019801980198018"/>
    <n v="0.51485148514851486"/>
    <s v="90-100%"/>
    <s v="90-100%"/>
    <s v="50-60%"/>
    <n v="5.0607191782836001"/>
    <n v="511.13263700664362"/>
    <n v="521.25407536321086"/>
    <n v="521.25407536321086"/>
    <n v="759.10787674254004"/>
    <n v="10.121438356567239"/>
    <n v="10.121438356567239"/>
    <n v="247.97523973589642"/>
    <s v="Normal"/>
    <s v="Normal"/>
    <s v="Overforecast"/>
    <s v="50-80"/>
  </r>
  <r>
    <s v="Total"/>
    <x v="1"/>
    <s v="ABC-17"/>
    <s v="XYZ-102"/>
    <x v="584"/>
    <s v="Description_805"/>
    <d v="2022-02-01T00:00:00"/>
    <n v="1123"/>
    <s v="Demand"/>
    <n v="70"/>
    <n v="73"/>
    <n v="73"/>
    <n v="150"/>
    <n v="3"/>
    <n v="3"/>
    <n v="80"/>
    <n v="0.95714285714285718"/>
    <n v="0.95714285714285718"/>
    <n v="0"/>
    <s v="90-100%"/>
    <s v="90-100%"/>
    <s v="0-10%"/>
    <n v="12.518646171020428"/>
    <n v="876.30523197142998"/>
    <n v="913.86117048449125"/>
    <n v="913.86117048449125"/>
    <n v="1877.7969256530644"/>
    <n v="37.555938513061278"/>
    <n v="37.555938513061278"/>
    <n v="1001.4916936816344"/>
    <s v="Normal"/>
    <s v="Normal"/>
    <s v="Overforecast"/>
    <s v="25-50"/>
  </r>
  <r>
    <s v="Total"/>
    <x v="1"/>
    <s v="ABC-17"/>
    <s v="XYZ-102"/>
    <x v="585"/>
    <s v="Description_806"/>
    <d v="2022-02-01T00:00:00"/>
    <n v="7586"/>
    <s v="Demand"/>
    <n v="1273"/>
    <n v="1671"/>
    <n v="1671"/>
    <n v="1650"/>
    <n v="398"/>
    <n v="398"/>
    <n v="377"/>
    <n v="0.68735271013354282"/>
    <n v="0.68735271013354282"/>
    <n v="0.70384917517674783"/>
    <s v="60-70%"/>
    <s v="60-70%"/>
    <s v="60-70%"/>
    <n v="5.2089401766797776"/>
    <n v="6630.980844913357"/>
    <n v="8704.1390352319086"/>
    <n v="8704.1390352319086"/>
    <n v="8594.7512915216339"/>
    <n v="2073.1581903185515"/>
    <n v="2073.1581903185515"/>
    <n v="1963.7704466082769"/>
    <s v="Overforecast"/>
    <s v="Overforecast"/>
    <s v="Overforecast"/>
    <s v="50-80"/>
  </r>
  <r>
    <s v="Total"/>
    <x v="1"/>
    <s v="ABC-17"/>
    <s v="XYZ-102"/>
    <x v="586"/>
    <s v="Description_807"/>
    <d v="2022-02-01T00:00:00"/>
    <n v="1513"/>
    <s v="Demand"/>
    <n v="62"/>
    <n v="123"/>
    <n v="123"/>
    <n v="150"/>
    <n v="61"/>
    <n v="61"/>
    <n v="88"/>
    <n v="1.6129032258064502E-2"/>
    <n v="1.6129032258064502E-2"/>
    <n v="0"/>
    <s v="0-10%"/>
    <s v="0-10%"/>
    <s v="0-10%"/>
    <n v="5.5013957546484047"/>
    <n v="341.0865367882011"/>
    <n v="676.67167782175375"/>
    <n v="676.67167782175375"/>
    <n v="825.2093631972607"/>
    <n v="335.58514103355265"/>
    <n v="335.58514103355265"/>
    <n v="484.1228264090596"/>
    <s v="Overforecast"/>
    <s v="Overforecast"/>
    <s v="Overforecast"/>
    <s v="25-50"/>
  </r>
  <r>
    <s v="Total"/>
    <x v="1"/>
    <s v="ABC-17"/>
    <s v="XYZ-102"/>
    <x v="587"/>
    <s v="Description_808"/>
    <d v="2022-02-01T00:00:00"/>
    <n v="502"/>
    <s v="Demand"/>
    <n v="44"/>
    <n v="43"/>
    <n v="43"/>
    <n v="30"/>
    <n v="1"/>
    <n v="1"/>
    <n v="14"/>
    <n v="0.97727272727272729"/>
    <n v="0.97727272727272729"/>
    <n v="0.68181818181818188"/>
    <s v="90-100%"/>
    <s v="90-100%"/>
    <s v="60-70%"/>
    <n v="11.633958073644919"/>
    <n v="511.89415524037645"/>
    <n v="500.26019716673153"/>
    <n v="500.26019716673153"/>
    <n v="349.01874220934758"/>
    <n v="11.633958073644919"/>
    <n v="11.633958073644919"/>
    <n v="162.87541303102887"/>
    <s v="Normal"/>
    <s v="Normal"/>
    <s v="Underforecast"/>
    <s v="120-150"/>
  </r>
  <r>
    <s v="Total"/>
    <x v="0"/>
    <s v="ABC-17"/>
    <s v="XYZ-102"/>
    <x v="588"/>
    <s v="Description_815"/>
    <d v="2022-02-01T00:00:00"/>
    <n v="48937"/>
    <s v="Demand"/>
    <n v="14132"/>
    <n v="4879"/>
    <n v="4879"/>
    <n v="5000"/>
    <n v="9253"/>
    <n v="9253"/>
    <n v="9132"/>
    <n v="0.34524483441834131"/>
    <n v="0.34524483441834131"/>
    <n v="0.35380696292103031"/>
    <s v="30-40%"/>
    <s v="30-40%"/>
    <s v="30-40%"/>
    <n v="1.2008038943447343"/>
    <n v="16969.760634879785"/>
    <n v="5858.7222005079584"/>
    <n v="5858.7222005079584"/>
    <n v="6004.0194717236718"/>
    <n v="11111.038434371827"/>
    <n v="11111.038434371827"/>
    <n v="10965.741163156114"/>
    <s v="Underforecast"/>
    <s v="Underforecast"/>
    <s v="Underforecast"/>
    <s v="&gt;200&quot;"/>
  </r>
  <r>
    <s v="Total"/>
    <x v="0"/>
    <s v="ABC-17"/>
    <s v="XYZ-102"/>
    <x v="589"/>
    <s v="Description_816"/>
    <d v="2022-02-01T00:00:00"/>
    <n v="17748"/>
    <s v="Demand"/>
    <n v="0"/>
    <n v="1852"/>
    <n v="1852"/>
    <n v="2000"/>
    <n v="1852"/>
    <n v="1852"/>
    <n v="2000"/>
    <n v="1"/>
    <n v="1"/>
    <n v="1"/>
    <s v="90-100%"/>
    <s v="90-100%"/>
    <s v="90-100%"/>
    <n v="1.1790235930735931"/>
    <n v="0"/>
    <n v="2183.5516943722942"/>
    <n v="2183.5516943722942"/>
    <n v="2358.047186147186"/>
    <n v="2183.5516943722942"/>
    <n v="2183.5516943722942"/>
    <n v="2358.047186147186"/>
    <s v="Forecasted But Not Sold"/>
    <s v="Forecasted But Not Sold"/>
    <s v="Forecasted But Not Sold"/>
    <s v="0"/>
  </r>
  <r>
    <s v="Total"/>
    <x v="0"/>
    <s v="ABC-17"/>
    <s v="XYZ-102"/>
    <x v="590"/>
    <s v="Description_817"/>
    <d v="2022-02-01T00:00:00"/>
    <n v="38024"/>
    <s v="Demand"/>
    <n v="628"/>
    <n v="3433"/>
    <n v="3433"/>
    <n v="3000"/>
    <n v="2805"/>
    <n v="2805"/>
    <n v="2372"/>
    <n v="0"/>
    <n v="0"/>
    <n v="0"/>
    <s v="0-10%"/>
    <s v="0-10%"/>
    <s v="0-10%"/>
    <n v="0.68443563846896105"/>
    <n v="429.82558095850754"/>
    <n v="2349.6675468639432"/>
    <n v="2349.6675468639432"/>
    <n v="2053.306915406883"/>
    <n v="1919.8419659054357"/>
    <n v="1919.8419659054357"/>
    <n v="1623.4813344483755"/>
    <s v="Overforecast"/>
    <s v="Overforecast"/>
    <s v="Overforecast"/>
    <s v="0-25"/>
  </r>
  <r>
    <s v="Total"/>
    <x v="0"/>
    <s v="ABC-17"/>
    <s v="XYZ-102"/>
    <x v="591"/>
    <s v="Description_818"/>
    <d v="2022-02-01T00:00:00"/>
    <n v="26033"/>
    <s v="Demand"/>
    <n v="9651"/>
    <n v="6903"/>
    <n v="6903"/>
    <n v="6000"/>
    <n v="2748"/>
    <n v="2748"/>
    <n v="3651"/>
    <n v="0.71526266708113151"/>
    <n v="0.71526266708113151"/>
    <n v="0.6216972334473112"/>
    <s v="70-80%"/>
    <s v="70-80%"/>
    <s v="60-70%"/>
    <n v="0.93281503339174909"/>
    <n v="9002.5978872637697"/>
    <n v="6439.2221755032442"/>
    <n v="6439.2221755032442"/>
    <n v="5596.8902003504945"/>
    <n v="2563.3757117605255"/>
    <n v="2563.3757117605255"/>
    <n v="3405.7076869132752"/>
    <s v="Underforecast"/>
    <s v="Underforecast"/>
    <s v="Underforecast"/>
    <s v="150-200"/>
  </r>
  <r>
    <s v="Total"/>
    <x v="0"/>
    <s v="ABC-17"/>
    <s v="XYZ-102"/>
    <x v="592"/>
    <s v="Description_819"/>
    <d v="2022-02-01T00:00:00"/>
    <n v="20705"/>
    <s v="Demand"/>
    <n v="3236"/>
    <n v="4237"/>
    <n v="4237"/>
    <n v="3000"/>
    <n v="1001"/>
    <n v="1001"/>
    <n v="236"/>
    <n v="0.69066749072929545"/>
    <n v="0.69066749072929545"/>
    <n v="0.92707045735475901"/>
    <s v="60-70%"/>
    <s v="60-70%"/>
    <s v="90-100%"/>
    <n v="1.1836689979701052"/>
    <n v="3830.3528774312604"/>
    <n v="5015.2055443993358"/>
    <n v="5015.2055443993358"/>
    <n v="3551.0069939103155"/>
    <n v="1184.8526669680755"/>
    <n v="1184.8526669680755"/>
    <n v="279.34588352094488"/>
    <s v="Overforecast"/>
    <s v="Overforecast"/>
    <s v="Normal"/>
    <s v="80-120"/>
  </r>
  <r>
    <s v="Total"/>
    <x v="2"/>
    <s v="ABC-17"/>
    <s v="XYZ-102"/>
    <x v="593"/>
    <s v="Description_822"/>
    <d v="2022-02-01T00:00:00"/>
    <n v="1541"/>
    <s v="Demand"/>
    <n v="1573"/>
    <n v="536"/>
    <n v="536"/>
    <n v="610"/>
    <n v="1037"/>
    <n v="1037"/>
    <n v="963"/>
    <n v="0.34075015893197713"/>
    <n v="0.34075015893197713"/>
    <n v="0.38779402415766051"/>
    <s v="30-40%"/>
    <s v="30-40%"/>
    <s v="30-40%"/>
    <n v="5.3848067039106144"/>
    <n v="8470.3009452513961"/>
    <n v="2886.2563932960893"/>
    <n v="2886.2563932960893"/>
    <n v="3284.7320893854749"/>
    <n v="5584.0445519553068"/>
    <n v="5584.0445519553068"/>
    <n v="5185.5688558659213"/>
    <s v="Underforecast"/>
    <s v="Underforecast"/>
    <s v="Underforecast"/>
    <s v="&gt;200&quot;"/>
  </r>
  <r>
    <s v="Total"/>
    <x v="2"/>
    <s v="ABC-17"/>
    <s v="XYZ-102"/>
    <x v="594"/>
    <s v="Description_823"/>
    <d v="2022-02-01T00:00:00"/>
    <n v="2590"/>
    <s v="Demand"/>
    <n v="594"/>
    <n v="217"/>
    <n v="217"/>
    <n v="200"/>
    <n v="377"/>
    <n v="377"/>
    <n v="394"/>
    <n v="0.36531986531986527"/>
    <n v="0.36531986531986527"/>
    <n v="0.33670033670033672"/>
    <s v="30-40%"/>
    <s v="30-40%"/>
    <s v="30-40%"/>
    <n v="1.5367036535859273"/>
    <n v="912.80197023004087"/>
    <n v="333.46469282814621"/>
    <n v="333.46469282814621"/>
    <n v="307.34073071718547"/>
    <n v="579.33727740189465"/>
    <n v="579.33727740189465"/>
    <n v="605.4612395128554"/>
    <s v="Underforecast"/>
    <s v="Underforecast"/>
    <s v="Underforecast"/>
    <s v="&gt;200&quot;"/>
  </r>
  <r>
    <s v="Total"/>
    <x v="2"/>
    <s v="ABC-17"/>
    <s v="XYZ-102"/>
    <x v="595"/>
    <s v="Description_824"/>
    <d v="2022-02-01T00:00:00"/>
    <n v="2282"/>
    <s v="Demand"/>
    <n v="1134"/>
    <n v="707"/>
    <n v="707"/>
    <n v="700"/>
    <n v="427"/>
    <n v="427"/>
    <n v="434"/>
    <n v="0.62345679012345678"/>
    <n v="0.62345679012345678"/>
    <n v="0.61728395061728403"/>
    <s v="60-70%"/>
    <s v="60-70%"/>
    <s v="60-70%"/>
    <n v="2.2118556835066863"/>
    <n v="2508.244345096582"/>
    <n v="1563.7819682392271"/>
    <n v="1563.7819682392271"/>
    <n v="1548.2989784546803"/>
    <n v="944.46237685735491"/>
    <n v="944.46237685735491"/>
    <n v="959.94536664190173"/>
    <s v="Underforecast"/>
    <s v="Underforecast"/>
    <s v="Underforecast"/>
    <s v="150-200"/>
  </r>
  <r>
    <s v="Total"/>
    <x v="2"/>
    <s v="ABC-17"/>
    <s v="XYZ-102"/>
    <x v="596"/>
    <s v="Description_825"/>
    <d v="2022-02-01T00:00:00"/>
    <n v="4059"/>
    <s v="Demand"/>
    <n v="104"/>
    <n v="96"/>
    <n v="96"/>
    <n v="90"/>
    <n v="8"/>
    <n v="8"/>
    <n v="14"/>
    <n v="0.92307692307692313"/>
    <n v="0.92307692307692313"/>
    <n v="0.86538461538461542"/>
    <s v="90-100%"/>
    <s v="90-100%"/>
    <s v="80-90%"/>
    <n v="4.0738964879852126"/>
    <n v="423.68523475046209"/>
    <n v="391.09406284658041"/>
    <n v="391.09406284658041"/>
    <n v="366.65068391866913"/>
    <n v="32.591171903881673"/>
    <n v="32.591171903881673"/>
    <n v="57.034550831792956"/>
    <s v="Normal"/>
    <s v="Normal"/>
    <s v="Underforecast"/>
    <s v="80-120"/>
  </r>
  <r>
    <s v="Total"/>
    <x v="3"/>
    <s v="ABC-17"/>
    <s v="XYZ-102"/>
    <x v="597"/>
    <s v="Description_826"/>
    <d v="2022-02-01T00:00:00"/>
    <n v="777"/>
    <s v="Demand"/>
    <n v="165"/>
    <n v="130"/>
    <n v="130"/>
    <n v="218"/>
    <n v="35"/>
    <n v="35"/>
    <n v="53"/>
    <n v="0.78787878787878785"/>
    <n v="0.78787878787878785"/>
    <n v="0.67878787878787872"/>
    <s v="70-80%"/>
    <s v="70-80%"/>
    <s v="60-70%"/>
    <n v="5.3657844443380052"/>
    <n v="885.35443331577085"/>
    <n v="697.55197776394073"/>
    <n v="697.55197776394073"/>
    <n v="1169.7410088656852"/>
    <n v="187.80245555183012"/>
    <n v="187.80245555183012"/>
    <n v="284.38657554991437"/>
    <s v="Underforecast"/>
    <s v="Underforecast"/>
    <s v="Overforecast"/>
    <s v="50-80"/>
  </r>
  <r>
    <s v="Total"/>
    <x v="3"/>
    <s v="ABC-17"/>
    <s v="XYZ-102"/>
    <x v="598"/>
    <s v="Description_827"/>
    <d v="2022-02-01T00:00:00"/>
    <n v="1056"/>
    <s v="Demand"/>
    <n v="110"/>
    <n v="129"/>
    <n v="129"/>
    <n v="152"/>
    <n v="19"/>
    <n v="19"/>
    <n v="42"/>
    <n v="0.82727272727272727"/>
    <n v="0.82727272727272727"/>
    <n v="0.61818181818181817"/>
    <s v="80-90%"/>
    <s v="80-90%"/>
    <s v="60-70%"/>
    <n v="9.4944790163044175"/>
    <n v="1044.3926917934859"/>
    <n v="1224.7877931032699"/>
    <n v="1224.7877931032699"/>
    <n v="1443.1608104782715"/>
    <n v="180.39510130978397"/>
    <n v="180.39510130978397"/>
    <n v="398.76811868478558"/>
    <s v="Overforecast"/>
    <s v="Overforecast"/>
    <s v="Overforecast"/>
    <s v="50-80"/>
  </r>
  <r>
    <s v="Total"/>
    <x v="3"/>
    <s v="ABC-17"/>
    <s v="XYZ-102"/>
    <x v="599"/>
    <s v="Description_828"/>
    <d v="2022-02-01T00:00:00"/>
    <n v="601"/>
    <s v="Demand"/>
    <n v="362"/>
    <n v="440"/>
    <n v="440"/>
    <n v="548"/>
    <n v="78"/>
    <n v="78"/>
    <n v="186"/>
    <n v="0.78453038674033149"/>
    <n v="0.78453038674033149"/>
    <n v="0.48618784530386738"/>
    <s v="70-80%"/>
    <s v="70-80%"/>
    <s v="40-50%"/>
    <n v="5.2518314176996892"/>
    <n v="1901.1629732072875"/>
    <n v="2310.8058237878631"/>
    <n v="2310.8058237878631"/>
    <n v="2878.0036168994297"/>
    <n v="409.64285058057567"/>
    <n v="409.64285058057567"/>
    <n v="976.84064369214229"/>
    <s v="Overforecast"/>
    <s v="Overforecast"/>
    <s v="Overforecast"/>
    <s v="50-80"/>
  </r>
  <r>
    <s v="Total"/>
    <x v="3"/>
    <s v="ABC-17"/>
    <s v="XYZ-102"/>
    <x v="600"/>
    <s v="Description_829"/>
    <d v="2022-02-01T00:00:00"/>
    <n v="0"/>
    <s v="Supply"/>
    <n v="0"/>
    <n v="240"/>
    <n v="240"/>
    <n v="0"/>
    <n v="240"/>
    <n v="240"/>
    <n v="0"/>
    <n v="1"/>
    <n v="1"/>
    <n v="1"/>
    <s v="90-100%"/>
    <s v="90-100%"/>
    <s v="Others"/>
    <n v="9.4612060016975708"/>
    <n v="0"/>
    <n v="2270.6894404074169"/>
    <n v="2270.6894404074169"/>
    <n v="0"/>
    <n v="2270.6894404074169"/>
    <n v="2270.6894404074169"/>
    <n v="0"/>
    <s v="Forecasted But Not Sold"/>
    <s v="Forecasted But Not Sold"/>
    <s v="Others"/>
    <s v="0"/>
  </r>
  <r>
    <s v="Total"/>
    <x v="3"/>
    <s v="ABC-17"/>
    <s v="XYZ-102"/>
    <x v="601"/>
    <s v="Description_830"/>
    <d v="2022-02-01T00:00:00"/>
    <n v="564"/>
    <s v="Demand"/>
    <n v="86"/>
    <n v="85"/>
    <n v="85"/>
    <n v="65"/>
    <n v="1"/>
    <n v="1"/>
    <n v="21"/>
    <n v="0.98837209302325579"/>
    <n v="0.98837209302325579"/>
    <n v="0.7558139534883721"/>
    <s v="90-100%"/>
    <s v="90-100%"/>
    <s v="70-80%"/>
    <n v="6.2740563785141887"/>
    <n v="539.56884855222029"/>
    <n v="533.29479217370601"/>
    <n v="533.29479217370601"/>
    <n v="407.81366460342224"/>
    <n v="6.274056378514274"/>
    <n v="6.274056378514274"/>
    <n v="131.75518394879805"/>
    <s v="Normal"/>
    <s v="Normal"/>
    <s v="Underforecast"/>
    <s v="120-150"/>
  </r>
  <r>
    <s v="Total"/>
    <x v="1"/>
    <s v="ABC-15"/>
    <s v="XYZ-103"/>
    <x v="602"/>
    <s v="Description_831"/>
    <d v="2022-02-01T00:00:00"/>
    <n v="20773"/>
    <s v="Demand"/>
    <n v="517"/>
    <n v="532"/>
    <n v="532"/>
    <n v="600"/>
    <n v="15"/>
    <n v="15"/>
    <n v="83"/>
    <n v="0.97098646034816249"/>
    <n v="0.97098646034816249"/>
    <n v="0.839458413926499"/>
    <s v="90-100%"/>
    <s v="90-100%"/>
    <s v="80-90%"/>
    <n v="2.9070713424346195"/>
    <n v="1502.9558840386983"/>
    <n v="1546.5619541752176"/>
    <n v="1546.5619541752176"/>
    <n v="1744.2428054607717"/>
    <n v="43.606070136519293"/>
    <n v="43.606070136519293"/>
    <n v="241.28692142207342"/>
    <s v="Normal"/>
    <s v="Normal"/>
    <s v="Overforecast"/>
    <s v="80-120"/>
  </r>
  <r>
    <s v="Total"/>
    <x v="1"/>
    <s v="ABC-15"/>
    <s v="XYZ-103"/>
    <x v="603"/>
    <s v="Description_832"/>
    <d v="2022-02-01T00:00:00"/>
    <n v="2453"/>
    <s v="Demand"/>
    <n v="121"/>
    <n v="149"/>
    <n v="149"/>
    <n v="90"/>
    <n v="28"/>
    <n v="28"/>
    <n v="31"/>
    <n v="0.76859504132231404"/>
    <n v="0.76859504132231404"/>
    <n v="0.74380165289256195"/>
    <s v="70-80%"/>
    <s v="70-80%"/>
    <s v="70-80%"/>
    <n v="1.0372786906633904"/>
    <n v="125.51072157027023"/>
    <n v="154.55452490884517"/>
    <n v="154.55452490884517"/>
    <n v="93.355082159705134"/>
    <n v="29.043803338574932"/>
    <n v="29.043803338574932"/>
    <n v="32.155639410565101"/>
    <s v="Overforecast"/>
    <s v="Overforecast"/>
    <s v="Underforecast"/>
    <s v="120-150"/>
  </r>
  <r>
    <s v="Total"/>
    <x v="1"/>
    <s v="ABC-15"/>
    <s v="XYZ-103"/>
    <x v="604"/>
    <s v="Description_833"/>
    <d v="2022-02-01T00:00:00"/>
    <n v="2738"/>
    <s v="Demand"/>
    <n v="39"/>
    <n v="290"/>
    <n v="290"/>
    <n v="230"/>
    <n v="251"/>
    <n v="251"/>
    <n v="191"/>
    <n v="0"/>
    <n v="0"/>
    <n v="0"/>
    <s v="0-10%"/>
    <s v="0-10%"/>
    <s v="0-10%"/>
    <n v="1.5427744972129318"/>
    <n v="60.16820539130434"/>
    <n v="447.4046041917502"/>
    <n v="447.4046041917502"/>
    <n v="354.83813435897434"/>
    <n v="387.23639880044584"/>
    <n v="387.23639880044584"/>
    <n v="294.66992896766999"/>
    <s v="Overforecast"/>
    <s v="Overforecast"/>
    <s v="Overforecast"/>
    <s v="0-25"/>
  </r>
  <r>
    <s v="Total"/>
    <x v="1"/>
    <s v="ABC-15"/>
    <s v="XYZ-103"/>
    <x v="605"/>
    <s v="Description_834"/>
    <d v="2022-02-01T00:00:00"/>
    <n v="3894"/>
    <s v="Demand"/>
    <n v="84"/>
    <n v="24"/>
    <n v="24"/>
    <n v="30"/>
    <n v="60"/>
    <n v="60"/>
    <n v="54"/>
    <n v="0.2857142857142857"/>
    <n v="0.2857142857142857"/>
    <n v="0.3571428571428571"/>
    <s v="20-30%"/>
    <s v="20-30%"/>
    <s v="30-40%"/>
    <n v="4.1580191885964908"/>
    <n v="349.2736118421052"/>
    <n v="99.792460526315779"/>
    <n v="99.792460526315779"/>
    <n v="124.74057565789472"/>
    <n v="249.48115131578942"/>
    <n v="249.48115131578942"/>
    <n v="224.53303618421046"/>
    <s v="Underforecast"/>
    <s v="Underforecast"/>
    <s v="Underforecast"/>
    <s v="&gt;200&quot;"/>
  </r>
  <r>
    <s v="Total"/>
    <x v="1"/>
    <s v="ABC-15"/>
    <s v="XYZ-103"/>
    <x v="606"/>
    <s v="Description_835"/>
    <d v="2022-02-01T00:00:00"/>
    <n v="950"/>
    <s v="Demand"/>
    <n v="19"/>
    <n v="11"/>
    <n v="11"/>
    <n v="20"/>
    <n v="8"/>
    <n v="8"/>
    <n v="1"/>
    <n v="0.57894736842105265"/>
    <n v="0.57894736842105265"/>
    <n v="0.94736842105263164"/>
    <s v="50-60%"/>
    <s v="50-60%"/>
    <s v="90-100%"/>
    <n v="1.7178972222222224"/>
    <n v="32.640047222222229"/>
    <n v="18.896869444444448"/>
    <n v="18.896869444444448"/>
    <n v="34.357944444444449"/>
    <n v="13.743177777777781"/>
    <n v="13.743177777777781"/>
    <n v="1.71789722222222"/>
    <s v="Underforecast"/>
    <s v="Underforecast"/>
    <s v="Normal"/>
    <s v="80-120"/>
  </r>
  <r>
    <s v="Total"/>
    <x v="1"/>
    <s v="ABC-15"/>
    <s v="XYZ-103"/>
    <x v="607"/>
    <s v="Description_836"/>
    <d v="2022-02-01T00:00:00"/>
    <n v="304"/>
    <s v="Demand"/>
    <n v="5"/>
    <n v="10"/>
    <n v="10"/>
    <n v="10"/>
    <n v="5"/>
    <n v="5"/>
    <n v="5"/>
    <n v="0"/>
    <n v="0"/>
    <n v="0"/>
    <s v="0-10%"/>
    <s v="0-10%"/>
    <s v="0-10%"/>
    <n v="0.64462300000000006"/>
    <n v="3.2231150000000004"/>
    <n v="6.4462300000000008"/>
    <n v="6.4462300000000008"/>
    <n v="6.4462300000000008"/>
    <n v="3.2231150000000004"/>
    <n v="3.2231150000000004"/>
    <n v="3.2231150000000004"/>
    <s v="Overforecast"/>
    <s v="Overforecast"/>
    <s v="Overforecast"/>
    <s v="50-80"/>
  </r>
  <r>
    <s v="Total"/>
    <x v="1"/>
    <s v="ABC-15"/>
    <s v="XYZ-103"/>
    <x v="608"/>
    <s v="Description_837"/>
    <d v="2022-02-01T00:00:00"/>
    <n v="801"/>
    <s v="Demand"/>
    <n v="8"/>
    <n v="10"/>
    <n v="10"/>
    <n v="10"/>
    <n v="2"/>
    <n v="2"/>
    <n v="2"/>
    <n v="0.75"/>
    <n v="0.75"/>
    <n v="0.75"/>
    <s v="70-80%"/>
    <s v="70-80%"/>
    <s v="70-80%"/>
    <n v="0.85275400000000001"/>
    <n v="6.8220320000000001"/>
    <n v="8.5275400000000001"/>
    <n v="8.5275400000000001"/>
    <n v="8.5275400000000001"/>
    <n v="1.705508"/>
    <n v="1.705508"/>
    <n v="1.705508"/>
    <s v="Overforecast"/>
    <s v="Overforecast"/>
    <s v="Overforecast"/>
    <s v="80-120"/>
  </r>
  <r>
    <s v="Total"/>
    <x v="1"/>
    <s v="ABC-15"/>
    <s v="XYZ-103"/>
    <x v="609"/>
    <s v="Description_838"/>
    <d v="2022-02-01T00:00:00"/>
    <n v="1107"/>
    <s v="Demand"/>
    <n v="2"/>
    <n v="3"/>
    <n v="3"/>
    <n v="10"/>
    <n v="1"/>
    <n v="1"/>
    <n v="8"/>
    <n v="0.5"/>
    <n v="0.5"/>
    <n v="0"/>
    <s v="40-50%"/>
    <s v="40-50%"/>
    <s v="0-10%"/>
    <n v="1.2138000000000002"/>
    <n v="2.4276000000000004"/>
    <n v="3.6414000000000009"/>
    <n v="3.6414000000000009"/>
    <n v="12.138000000000002"/>
    <n v="1.2138000000000004"/>
    <n v="1.2138000000000004"/>
    <n v="9.7104000000000017"/>
    <s v="Overforecast"/>
    <s v="Overforecast"/>
    <s v="Overforecast"/>
    <s v="0-25"/>
  </r>
  <r>
    <s v="Total"/>
    <x v="1"/>
    <s v="ABC-15"/>
    <s v="XYZ-103"/>
    <x v="610"/>
    <s v="Description_839"/>
    <d v="2022-02-01T00:00:00"/>
    <n v="925"/>
    <s v="Demand"/>
    <n v="8"/>
    <n v="6"/>
    <n v="6"/>
    <n v="10"/>
    <n v="2"/>
    <n v="2"/>
    <n v="2"/>
    <n v="0.75"/>
    <n v="0.75"/>
    <n v="0.75"/>
    <s v="70-80%"/>
    <s v="70-80%"/>
    <s v="70-80%"/>
    <n v="5.0170344907407394"/>
    <n v="40.136275925925915"/>
    <n v="30.102206944444436"/>
    <n v="30.102206944444436"/>
    <n v="50.170344907407397"/>
    <n v="10.034068981481479"/>
    <n v="10.034068981481479"/>
    <n v="10.034068981481482"/>
    <s v="Underforecast"/>
    <s v="Underforecast"/>
    <s v="Overforecast"/>
    <s v="80-120"/>
  </r>
  <r>
    <s v="Total"/>
    <x v="1"/>
    <s v="ABC-15"/>
    <s v="XYZ-103"/>
    <x v="611"/>
    <s v="Description_840"/>
    <d v="2022-02-01T00:00:00"/>
    <n v="0"/>
    <s v="Supply"/>
    <n v="0"/>
    <n v="0"/>
    <n v="0"/>
    <n v="0"/>
    <n v="0"/>
    <n v="0"/>
    <n v="0"/>
    <n v="1"/>
    <n v="1"/>
    <n v="1"/>
    <s v="Others"/>
    <s v="Others"/>
    <s v="Others"/>
    <n v="3.57"/>
    <n v="0"/>
    <n v="0"/>
    <n v="0"/>
    <n v="0"/>
    <n v="0"/>
    <n v="0"/>
    <n v="0"/>
    <s v="Others"/>
    <s v="Others"/>
    <s v="Others"/>
    <s v="0"/>
  </r>
  <r>
    <s v="Total"/>
    <x v="1"/>
    <s v="ABC-15"/>
    <s v="XYZ-103"/>
    <x v="612"/>
    <s v="Description_841"/>
    <d v="2022-02-01T00:00:00"/>
    <n v="2498"/>
    <s v="Demand"/>
    <n v="45"/>
    <n v="150"/>
    <n v="150"/>
    <n v="120"/>
    <n v="105"/>
    <n v="105"/>
    <n v="75"/>
    <n v="0"/>
    <n v="0"/>
    <n v="0"/>
    <s v="0-10%"/>
    <s v="0-10%"/>
    <s v="0-10%"/>
    <n v="2.7251000000000003"/>
    <n v="122.62950000000001"/>
    <n v="408.76500000000004"/>
    <n v="408.76500000000004"/>
    <n v="327.01200000000006"/>
    <n v="286.13550000000004"/>
    <n v="286.13550000000004"/>
    <n v="204.38250000000005"/>
    <s v="Overforecast"/>
    <s v="Overforecast"/>
    <s v="Overforecast"/>
    <s v="25-50"/>
  </r>
  <r>
    <s v="Total"/>
    <x v="1"/>
    <s v="ABC-15"/>
    <s v="XYZ-103"/>
    <x v="613"/>
    <s v="Description_842"/>
    <d v="2022-02-01T00:00:00"/>
    <n v="0"/>
    <s v="Supply"/>
    <n v="0"/>
    <n v="30"/>
    <n v="30"/>
    <n v="30"/>
    <n v="30"/>
    <n v="30"/>
    <n v="30"/>
    <n v="1"/>
    <n v="1"/>
    <n v="1"/>
    <s v="90-100%"/>
    <s v="90-100%"/>
    <s v="90-100%"/>
    <n v="0.87714899999999996"/>
    <n v="0"/>
    <n v="26.31447"/>
    <n v="26.31447"/>
    <n v="26.31447"/>
    <n v="26.31447"/>
    <n v="26.31447"/>
    <n v="26.31447"/>
    <s v="Forecasted But Not Sold"/>
    <s v="Forecasted But Not Sold"/>
    <s v="Forecasted But Not Sold"/>
    <s v="0"/>
  </r>
  <r>
    <s v="Total"/>
    <x v="1"/>
    <s v="ABC-15"/>
    <s v="XYZ-103"/>
    <x v="614"/>
    <s v="Description_843"/>
    <d v="2022-02-01T00:00:00"/>
    <n v="0"/>
    <s v="Supply"/>
    <n v="0"/>
    <n v="50"/>
    <n v="50"/>
    <n v="50"/>
    <n v="50"/>
    <n v="50"/>
    <n v="50"/>
    <n v="1"/>
    <n v="1"/>
    <n v="1"/>
    <s v="90-100%"/>
    <s v="90-100%"/>
    <s v="90-100%"/>
    <n v="1.3656439999999996"/>
    <n v="0"/>
    <n v="68.282199999999989"/>
    <n v="68.282199999999989"/>
    <n v="68.282199999999989"/>
    <n v="68.282199999999989"/>
    <n v="68.282199999999989"/>
    <n v="68.282199999999989"/>
    <s v="Forecasted But Not Sold"/>
    <s v="Forecasted But Not Sold"/>
    <s v="Forecasted But Not Sold"/>
    <s v="0"/>
  </r>
  <r>
    <s v="Total"/>
    <x v="1"/>
    <s v="ABC-15"/>
    <s v="XYZ-103"/>
    <x v="615"/>
    <s v="Description_844"/>
    <d v="2022-02-01T00:00:00"/>
    <n v="174"/>
    <s v="Demand"/>
    <n v="29"/>
    <n v="50"/>
    <n v="50"/>
    <n v="50"/>
    <n v="21"/>
    <n v="21"/>
    <n v="21"/>
    <n v="0.27586206896551724"/>
    <n v="0.27586206896551724"/>
    <n v="0.27586206896551724"/>
    <s v="20-30%"/>
    <s v="20-30%"/>
    <s v="20-30%"/>
    <n v="1.9999139999999997"/>
    <n v="57.997505999999994"/>
    <n v="99.995699999999985"/>
    <n v="99.995699999999985"/>
    <n v="99.995699999999985"/>
    <n v="41.998193999999991"/>
    <n v="41.998193999999991"/>
    <n v="41.998193999999991"/>
    <s v="Overforecast"/>
    <s v="Overforecast"/>
    <s v="Overforecast"/>
    <s v="50-80"/>
  </r>
  <r>
    <s v="Total"/>
    <x v="1"/>
    <s v="ABC-15"/>
    <s v="XYZ-103"/>
    <x v="616"/>
    <s v="Description_845"/>
    <d v="2022-02-01T00:00:00"/>
    <n v="1120"/>
    <s v="Demand"/>
    <n v="23"/>
    <n v="100"/>
    <n v="100"/>
    <n v="100"/>
    <n v="77"/>
    <n v="77"/>
    <n v="77"/>
    <n v="0"/>
    <n v="0"/>
    <n v="0"/>
    <s v="0-10%"/>
    <s v="0-10%"/>
    <s v="0-10%"/>
    <n v="2.8833700000000002"/>
    <n v="66.317509999999999"/>
    <n v="288.33700000000005"/>
    <n v="288.33700000000005"/>
    <n v="288.33700000000005"/>
    <n v="222.01949000000005"/>
    <n v="222.01949000000005"/>
    <n v="222.01949000000005"/>
    <s v="Overforecast"/>
    <s v="Overforecast"/>
    <s v="Overforecast"/>
    <s v="0-25"/>
  </r>
  <r>
    <s v="Total"/>
    <x v="1"/>
    <s v="ABC-15"/>
    <s v="XYZ-103"/>
    <x v="617"/>
    <s v="Description_846"/>
    <d v="2022-02-01T00:00:00"/>
    <n v="1503"/>
    <s v="Demand"/>
    <n v="18"/>
    <n v="165"/>
    <n v="165"/>
    <n v="20"/>
    <n v="147"/>
    <n v="147"/>
    <n v="2"/>
    <n v="0"/>
    <n v="0"/>
    <n v="0.88888888888888884"/>
    <s v="0-10%"/>
    <s v="0-10%"/>
    <s v="80-90%"/>
    <n v="0.68897000000000008"/>
    <n v="12.401460000000002"/>
    <n v="113.68005000000001"/>
    <n v="113.68005000000001"/>
    <n v="13.779400000000003"/>
    <n v="101.27859000000001"/>
    <n v="101.27859000000001"/>
    <n v="1.3779400000000006"/>
    <s v="Overforecast"/>
    <s v="Overforecast"/>
    <s v="Overforecast"/>
    <s v="80-120"/>
  </r>
  <r>
    <s v="Total"/>
    <x v="0"/>
    <s v="ABC-15"/>
    <s v="XYZ-103"/>
    <x v="618"/>
    <s v="Description_848"/>
    <d v="2022-02-01T00:00:00"/>
    <n v="0"/>
    <s v="Supply"/>
    <n v="0"/>
    <n v="109"/>
    <n v="109"/>
    <n v="500"/>
    <n v="109"/>
    <n v="109"/>
    <n v="500"/>
    <n v="1"/>
    <n v="1"/>
    <n v="1"/>
    <s v="90-100%"/>
    <s v="90-100%"/>
    <s v="90-100%"/>
    <n v="3.5"/>
    <n v="0"/>
    <n v="381.5"/>
    <n v="381.5"/>
    <n v="1750"/>
    <n v="381.5"/>
    <n v="381.5"/>
    <n v="1750"/>
    <s v="Forecasted But Not Sold"/>
    <s v="Forecasted But Not Sold"/>
    <s v="Forecasted But Not Sold"/>
    <s v="0"/>
  </r>
  <r>
    <s v="Total"/>
    <x v="3"/>
    <s v="ABC-15"/>
    <s v="XYZ-103"/>
    <x v="619"/>
    <s v="Description_849"/>
    <d v="2022-02-01T00:00:00"/>
    <n v="0"/>
    <s v="Supply"/>
    <n v="0"/>
    <n v="98"/>
    <n v="98"/>
    <n v="0"/>
    <n v="98"/>
    <n v="98"/>
    <n v="0"/>
    <n v="1"/>
    <n v="1"/>
    <n v="1"/>
    <s v="90-100%"/>
    <s v="90-100%"/>
    <s v="Others"/>
    <n v="0.88213995044451665"/>
    <n v="0"/>
    <n v="86.449715143562628"/>
    <n v="86.449715143562628"/>
    <n v="0"/>
    <n v="86.449715143562628"/>
    <n v="86.449715143562628"/>
    <n v="0"/>
    <s v="Forecasted But Not Sold"/>
    <s v="Forecasted But Not Sold"/>
    <s v="Others"/>
    <s v="0"/>
  </r>
  <r>
    <s v="Total"/>
    <x v="3"/>
    <s v="ABC-15"/>
    <s v="XYZ-103"/>
    <x v="620"/>
    <s v="Description_850"/>
    <d v="2022-02-01T00:00:00"/>
    <n v="495"/>
    <s v="Demand"/>
    <n v="368"/>
    <n v="1147"/>
    <n v="1147"/>
    <n v="1100"/>
    <n v="779"/>
    <n v="779"/>
    <n v="732"/>
    <n v="0"/>
    <n v="0"/>
    <n v="0"/>
    <s v="0-10%"/>
    <s v="0-10%"/>
    <s v="0-10%"/>
    <n v="1.7204403339362324"/>
    <n v="633.12204288853354"/>
    <n v="1973.3450630248585"/>
    <n v="1973.3450630248585"/>
    <n v="1892.4843673298556"/>
    <n v="1340.223020136325"/>
    <n v="1340.223020136325"/>
    <n v="1259.362324441322"/>
    <s v="Overforecast"/>
    <s v="Overforecast"/>
    <s v="Overforecast"/>
    <s v="25-50"/>
  </r>
  <r>
    <s v="Total"/>
    <x v="3"/>
    <s v="ABC-15"/>
    <s v="XYZ-103"/>
    <x v="621"/>
    <s v="Description_851"/>
    <d v="2022-02-01T00:00:00"/>
    <n v="5062"/>
    <s v="Demand"/>
    <n v="2029"/>
    <n v="925"/>
    <n v="925"/>
    <n v="1000"/>
    <n v="1104"/>
    <n v="1104"/>
    <n v="1029"/>
    <n v="0.45588960078856577"/>
    <n v="0.45588960078856577"/>
    <n v="0.49285362247412523"/>
    <s v="40-50%"/>
    <s v="40-50%"/>
    <s v="40-50%"/>
    <n v="0.93067237045913531"/>
    <n v="1888.3342396615856"/>
    <n v="860.87194267470011"/>
    <n v="860.87194267470011"/>
    <n v="930.67237045913532"/>
    <n v="1027.4622969868856"/>
    <n v="1027.4622969868856"/>
    <n v="957.66186920245025"/>
    <s v="Underforecast"/>
    <s v="Underforecast"/>
    <s v="Underforecast"/>
    <s v="&gt;200&quot;"/>
  </r>
  <r>
    <s v="Total"/>
    <x v="3"/>
    <s v="ABC-15"/>
    <s v="XYZ-103"/>
    <x v="622"/>
    <s v="Description_852"/>
    <d v="2022-02-01T00:00:00"/>
    <n v="170"/>
    <s v="Supply"/>
    <n v="0"/>
    <n v="12369"/>
    <n v="12369"/>
    <n v="15000"/>
    <n v="12369"/>
    <n v="12369"/>
    <n v="15000"/>
    <n v="1"/>
    <n v="1"/>
    <n v="1"/>
    <s v="90-100%"/>
    <s v="90-100%"/>
    <s v="90-100%"/>
    <n v="1.8560397671324858"/>
    <n v="0"/>
    <n v="22957.355879661718"/>
    <n v="22957.355879661718"/>
    <n v="27840.596506987287"/>
    <n v="22957.355879661718"/>
    <n v="22957.355879661718"/>
    <n v="27840.596506987287"/>
    <s v="Forecasted But Not Sold"/>
    <s v="Forecasted But Not Sold"/>
    <s v="Forecasted But Not Sold"/>
    <s v="0"/>
  </r>
  <r>
    <s v="Total"/>
    <x v="3"/>
    <s v="ABC-15"/>
    <s v="XYZ-103"/>
    <x v="623"/>
    <s v="Description_853"/>
    <d v="2022-02-01T00:00:00"/>
    <n v="2241"/>
    <s v="Demand"/>
    <n v="771"/>
    <n v="662"/>
    <n v="662"/>
    <n v="800"/>
    <n v="109"/>
    <n v="109"/>
    <n v="29"/>
    <n v="0.85862516212710771"/>
    <n v="0.85862516212710771"/>
    <n v="0.96238651102464334"/>
    <s v="80-90%"/>
    <s v="80-90%"/>
    <s v="90-100%"/>
    <n v="0.46596244539718312"/>
    <n v="359.2570454012282"/>
    <n v="308.46713885293525"/>
    <n v="308.46713885293525"/>
    <n v="372.76995631774651"/>
    <n v="50.789906548292947"/>
    <n v="50.789906548292947"/>
    <n v="13.512910916518308"/>
    <s v="Underforecast"/>
    <s v="Underforecast"/>
    <s v="Normal"/>
    <s v="80-120"/>
  </r>
  <r>
    <s v="Total"/>
    <x v="0"/>
    <s v="ABC-15"/>
    <s v="XYZ-103"/>
    <x v="624"/>
    <s v="Description_854"/>
    <d v="2022-02-01T00:00:00"/>
    <n v="1836"/>
    <s v="Demand"/>
    <n v="1187"/>
    <n v="1573"/>
    <n v="1573"/>
    <n v="500"/>
    <n v="386"/>
    <n v="386"/>
    <n v="687"/>
    <n v="0.67481044650379107"/>
    <n v="0.67481044650379107"/>
    <n v="0.4212299915754002"/>
    <s v="60-70%"/>
    <s v="60-70%"/>
    <s v="40-50%"/>
    <n v="5.3188640299750212"/>
    <n v="6313.4916035803499"/>
    <n v="8366.5731191507075"/>
    <n v="8366.5731191507075"/>
    <n v="2659.4320149875107"/>
    <n v="2053.0815155703576"/>
    <n v="2053.0815155703576"/>
    <n v="3654.0595885928392"/>
    <s v="Overforecast"/>
    <s v="Overforecast"/>
    <s v="Underforecast"/>
    <s v="&gt;200&quot;"/>
  </r>
  <r>
    <s v="Total"/>
    <x v="0"/>
    <s v="ABC-15"/>
    <s v="XYZ-103"/>
    <x v="625"/>
    <s v="Description_855"/>
    <d v="2022-02-01T00:00:00"/>
    <n v="2506"/>
    <s v="Demand"/>
    <n v="51"/>
    <n v="241"/>
    <n v="241"/>
    <n v="400"/>
    <n v="190"/>
    <n v="190"/>
    <n v="349"/>
    <n v="0"/>
    <n v="0"/>
    <n v="0"/>
    <s v="0-10%"/>
    <s v="0-10%"/>
    <s v="0-10%"/>
    <n v="0.80121347918136909"/>
    <n v="40.861887438249823"/>
    <n v="193.09244848270995"/>
    <n v="193.09244848270995"/>
    <n v="320.48539167254762"/>
    <n v="152.23056104446013"/>
    <n v="152.23056104446013"/>
    <n v="279.6235042342978"/>
    <s v="Overforecast"/>
    <s v="Overforecast"/>
    <s v="Overforecast"/>
    <s v="0-25"/>
  </r>
  <r>
    <s v="Total"/>
    <x v="0"/>
    <s v="ABC-15"/>
    <s v="XYZ-103"/>
    <x v="626"/>
    <s v="Description_856"/>
    <d v="2022-02-01T00:00:00"/>
    <n v="9613"/>
    <s v="Demand"/>
    <n v="53"/>
    <n v="258"/>
    <n v="258"/>
    <n v="300"/>
    <n v="205"/>
    <n v="205"/>
    <n v="247"/>
    <n v="0"/>
    <n v="0"/>
    <n v="0"/>
    <s v="0-10%"/>
    <s v="0-10%"/>
    <s v="0-10%"/>
    <n v="2.732002"/>
    <n v="144.79610600000001"/>
    <n v="704.85651600000006"/>
    <n v="704.85651600000006"/>
    <n v="819.60059999999999"/>
    <n v="560.06041000000005"/>
    <n v="560.06041000000005"/>
    <n v="674.80449399999998"/>
    <s v="Overforecast"/>
    <s v="Overforecast"/>
    <s v="Overforecast"/>
    <s v="0-25"/>
  </r>
  <r>
    <s v="Total"/>
    <x v="0"/>
    <s v="ABC-15"/>
    <s v="XYZ-103"/>
    <x v="627"/>
    <s v="Description_857"/>
    <d v="2022-02-01T00:00:00"/>
    <n v="1239"/>
    <s v="Demand"/>
    <n v="389"/>
    <n v="353"/>
    <n v="353"/>
    <n v="500"/>
    <n v="36"/>
    <n v="36"/>
    <n v="111"/>
    <n v="0.90745501285347041"/>
    <n v="0.90745501285347041"/>
    <n v="0.71465295629820047"/>
    <s v="80-90%"/>
    <s v="80-90%"/>
    <s v="70-80%"/>
    <n v="2.9221482741617359"/>
    <n v="1136.7156786489152"/>
    <n v="1031.5183407790928"/>
    <n v="1031.5183407790928"/>
    <n v="1461.074137080868"/>
    <n v="105.19733786982238"/>
    <n v="105.19733786982238"/>
    <n v="324.35845843195284"/>
    <s v="Normal"/>
    <s v="Normal"/>
    <s v="Overforecast"/>
    <s v="50-80"/>
  </r>
  <r>
    <s v="Total"/>
    <x v="0"/>
    <s v="ABC-15"/>
    <s v="XYZ-103"/>
    <x v="628"/>
    <s v="Description_858"/>
    <d v="2022-02-01T00:00:00"/>
    <n v="24618"/>
    <s v="Demand"/>
    <n v="1551"/>
    <n v="2012"/>
    <n v="2012"/>
    <n v="1500"/>
    <n v="461"/>
    <n v="461"/>
    <n v="51"/>
    <n v="0.70277240490006454"/>
    <n v="0.70277240490006454"/>
    <n v="0.96711798839458418"/>
    <s v="60-70%"/>
    <s v="60-70%"/>
    <s v="90-100%"/>
    <n v="2.9269973862279421"/>
    <n v="4539.7729460395385"/>
    <n v="5889.1187410906196"/>
    <n v="5889.1187410906196"/>
    <n v="4390.4960793419132"/>
    <n v="1349.345795051081"/>
    <n v="1349.345795051081"/>
    <n v="149.27686669762534"/>
    <s v="Overforecast"/>
    <s v="Overforecast"/>
    <s v="Normal"/>
    <s v="80-120"/>
  </r>
  <r>
    <s v="Total"/>
    <x v="1"/>
    <s v="ABC-19"/>
    <s v="XYZ-104"/>
    <x v="629"/>
    <s v="Description_859"/>
    <d v="2022-02-01T00:00:00"/>
    <n v="327"/>
    <s v="Demand"/>
    <n v="0"/>
    <n v="100"/>
    <n v="100"/>
    <n v="90"/>
    <n v="100"/>
    <n v="100"/>
    <n v="90"/>
    <n v="1"/>
    <n v="1"/>
    <n v="1"/>
    <s v="90-100%"/>
    <s v="90-100%"/>
    <s v="90-100%"/>
    <n v="7.35"/>
    <n v="0"/>
    <n v="735"/>
    <n v="735"/>
    <n v="661.5"/>
    <n v="735"/>
    <n v="735"/>
    <n v="661.5"/>
    <s v="Forecasted But Not Sold"/>
    <s v="Forecasted But Not Sold"/>
    <s v="Forecasted But Not Sold"/>
    <s v="0"/>
  </r>
  <r>
    <s v="Total"/>
    <x v="1"/>
    <s v="ABC-19"/>
    <s v="XYZ-104"/>
    <x v="630"/>
    <s v="Description_860"/>
    <d v="2022-02-01T00:00:00"/>
    <n v="993"/>
    <s v="Demand"/>
    <n v="207"/>
    <n v="500"/>
    <n v="500"/>
    <n v="425"/>
    <n v="293"/>
    <n v="293"/>
    <n v="218"/>
    <n v="0"/>
    <n v="0"/>
    <n v="0"/>
    <s v="0-10%"/>
    <s v="0-10%"/>
    <s v="0-10%"/>
    <n v="13.2"/>
    <n v="2732.3999999999996"/>
    <n v="6600"/>
    <n v="6600"/>
    <n v="5610"/>
    <n v="3867.6000000000004"/>
    <n v="3867.6000000000004"/>
    <n v="2877.6000000000004"/>
    <s v="Overforecast"/>
    <s v="Overforecast"/>
    <s v="Overforecast"/>
    <s v="25-50"/>
  </r>
  <r>
    <s v="Total"/>
    <x v="1"/>
    <s v="ABC-19"/>
    <s v="XYZ-104"/>
    <x v="631"/>
    <s v="Description_861"/>
    <d v="2022-02-01T00:00:00"/>
    <n v="0"/>
    <s v="Supply"/>
    <n v="0"/>
    <n v="11"/>
    <n v="11"/>
    <n v="0"/>
    <n v="11"/>
    <n v="11"/>
    <n v="0"/>
    <n v="1"/>
    <n v="1"/>
    <n v="1"/>
    <s v="90-100%"/>
    <s v="90-100%"/>
    <s v="Others"/>
    <n v="4.8804166666666662"/>
    <n v="0"/>
    <n v="53.684583333333329"/>
    <n v="53.684583333333329"/>
    <n v="0"/>
    <n v="53.684583333333329"/>
    <n v="53.684583333333329"/>
    <n v="0"/>
    <s v="Forecasted But Not Sold"/>
    <s v="Forecasted But Not Sold"/>
    <s v="Others"/>
    <s v="0"/>
  </r>
  <r>
    <s v="Total"/>
    <x v="0"/>
    <s v="ABC-19"/>
    <s v="XYZ-104"/>
    <x v="632"/>
    <s v="Description_866"/>
    <d v="2022-02-01T00:00:00"/>
    <n v="3912"/>
    <s v="Supply"/>
    <n v="3915"/>
    <n v="3220"/>
    <n v="3220"/>
    <n v="4000"/>
    <n v="695"/>
    <n v="695"/>
    <n v="85"/>
    <n v="0.82247765006385698"/>
    <n v="0.82247765006385698"/>
    <n v="0.97828863346104722"/>
    <s v="80-90%"/>
    <s v="80-90%"/>
    <s v="90-100%"/>
    <n v="7.9043392023401022"/>
    <n v="30945.487977161501"/>
    <n v="25451.972231535128"/>
    <n v="25451.972231535128"/>
    <n v="31617.356809360408"/>
    <n v="5493.5157456263732"/>
    <n v="5493.5157456263732"/>
    <n v="671.8688321989066"/>
    <s v="Underforecast"/>
    <s v="Underforecast"/>
    <s v="Normal"/>
    <s v="80-120"/>
  </r>
  <r>
    <s v="Total"/>
    <x v="0"/>
    <s v="ABC-19"/>
    <s v="XYZ-104"/>
    <x v="633"/>
    <s v="Description_867"/>
    <d v="2022-02-01T00:00:00"/>
    <n v="148"/>
    <s v="Supply"/>
    <n v="1938"/>
    <n v="2500"/>
    <n v="2500"/>
    <n v="3500"/>
    <n v="562"/>
    <n v="562"/>
    <n v="1562"/>
    <n v="0.71001031991744068"/>
    <n v="0.71001031991744068"/>
    <n v="0.19401444788441691"/>
    <s v="70-80%"/>
    <s v="70-80%"/>
    <s v="10-20%"/>
    <n v="14.962529603875748"/>
    <n v="28997.3823723112"/>
    <n v="37406.324009689371"/>
    <n v="37406.324009689371"/>
    <n v="52368.853613565116"/>
    <n v="8408.9416373781714"/>
    <n v="8408.9416373781714"/>
    <n v="23371.471241253916"/>
    <s v="Overforecast"/>
    <s v="Overforecast"/>
    <s v="Overforecast"/>
    <s v="50-80"/>
  </r>
  <r>
    <s v="Total"/>
    <x v="0"/>
    <s v="ABC-19"/>
    <s v="XYZ-104"/>
    <x v="634"/>
    <s v="Description_868"/>
    <d v="2022-02-01T00:00:00"/>
    <n v="2321"/>
    <s v="Demand"/>
    <n v="1870"/>
    <n v="1918"/>
    <n v="1918"/>
    <n v="2000"/>
    <n v="48"/>
    <n v="48"/>
    <n v="130"/>
    <n v="0.97433155080213907"/>
    <n v="0.97433155080213907"/>
    <n v="0.93048128342245984"/>
    <s v="90-100%"/>
    <s v="90-100%"/>
    <s v="90-100%"/>
    <n v="4.3569028202906921"/>
    <n v="8147.4082739435944"/>
    <n v="8356.5396093175477"/>
    <n v="8356.5396093175477"/>
    <n v="8713.8056405813841"/>
    <n v="209.13133537395333"/>
    <n v="209.13133537395333"/>
    <n v="566.39736663778967"/>
    <s v="Normal"/>
    <s v="Normal"/>
    <s v="Normal"/>
    <s v="80-120"/>
  </r>
  <r>
    <s v="Total"/>
    <x v="2"/>
    <s v="ABC-17"/>
    <s v="XYZ-121"/>
    <x v="635"/>
    <s v="Description_870"/>
    <d v="2022-02-01T00:00:00"/>
    <n v="25643"/>
    <s v="Demand"/>
    <n v="528"/>
    <n v="500"/>
    <n v="500"/>
    <n v="450"/>
    <n v="28"/>
    <n v="28"/>
    <n v="78"/>
    <n v="0.94696969696969702"/>
    <n v="0.94696969696969702"/>
    <n v="0.85227272727272729"/>
    <s v="90-100%"/>
    <s v="90-100%"/>
    <s v="80-90%"/>
    <n v="3.4327560975609757"/>
    <n v="1812.495219512195"/>
    <n v="1716.3780487804879"/>
    <n v="1716.3780487804879"/>
    <n v="1544.740243902439"/>
    <n v="96.11717073170712"/>
    <n v="96.11717073170712"/>
    <n v="267.754975609756"/>
    <s v="Normal"/>
    <s v="Normal"/>
    <s v="Underforecast"/>
    <s v="80-120"/>
  </r>
  <r>
    <s v="Total"/>
    <x v="2"/>
    <s v="ABC-17"/>
    <s v="XYZ-121"/>
    <x v="636"/>
    <s v="Description_871"/>
    <d v="2022-02-01T00:00:00"/>
    <n v="12804"/>
    <s v="Demand"/>
    <n v="189"/>
    <n v="284"/>
    <n v="284"/>
    <n v="280"/>
    <n v="95"/>
    <n v="95"/>
    <n v="91"/>
    <n v="0.49735449735449733"/>
    <n v="0.49735449735449733"/>
    <n v="0.5185185185185186"/>
    <s v="40-50%"/>
    <s v="40-50%"/>
    <s v="50-60%"/>
    <n v="2.9577191135734071"/>
    <n v="559.0089124653739"/>
    <n v="839.99222825484765"/>
    <n v="839.99222825484765"/>
    <n v="828.16135180055403"/>
    <n v="280.98331578947375"/>
    <n v="280.98331578947375"/>
    <n v="269.15243933518013"/>
    <s v="Overforecast"/>
    <s v="Overforecast"/>
    <s v="Overforecast"/>
    <s v="50-80"/>
  </r>
  <r>
    <s v="Total"/>
    <x v="2"/>
    <s v="ABC-17"/>
    <s v="XYZ-121"/>
    <x v="637"/>
    <s v="Description_872"/>
    <d v="2022-02-01T00:00:00"/>
    <n v="3479"/>
    <s v="Demand"/>
    <n v="140"/>
    <n v="178"/>
    <n v="178"/>
    <n v="200"/>
    <n v="38"/>
    <n v="38"/>
    <n v="60"/>
    <n v="0.72857142857142865"/>
    <n v="0.72857142857142865"/>
    <n v="0.5714285714285714"/>
    <s v="70-80%"/>
    <s v="70-80%"/>
    <s v="50-60%"/>
    <n v="6.876932758620689"/>
    <n v="962.7705862068965"/>
    <n v="1224.0940310344827"/>
    <n v="1224.0940310344827"/>
    <n v="1375.3865517241377"/>
    <n v="261.32344482758617"/>
    <n v="261.32344482758617"/>
    <n v="412.61596551724119"/>
    <s v="Overforecast"/>
    <s v="Overforecast"/>
    <s v="Overforecast"/>
    <s v="50-80"/>
  </r>
  <r>
    <s v="Total"/>
    <x v="2"/>
    <s v="ABC-17"/>
    <s v="XYZ-121"/>
    <x v="638"/>
    <s v="Description_873"/>
    <d v="2022-02-01T00:00:00"/>
    <n v="9865"/>
    <s v="Demand"/>
    <n v="25"/>
    <n v="61"/>
    <n v="61"/>
    <n v="60"/>
    <n v="36"/>
    <n v="36"/>
    <n v="35"/>
    <n v="0"/>
    <n v="0"/>
    <n v="0"/>
    <s v="0-10%"/>
    <s v="0-10%"/>
    <s v="0-10%"/>
    <n v="10.028635135135135"/>
    <n v="250.71587837837836"/>
    <n v="611.74674324324326"/>
    <n v="611.74674324324326"/>
    <n v="601.71810810810803"/>
    <n v="361.0308648648649"/>
    <n v="361.0308648648649"/>
    <n v="351.00222972972966"/>
    <s v="Overforecast"/>
    <s v="Overforecast"/>
    <s v="Overforecast"/>
    <s v="25-50"/>
  </r>
  <r>
    <s v="Total"/>
    <x v="2"/>
    <s v="ABC-8"/>
    <s v="XYZ-61"/>
    <x v="639"/>
    <s v="Description_874"/>
    <d v="2022-02-01T00:00:00"/>
    <n v="3523"/>
    <s v="Demand"/>
    <n v="328"/>
    <n v="250"/>
    <n v="250"/>
    <n v="250"/>
    <n v="78"/>
    <n v="78"/>
    <n v="78"/>
    <n v="0.76219512195121952"/>
    <n v="0.76219512195121952"/>
    <n v="0.76219512195121952"/>
    <s v="70-80%"/>
    <s v="70-80%"/>
    <s v="70-80%"/>
    <n v="11.420249320036264"/>
    <n v="3745.8417769718949"/>
    <n v="2855.062330009066"/>
    <n v="2855.062330009066"/>
    <n v="2855.062330009066"/>
    <n v="890.77944696282884"/>
    <n v="890.77944696282884"/>
    <n v="890.77944696282884"/>
    <s v="Underforecast"/>
    <s v="Underforecast"/>
    <s v="Underforecast"/>
    <s v="120-150"/>
  </r>
  <r>
    <s v="Total"/>
    <x v="2"/>
    <s v="ABC-8"/>
    <s v="XYZ-61"/>
    <x v="640"/>
    <s v="Description_875"/>
    <d v="2022-02-01T00:00:00"/>
    <n v="49340"/>
    <s v="Demand"/>
    <n v="226"/>
    <n v="600"/>
    <n v="600"/>
    <n v="400"/>
    <n v="374"/>
    <n v="374"/>
    <n v="174"/>
    <n v="0"/>
    <n v="0"/>
    <n v="0.23008849557522126"/>
    <s v="0-10%"/>
    <s v="0-10%"/>
    <s v="20-30%"/>
    <n v="2.0719839614909308"/>
    <n v="468.26837529695035"/>
    <n v="1243.1903768945585"/>
    <n v="1243.1903768945585"/>
    <n v="828.79358459637228"/>
    <n v="774.92200159760819"/>
    <n v="774.92200159760819"/>
    <n v="360.52520929942193"/>
    <s v="Overforecast"/>
    <s v="Overforecast"/>
    <s v="Overforecast"/>
    <s v="50-80"/>
  </r>
  <r>
    <s v="Total"/>
    <x v="2"/>
    <s v="ABC-8"/>
    <s v="XYZ-61"/>
    <x v="641"/>
    <s v="Description_876"/>
    <d v="2022-02-01T00:00:00"/>
    <n v="2059"/>
    <s v="Demand"/>
    <n v="105"/>
    <n v="120"/>
    <n v="120"/>
    <n v="120"/>
    <n v="15"/>
    <n v="15"/>
    <n v="15"/>
    <n v="0.85714285714285721"/>
    <n v="0.85714285714285721"/>
    <n v="0.85714285714285721"/>
    <s v="80-90%"/>
    <s v="80-90%"/>
    <s v="80-90%"/>
    <n v="23.802794964028781"/>
    <n v="2499.2934712230222"/>
    <n v="2856.3353956834535"/>
    <n v="2856.3353956834535"/>
    <n v="2856.3353956834535"/>
    <n v="357.04192446043135"/>
    <n v="357.04192446043135"/>
    <n v="357.04192446043135"/>
    <s v="Overforecast"/>
    <s v="Overforecast"/>
    <s v="Overforecast"/>
    <s v="80-120"/>
  </r>
  <r>
    <s v="Total"/>
    <x v="2"/>
    <s v="ABC-8"/>
    <s v="XYZ-61"/>
    <x v="642"/>
    <s v="Description_877"/>
    <d v="2022-02-01T00:00:00"/>
    <n v="3545"/>
    <s v="Demand"/>
    <n v="766"/>
    <n v="349"/>
    <n v="349"/>
    <n v="400"/>
    <n v="417"/>
    <n v="417"/>
    <n v="366"/>
    <n v="0.45561357702349869"/>
    <n v="0.45561357702349869"/>
    <n v="0.5221932114882506"/>
    <s v="40-50%"/>
    <s v="40-50%"/>
    <s v="50-60%"/>
    <n v="6.3207111111111107"/>
    <n v="4841.6647111111106"/>
    <n v="2205.9281777777778"/>
    <n v="2205.9281777777778"/>
    <n v="2528.2844444444445"/>
    <n v="2635.7365333333328"/>
    <n v="2635.7365333333328"/>
    <n v="2313.3802666666661"/>
    <s v="Underforecast"/>
    <s v="Underforecast"/>
    <s v="Underforecast"/>
    <s v="150-200"/>
  </r>
  <r>
    <s v="Total"/>
    <x v="2"/>
    <s v="ABC-15"/>
    <s v="XYZ-105"/>
    <x v="643"/>
    <s v="Description_878"/>
    <d v="2022-02-01T00:00:00"/>
    <n v="53792"/>
    <s v="Demand"/>
    <n v="15645"/>
    <n v="9880"/>
    <n v="9880"/>
    <n v="14000"/>
    <n v="5765"/>
    <n v="5765"/>
    <n v="1645"/>
    <n v="0.63151166506871204"/>
    <n v="0.63151166506871204"/>
    <n v="0.89485458612975388"/>
    <s v="60-70%"/>
    <s v="60-70%"/>
    <s v="80-90%"/>
    <n v="0.91964786094342776"/>
    <n v="14387.890784459927"/>
    <n v="9086.1208661210658"/>
    <n v="9086.1208661210658"/>
    <n v="12875.070053207988"/>
    <n v="5301.7699183388613"/>
    <n v="5301.7699183388613"/>
    <n v="1512.8207312519389"/>
    <s v="Underforecast"/>
    <s v="Underforecast"/>
    <s v="Underforecast"/>
    <s v="80-120"/>
  </r>
  <r>
    <s v="Total"/>
    <x v="1"/>
    <s v="ABC-15"/>
    <s v="XYZ-105"/>
    <x v="644"/>
    <s v="Description_879"/>
    <d v="2022-02-01T00:00:00"/>
    <n v="305095"/>
    <s v="Demand"/>
    <n v="55263"/>
    <n v="26000"/>
    <n v="26000"/>
    <n v="68000"/>
    <n v="29263"/>
    <n v="29263"/>
    <n v="12737"/>
    <n v="0.47047753469771814"/>
    <n v="0.47047753469771814"/>
    <n v="0.76952029386750631"/>
    <s v="40-50%"/>
    <s v="40-50%"/>
    <s v="70-80%"/>
    <n v="1.4680042956198218"/>
    <n v="81126.321388838216"/>
    <n v="38168.111686115364"/>
    <n v="38168.111686115364"/>
    <n v="99824.292102147883"/>
    <n v="42958.209702722852"/>
    <n v="42958.209702722852"/>
    <n v="18697.970713309667"/>
    <s v="Underforecast"/>
    <s v="Underforecast"/>
    <s v="Overforecast"/>
    <s v="80-120"/>
  </r>
  <r>
    <s v="Total"/>
    <x v="1"/>
    <s v="ABC-15"/>
    <s v="XYZ-105"/>
    <x v="645"/>
    <s v="Description_880"/>
    <d v="2022-02-01T00:00:00"/>
    <n v="10365"/>
    <s v="Demand"/>
    <n v="404"/>
    <n v="600"/>
    <n v="600"/>
    <n v="600"/>
    <n v="196"/>
    <n v="196"/>
    <n v="196"/>
    <n v="0.51485148514851486"/>
    <n v="0.51485148514851486"/>
    <n v="0.51485148514851486"/>
    <s v="50-60%"/>
    <s v="50-60%"/>
    <s v="50-60%"/>
    <n v="0.64380950819672123"/>
    <n v="260.09904131147539"/>
    <n v="386.28570491803271"/>
    <n v="386.28570491803271"/>
    <n v="386.28570491803271"/>
    <n v="126.18666360655732"/>
    <n v="126.18666360655732"/>
    <n v="126.18666360655732"/>
    <s v="Overforecast"/>
    <s v="Overforecast"/>
    <s v="Overforecast"/>
    <s v="50-80"/>
  </r>
  <r>
    <s v="Total"/>
    <x v="1"/>
    <s v="ABC-15"/>
    <s v="XYZ-105"/>
    <x v="646"/>
    <s v="Description_881"/>
    <d v="2022-02-01T00:00:00"/>
    <n v="8277"/>
    <s v="Demand"/>
    <n v="366"/>
    <n v="250"/>
    <n v="250"/>
    <n v="350"/>
    <n v="116"/>
    <n v="116"/>
    <n v="16"/>
    <n v="0.68306010928961747"/>
    <n v="0.68306010928961747"/>
    <n v="0.95628415300546443"/>
    <s v="60-70%"/>
    <s v="60-70%"/>
    <s v="90-100%"/>
    <n v="0.68318012618296542"/>
    <n v="250.04392618296535"/>
    <n v="170.79503154574135"/>
    <n v="170.79503154574135"/>
    <n v="239.11304416403789"/>
    <n v="79.248894637223998"/>
    <n v="79.248894637223998"/>
    <n v="10.930882018927463"/>
    <s v="Underforecast"/>
    <s v="Underforecast"/>
    <s v="Normal"/>
    <s v="80-120"/>
  </r>
  <r>
    <s v="Total"/>
    <x v="1"/>
    <s v="ABC-15"/>
    <s v="XYZ-105"/>
    <x v="647"/>
    <s v="Description_882"/>
    <d v="2022-02-01T00:00:00"/>
    <n v="24704"/>
    <s v="Demand"/>
    <n v="6213"/>
    <n v="6000"/>
    <n v="6000"/>
    <n v="12000"/>
    <n v="213"/>
    <n v="213"/>
    <n v="5787"/>
    <n v="0.96571704490584254"/>
    <n v="0.96571704490584254"/>
    <n v="6.8565910188314816E-2"/>
    <s v="90-100%"/>
    <s v="90-100%"/>
    <s v="0-10%"/>
    <n v="0.72098848885013078"/>
    <n v="4479.5014812258623"/>
    <n v="4325.9309331007844"/>
    <n v="4325.9309331007844"/>
    <n v="8651.8618662015688"/>
    <n v="153.57054812507795"/>
    <n v="153.57054812507795"/>
    <n v="4172.3603849757064"/>
    <s v="Normal"/>
    <s v="Normal"/>
    <s v="Overforecast"/>
    <s v="50-80"/>
  </r>
  <r>
    <s v="Total"/>
    <x v="1"/>
    <s v="ABC-15"/>
    <s v="XYZ-105"/>
    <x v="648"/>
    <s v="Description_883"/>
    <d v="2022-02-01T00:00:00"/>
    <n v="59091"/>
    <s v="Demand"/>
    <n v="6704"/>
    <n v="6600"/>
    <n v="6600"/>
    <n v="6600"/>
    <n v="104"/>
    <n v="104"/>
    <n v="104"/>
    <n v="0.98448687350835318"/>
    <n v="0.98448687350835318"/>
    <n v="0.98448687350835318"/>
    <s v="90-100%"/>
    <s v="90-100%"/>
    <s v="90-100%"/>
    <n v="1.1281030525885727"/>
    <n v="7562.8028645537916"/>
    <n v="7445.4801470845796"/>
    <n v="7445.4801470845796"/>
    <n v="7445.4801470845796"/>
    <n v="117.32271746921197"/>
    <n v="117.32271746921197"/>
    <n v="117.32271746921197"/>
    <s v="Normal"/>
    <s v="Normal"/>
    <s v="Normal"/>
    <s v="80-120"/>
  </r>
  <r>
    <s v="Total"/>
    <x v="1"/>
    <s v="ABC-15"/>
    <s v="XYZ-105"/>
    <x v="649"/>
    <s v="Description_884"/>
    <d v="2022-02-01T00:00:00"/>
    <n v="7065"/>
    <s v="Demand"/>
    <n v="5049"/>
    <n v="2500"/>
    <n v="2500"/>
    <n v="2200"/>
    <n v="2549"/>
    <n v="2549"/>
    <n v="2849"/>
    <n v="0.49514755397108334"/>
    <n v="0.49514755397108334"/>
    <n v="0.43572984749455335"/>
    <s v="40-50%"/>
    <s v="40-50%"/>
    <s v="40-50%"/>
    <n v="2.9275878947368428"/>
    <n v="14781.391280526319"/>
    <n v="7318.9697368421066"/>
    <n v="7318.9697368421066"/>
    <n v="6440.6933684210544"/>
    <n v="7462.4215436842123"/>
    <n v="7462.4215436842123"/>
    <n v="8340.6979121052645"/>
    <s v="Underforecast"/>
    <s v="Underforecast"/>
    <s v="Underforecast"/>
    <s v="&gt;200&quot;"/>
  </r>
  <r>
    <s v="Total"/>
    <x v="1"/>
    <s v="ABC-15"/>
    <s v="XYZ-105"/>
    <x v="650"/>
    <s v="Description_885"/>
    <d v="2022-02-01T00:00:00"/>
    <n v="1899"/>
    <s v="Demand"/>
    <n v="115"/>
    <n v="157"/>
    <n v="157"/>
    <n v="50"/>
    <n v="42"/>
    <n v="42"/>
    <n v="65"/>
    <n v="0.63478260869565217"/>
    <n v="0.63478260869565217"/>
    <n v="0.43478260869565222"/>
    <s v="60-70%"/>
    <s v="60-70%"/>
    <s v="40-50%"/>
    <n v="8.6155999999999988"/>
    <n v="990.79399999999987"/>
    <n v="1352.6491999999998"/>
    <n v="1352.6491999999998"/>
    <n v="430.77999999999992"/>
    <n v="361.85519999999997"/>
    <n v="361.85519999999997"/>
    <n v="560.0139999999999"/>
    <s v="Overforecast"/>
    <s v="Overforecast"/>
    <s v="Underforecast"/>
    <s v="&gt;200&quot;"/>
  </r>
  <r>
    <s v="Total"/>
    <x v="1"/>
    <s v="ABC-15"/>
    <s v="XYZ-105"/>
    <x v="651"/>
    <s v="Description_886"/>
    <d v="2022-02-01T00:00:00"/>
    <n v="252380"/>
    <s v="Demand"/>
    <n v="44419"/>
    <n v="50000"/>
    <n v="50000"/>
    <n v="80000"/>
    <n v="5581"/>
    <n v="5581"/>
    <n v="35581"/>
    <n v="0.87435556856300234"/>
    <n v="0.87435556856300234"/>
    <n v="0.19896890970080372"/>
    <s v="80-90%"/>
    <s v="80-90%"/>
    <s v="10-20%"/>
    <n v="2.166383051792482"/>
    <n v="96228.568777570254"/>
    <n v="108319.15258962411"/>
    <n v="108319.15258962411"/>
    <n v="173310.64414339856"/>
    <n v="12090.583812053854"/>
    <n v="12090.583812053854"/>
    <n v="77082.075365828307"/>
    <s v="Overforecast"/>
    <s v="Overforecast"/>
    <s v="Overforecast"/>
    <s v="50-80"/>
  </r>
  <r>
    <s v="Total"/>
    <x v="1"/>
    <s v="ABC-15"/>
    <s v="XYZ-105"/>
    <x v="652"/>
    <s v="Description_887"/>
    <d v="2022-02-01T00:00:00"/>
    <n v="28305"/>
    <s v="Demand"/>
    <n v="622"/>
    <n v="1200"/>
    <n v="1200"/>
    <n v="900"/>
    <n v="578"/>
    <n v="578"/>
    <n v="278"/>
    <n v="7.0739549839228255E-2"/>
    <n v="7.0739549839228255E-2"/>
    <n v="0.55305466237942125"/>
    <s v="0-10%"/>
    <s v="0-10%"/>
    <s v="50-60%"/>
    <n v="0.78526122448979563"/>
    <n v="488.43248163265287"/>
    <n v="942.31346938775471"/>
    <n v="942.31346938775471"/>
    <n v="706.73510204081606"/>
    <n v="453.88098775510184"/>
    <n v="453.88098775510184"/>
    <n v="218.30262040816319"/>
    <s v="Overforecast"/>
    <s v="Overforecast"/>
    <s v="Overforecast"/>
    <s v="50-80"/>
  </r>
  <r>
    <s v="Total"/>
    <x v="1"/>
    <s v="ABC-15"/>
    <s v="XYZ-105"/>
    <x v="653"/>
    <s v="Description_888"/>
    <d v="2022-02-01T00:00:00"/>
    <n v="1698"/>
    <s v="Demand"/>
    <n v="589"/>
    <n v="850"/>
    <n v="850"/>
    <n v="900"/>
    <n v="261"/>
    <n v="261"/>
    <n v="311"/>
    <n v="0.55687606112054322"/>
    <n v="0.55687606112054322"/>
    <n v="0.47198641765704585"/>
    <s v="50-60%"/>
    <s v="50-60%"/>
    <s v="40-50%"/>
    <n v="0.91542366863905344"/>
    <n v="539.18454082840253"/>
    <n v="778.11011834319538"/>
    <n v="778.11011834319538"/>
    <n v="823.88130177514813"/>
    <n v="238.92557751479285"/>
    <n v="238.92557751479285"/>
    <n v="284.6967609467456"/>
    <s v="Overforecast"/>
    <s v="Overforecast"/>
    <s v="Overforecast"/>
    <s v="50-80"/>
  </r>
  <r>
    <s v="Total"/>
    <x v="1"/>
    <s v="ABC-15"/>
    <s v="XYZ-105"/>
    <x v="654"/>
    <s v="Description_889"/>
    <d v="2022-02-01T00:00:00"/>
    <n v="120560"/>
    <s v="Demand"/>
    <n v="26766"/>
    <n v="7800"/>
    <n v="7800"/>
    <n v="12500"/>
    <n v="18966"/>
    <n v="18966"/>
    <n v="14266"/>
    <n v="0.29141448105805878"/>
    <n v="0.29141448105805878"/>
    <n v="0.46701038631099157"/>
    <s v="20-30%"/>
    <s v="20-30%"/>
    <s v="40-50%"/>
    <n v="1.1604740717266149"/>
    <n v="31061.249003834575"/>
    <n v="9051.6977594675955"/>
    <n v="9051.6977594675955"/>
    <n v="14505.925896582687"/>
    <n v="22009.55124436698"/>
    <n v="22009.55124436698"/>
    <n v="16555.32310725189"/>
    <s v="Underforecast"/>
    <s v="Underforecast"/>
    <s v="Underforecast"/>
    <s v="&gt;200&quot;"/>
  </r>
  <r>
    <s v="Total"/>
    <x v="1"/>
    <s v="ABC-15"/>
    <s v="XYZ-105"/>
    <x v="655"/>
    <s v="Description_890"/>
    <d v="2022-02-01T00:00:00"/>
    <n v="103476"/>
    <s v="Demand"/>
    <n v="10845"/>
    <n v="9650"/>
    <n v="9650"/>
    <n v="12500"/>
    <n v="1195"/>
    <n v="1195"/>
    <n v="1655"/>
    <n v="0.88981097279852461"/>
    <n v="0.88981097279852461"/>
    <n v="0.84739511295527892"/>
    <s v="80-90%"/>
    <s v="80-90%"/>
    <s v="80-90%"/>
    <n v="1.5836288434499659"/>
    <n v="17174.454807214879"/>
    <n v="15282.018339292172"/>
    <n v="15282.018339292172"/>
    <n v="19795.360543124574"/>
    <n v="1892.4364679227074"/>
    <n v="1892.4364679227074"/>
    <n v="2620.9057359096951"/>
    <s v="Underforecast"/>
    <s v="Underforecast"/>
    <s v="Overforecast"/>
    <s v="80-120"/>
  </r>
  <r>
    <s v="Total"/>
    <x v="1"/>
    <s v="ABC-15"/>
    <s v="XYZ-105"/>
    <x v="656"/>
    <s v="Description_891"/>
    <d v="2022-02-01T00:00:00"/>
    <n v="19"/>
    <s v="Demand"/>
    <n v="5156"/>
    <n v="4559"/>
    <n v="4559"/>
    <n v="3400"/>
    <n v="597"/>
    <n v="597"/>
    <n v="1756"/>
    <n v="0.88421256788207914"/>
    <n v="0.88421256788207914"/>
    <n v="0.65942591155934838"/>
    <s v="80-90%"/>
    <s v="80-90%"/>
    <s v="60-70%"/>
    <n v="4.1625103523035225"/>
    <n v="21461.903376476963"/>
    <n v="18976.884696151759"/>
    <n v="18976.884696151759"/>
    <n v="14152.535197831976"/>
    <n v="2485.0186803252036"/>
    <n v="2485.0186803252036"/>
    <n v="7309.368178644987"/>
    <s v="Underforecast"/>
    <s v="Underforecast"/>
    <s v="Underforecast"/>
    <s v="150-200"/>
  </r>
  <r>
    <s v="Total"/>
    <x v="3"/>
    <s v="ABC-15"/>
    <s v="XYZ-105"/>
    <x v="657"/>
    <s v="Description_893"/>
    <d v="2022-02-01T00:00:00"/>
    <n v="1099"/>
    <s v="Demand"/>
    <n v="463"/>
    <n v="240"/>
    <n v="240"/>
    <n v="350"/>
    <n v="223"/>
    <n v="223"/>
    <n v="113"/>
    <n v="0.51835853131749454"/>
    <n v="0.51835853131749454"/>
    <n v="0.75593952483801297"/>
    <s v="50-60%"/>
    <s v="50-60%"/>
    <s v="70-80%"/>
    <n v="2.4411355838699436"/>
    <n v="1130.2457753317838"/>
    <n v="585.87254012878645"/>
    <n v="585.87254012878645"/>
    <n v="854.39745435448026"/>
    <n v="544.37323520299731"/>
    <n v="544.37323520299731"/>
    <n v="275.8483209773035"/>
    <s v="Underforecast"/>
    <s v="Underforecast"/>
    <s v="Underforecast"/>
    <s v="120-150"/>
  </r>
  <r>
    <s v="Total"/>
    <x v="4"/>
    <s v="ABC-15"/>
    <s v="XYZ-105"/>
    <x v="658"/>
    <s v="Description_894"/>
    <d v="2022-02-01T00:00:00"/>
    <n v="109350"/>
    <s v="Demand"/>
    <n v="33250"/>
    <n v="33436"/>
    <n v="33436"/>
    <n v="33000"/>
    <n v="186"/>
    <n v="186"/>
    <n v="250"/>
    <n v="0.99440601503759396"/>
    <n v="0.99440601503759396"/>
    <n v="0.99248120300751874"/>
    <s v="90-100%"/>
    <s v="90-100%"/>
    <s v="90-100%"/>
    <n v="1.1774099468924946"/>
    <n v="39148.880734175444"/>
    <n v="39367.878984297451"/>
    <n v="39367.878984297451"/>
    <n v="38854.528247452319"/>
    <n v="218.99825012200745"/>
    <n v="218.99825012200745"/>
    <n v="294.35248672312446"/>
    <s v="Normal"/>
    <s v="Normal"/>
    <s v="Normal"/>
    <s v="80-120"/>
  </r>
  <r>
    <s v="Total"/>
    <x v="1"/>
    <s v="ABC-15"/>
    <s v="XYZ-105"/>
    <x v="659"/>
    <s v="Description_895"/>
    <d v="2022-02-01T00:00:00"/>
    <n v="20095"/>
    <s v="Demand"/>
    <n v="10014"/>
    <n v="15000"/>
    <n v="15000"/>
    <n v="10500"/>
    <n v="4986"/>
    <n v="4986"/>
    <n v="486"/>
    <n v="0.50209706411024568"/>
    <n v="0.50209706411024568"/>
    <n v="0.9514679448771719"/>
    <s v="40-50%"/>
    <s v="40-50%"/>
    <s v="90-100%"/>
    <n v="7.54"/>
    <n v="75505.56"/>
    <n v="113100"/>
    <n v="113100"/>
    <n v="79170"/>
    <n v="37594.44"/>
    <n v="37594.44"/>
    <n v="3664.4400000000023"/>
    <s v="Overforecast"/>
    <s v="Overforecast"/>
    <s v="Normal"/>
    <s v="80-120"/>
  </r>
  <r>
    <s v="Total"/>
    <x v="1"/>
    <s v="ABC-15"/>
    <s v="XYZ-105"/>
    <x v="660"/>
    <s v="Description_896"/>
    <d v="2022-02-01T00:00:00"/>
    <n v="4"/>
    <s v="Supply"/>
    <n v="1"/>
    <n v="660"/>
    <n v="660"/>
    <n v="803"/>
    <n v="659"/>
    <n v="659"/>
    <n v="802"/>
    <n v="0"/>
    <n v="0"/>
    <n v="0"/>
    <s v="0-10%"/>
    <s v="0-10%"/>
    <s v="0-10%"/>
    <n v="3.463251724137931"/>
    <n v="3.463251724137931"/>
    <n v="2285.7461379310344"/>
    <n v="2285.7461379310344"/>
    <n v="2780.9911344827588"/>
    <n v="2282.2828862068964"/>
    <n v="2282.2828862068964"/>
    <n v="2777.5278827586208"/>
    <s v="Overforecast"/>
    <s v="Overforecast"/>
    <s v="Overforecast"/>
    <s v="0-25"/>
  </r>
  <r>
    <s v="Total"/>
    <x v="2"/>
    <s v="ABC-15"/>
    <s v="XYZ-105"/>
    <x v="661"/>
    <s v="Description_899"/>
    <d v="2022-02-01T00:00:00"/>
    <n v="1250"/>
    <s v="Demand"/>
    <n v="1107"/>
    <n v="800"/>
    <n v="800"/>
    <n v="700"/>
    <n v="307"/>
    <n v="307"/>
    <n v="407"/>
    <n v="0.72267389340560073"/>
    <n v="0.72267389340560073"/>
    <n v="0.63233965672990067"/>
    <s v="70-80%"/>
    <s v="70-80%"/>
    <s v="60-70%"/>
    <n v="7.2986972958781822"/>
    <n v="8079.6579065371479"/>
    <n v="5838.957836702546"/>
    <n v="5838.957836702546"/>
    <n v="5109.0881071147278"/>
    <n v="2240.7000698346019"/>
    <n v="2240.7000698346019"/>
    <n v="2970.5697994224201"/>
    <s v="Underforecast"/>
    <s v="Underforecast"/>
    <s v="Underforecast"/>
    <s v="150-200"/>
  </r>
  <r>
    <s v="Total"/>
    <x v="3"/>
    <s v="ABC-15"/>
    <s v="XYZ-105"/>
    <x v="662"/>
    <s v="Description_900"/>
    <d v="2022-02-01T00:00:00"/>
    <n v="133135"/>
    <s v="Demand"/>
    <n v="74990"/>
    <n v="70000"/>
    <n v="70000"/>
    <n v="42500"/>
    <n v="4990"/>
    <n v="4990"/>
    <n v="32490"/>
    <n v="0.93345779437258303"/>
    <n v="0.93345779437258303"/>
    <n v="0.56674223229763965"/>
    <s v="90-100%"/>
    <s v="90-100%"/>
    <s v="50-60%"/>
    <n v="0.97987674138870073"/>
    <n v="73480.956836738667"/>
    <n v="68591.371897209057"/>
    <n v="68591.371897209057"/>
    <n v="41644.76150901978"/>
    <n v="4889.58493952961"/>
    <n v="4889.58493952961"/>
    <n v="31836.195327718888"/>
    <s v="Normal"/>
    <s v="Normal"/>
    <s v="Underforecast"/>
    <s v="150-200"/>
  </r>
  <r>
    <s v="Total"/>
    <x v="3"/>
    <s v="ABC-15"/>
    <s v="XYZ-105"/>
    <x v="663"/>
    <s v="Description_904"/>
    <d v="2022-02-01T00:00:00"/>
    <n v="18941"/>
    <s v="Demand"/>
    <n v="373"/>
    <n v="491"/>
    <n v="491"/>
    <n v="520"/>
    <n v="118"/>
    <n v="118"/>
    <n v="147"/>
    <n v="0.6836461126005362"/>
    <n v="0.6836461126005362"/>
    <n v="0.60589812332439674"/>
    <s v="60-70%"/>
    <s v="60-70%"/>
    <s v="50-60%"/>
    <n v="1.3686850129961272"/>
    <n v="510.51950984755547"/>
    <n v="672.02434138109845"/>
    <n v="672.02434138109845"/>
    <n v="711.71620675798613"/>
    <n v="161.50483153354298"/>
    <n v="161.50483153354298"/>
    <n v="201.19669691043066"/>
    <s v="Overforecast"/>
    <s v="Overforecast"/>
    <s v="Overforecast"/>
    <s v="50-80"/>
  </r>
  <r>
    <s v="Total"/>
    <x v="3"/>
    <s v="ABC-15"/>
    <s v="XYZ-105"/>
    <x v="664"/>
    <s v="Description_905"/>
    <d v="2022-02-01T00:00:00"/>
    <n v="25225"/>
    <s v="Demand"/>
    <n v="10784"/>
    <n v="6500"/>
    <n v="6500"/>
    <n v="6000"/>
    <n v="4284"/>
    <n v="4284"/>
    <n v="4784"/>
    <n v="0.60274480712166167"/>
    <n v="0.60274480712166167"/>
    <n v="0.55637982195845703"/>
    <s v="50-60%"/>
    <s v="50-60%"/>
    <s v="50-60%"/>
    <n v="2.7532921638908525"/>
    <n v="29691.502695398955"/>
    <n v="17896.399065290541"/>
    <n v="17896.399065290541"/>
    <n v="16519.752983345115"/>
    <n v="11795.103630108413"/>
    <n v="11795.103630108413"/>
    <n v="13171.749712053839"/>
    <s v="Underforecast"/>
    <s v="Underforecast"/>
    <s v="Underforecast"/>
    <s v="150-200"/>
  </r>
  <r>
    <s v="Total"/>
    <x v="3"/>
    <s v="ABC-15"/>
    <s v="XYZ-105"/>
    <x v="665"/>
    <s v="Description_906"/>
    <d v="2022-02-01T00:00:00"/>
    <n v="7525"/>
    <s v="Demand"/>
    <n v="99"/>
    <n v="160"/>
    <n v="160"/>
    <n v="200"/>
    <n v="61"/>
    <n v="61"/>
    <n v="101"/>
    <n v="0.38383838383838387"/>
    <n v="0.38383838383838387"/>
    <n v="0"/>
    <s v="30-40%"/>
    <s v="30-40%"/>
    <s v="0-10%"/>
    <n v="1.3950687758027562"/>
    <n v="138.11180880447287"/>
    <n v="223.211004128441"/>
    <n v="223.211004128441"/>
    <n v="279.01375516055123"/>
    <n v="85.099195323968132"/>
    <n v="85.099195323968132"/>
    <n v="140.90194635607835"/>
    <s v="Overforecast"/>
    <s v="Overforecast"/>
    <s v="Overforecast"/>
    <s v="25-50"/>
  </r>
  <r>
    <s v="Total"/>
    <x v="3"/>
    <s v="ABC-15"/>
    <s v="XYZ-105"/>
    <x v="666"/>
    <s v="Description_907"/>
    <d v="2022-02-01T00:00:00"/>
    <n v="14825"/>
    <s v="Demand"/>
    <n v="8206"/>
    <n v="5076"/>
    <n v="5076"/>
    <n v="6000"/>
    <n v="3130"/>
    <n v="3130"/>
    <n v="2206"/>
    <n v="0.61857177674872044"/>
    <n v="0.61857177674872044"/>
    <n v="0.73117231294175"/>
    <s v="60-70%"/>
    <s v="60-70%"/>
    <s v="70-80%"/>
    <n v="2.747607173486351"/>
    <n v="22546.864465628994"/>
    <n v="13946.854012616717"/>
    <n v="13946.854012616717"/>
    <n v="16485.643040918105"/>
    <n v="8600.0104530122771"/>
    <n v="8600.0104530122771"/>
    <n v="6061.2214247108896"/>
    <s v="Underforecast"/>
    <s v="Underforecast"/>
    <s v="Underforecast"/>
    <s v="120-150"/>
  </r>
  <r>
    <s v="Total"/>
    <x v="0"/>
    <s v="ABC-15"/>
    <s v="XYZ-105"/>
    <x v="667"/>
    <s v="Description_908"/>
    <d v="2022-02-01T00:00:00"/>
    <n v="40661"/>
    <s v="Demand"/>
    <n v="1130"/>
    <n v="1504"/>
    <n v="1504"/>
    <n v="2500"/>
    <n v="374"/>
    <n v="374"/>
    <n v="1370"/>
    <n v="0.66902654867256639"/>
    <n v="0.66902654867256639"/>
    <n v="0"/>
    <s v="60-70%"/>
    <s v="60-70%"/>
    <s v="0-10%"/>
    <n v="1.7218856797020485"/>
    <n v="1945.7308180633149"/>
    <n v="2589.7160622718811"/>
    <n v="2589.7160622718811"/>
    <n v="4304.7141992551215"/>
    <n v="643.9852442085662"/>
    <n v="643.9852442085662"/>
    <n v="2358.9833811918065"/>
    <s v="Overforecast"/>
    <s v="Overforecast"/>
    <s v="Overforecast"/>
    <s v="25-50"/>
  </r>
  <r>
    <s v="Total"/>
    <x v="0"/>
    <s v="ABC-15"/>
    <s v="XYZ-105"/>
    <x v="668"/>
    <s v="Description_909"/>
    <d v="2022-02-01T00:00:00"/>
    <n v="13596"/>
    <s v="Demand"/>
    <n v="6071"/>
    <n v="10821"/>
    <n v="10821"/>
    <n v="9000"/>
    <n v="4750"/>
    <n v="4750"/>
    <n v="2929"/>
    <n v="0.21759183001153026"/>
    <n v="0.21759183001153026"/>
    <n v="0.5175424147586889"/>
    <s v="20-30%"/>
    <s v="20-30%"/>
    <s v="50-60%"/>
    <n v="3.6655576360290887"/>
    <n v="22253.600408332597"/>
    <n v="39664.999179470768"/>
    <n v="39664.999179470768"/>
    <n v="32990.018724261798"/>
    <n v="17411.398771138171"/>
    <n v="17411.398771138171"/>
    <n v="10736.418315929201"/>
    <s v="Overforecast"/>
    <s v="Overforecast"/>
    <s v="Overforecast"/>
    <s v="50-80"/>
  </r>
  <r>
    <s v="Total"/>
    <x v="0"/>
    <s v="ABC-15"/>
    <s v="XYZ-105"/>
    <x v="669"/>
    <s v="Description_910"/>
    <d v="2022-02-01T00:00:00"/>
    <n v="21236"/>
    <s v="Demand"/>
    <n v="330"/>
    <n v="1615"/>
    <n v="1615"/>
    <n v="1500"/>
    <n v="1285"/>
    <n v="1285"/>
    <n v="1170"/>
    <n v="0"/>
    <n v="0"/>
    <n v="0"/>
    <s v="0-10%"/>
    <s v="0-10%"/>
    <s v="0-10%"/>
    <n v="4.0637327027027021"/>
    <n v="1341.0317918918918"/>
    <n v="6562.9283148648638"/>
    <n v="6562.9283148648638"/>
    <n v="6095.5990540540533"/>
    <n v="5221.896522972972"/>
    <n v="5221.896522972972"/>
    <n v="4754.5672621621616"/>
    <s v="Overforecast"/>
    <s v="Overforecast"/>
    <s v="Overforecast"/>
    <s v="0-25"/>
  </r>
  <r>
    <s v="Total"/>
    <x v="0"/>
    <s v="ABC-15"/>
    <s v="XYZ-105"/>
    <x v="670"/>
    <s v="Description_911"/>
    <d v="2022-02-01T00:00:00"/>
    <n v="31506"/>
    <s v="Demand"/>
    <n v="3964"/>
    <n v="7018"/>
    <n v="7018"/>
    <n v="7000"/>
    <n v="3054"/>
    <n v="3054"/>
    <n v="3036"/>
    <n v="0.22956609485368318"/>
    <n v="0.22956609485368318"/>
    <n v="0.23410696266397579"/>
    <s v="20-30%"/>
    <s v="20-30%"/>
    <s v="20-30%"/>
    <n v="6.3569339409362611"/>
    <n v="25198.886141871339"/>
    <n v="44612.962397490679"/>
    <n v="44612.962397490679"/>
    <n v="44498.53758655383"/>
    <n v="19414.07625561934"/>
    <n v="19414.07625561934"/>
    <n v="19299.651444682491"/>
    <s v="Overforecast"/>
    <s v="Overforecast"/>
    <s v="Overforecast"/>
    <s v="50-80"/>
  </r>
  <r>
    <s v="Total"/>
    <x v="0"/>
    <s v="ABC-15"/>
    <s v="XYZ-105"/>
    <x v="671"/>
    <s v="Description_912"/>
    <d v="2022-02-01T00:00:00"/>
    <n v="1650494"/>
    <s v="Demand"/>
    <n v="745913"/>
    <n v="591037"/>
    <n v="591037"/>
    <n v="575000"/>
    <n v="154876"/>
    <n v="154876"/>
    <n v="170913"/>
    <n v="0.79236720636320856"/>
    <n v="0.79236720636320856"/>
    <n v="0.7708673799759489"/>
    <s v="70-80%"/>
    <s v="70-80%"/>
    <s v="70-80%"/>
    <n v="1.0834963315463781"/>
    <n v="808193.99915275362"/>
    <n v="640386.42130817671"/>
    <n v="640386.42130817671"/>
    <n v="623010.3906391674"/>
    <n v="167807.57784457691"/>
    <n v="167807.57784457691"/>
    <n v="185183.60851358622"/>
    <s v="Underforecast"/>
    <s v="Underforecast"/>
    <s v="Underforecast"/>
    <s v="120-150"/>
  </r>
  <r>
    <s v="Total"/>
    <x v="3"/>
    <s v="ABC-20"/>
    <s v="XYZ-106"/>
    <x v="672"/>
    <s v="Description_913"/>
    <d v="2022-02-01T00:00:00"/>
    <n v="123324"/>
    <s v="Demand"/>
    <n v="25153"/>
    <n v="14707"/>
    <n v="14707"/>
    <n v="15000"/>
    <n v="10446"/>
    <n v="10446"/>
    <n v="10153"/>
    <n v="0.58470162604858267"/>
    <n v="0.58470162604858267"/>
    <n v="0.59635033594402254"/>
    <s v="50-60%"/>
    <s v="50-60%"/>
    <s v="50-60%"/>
    <n v="0.80549361046702816"/>
    <n v="20260.580784077159"/>
    <n v="11846.394529138583"/>
    <n v="11846.394529138583"/>
    <n v="12082.404157005423"/>
    <n v="8414.1862549385769"/>
    <n v="8414.1862549385769"/>
    <n v="8178.1766270717362"/>
    <s v="Underforecast"/>
    <s v="Underforecast"/>
    <s v="Underforecast"/>
    <s v="150-200"/>
  </r>
  <r>
    <s v="Total"/>
    <x v="3"/>
    <s v="ABC-20"/>
    <s v="XYZ-106"/>
    <x v="673"/>
    <s v="Description_914"/>
    <d v="2022-02-01T00:00:00"/>
    <n v="59765"/>
    <s v="Demand"/>
    <n v="48611"/>
    <n v="70318"/>
    <n v="70318"/>
    <n v="75000"/>
    <n v="21707"/>
    <n v="21707"/>
    <n v="26389"/>
    <n v="0.55345497932566701"/>
    <n v="0.55345497932566701"/>
    <n v="0.45713933060418421"/>
    <s v="50-60%"/>
    <s v="50-60%"/>
    <s v="40-50%"/>
    <n v="0.80570793703586596"/>
    <n v="39166.268527250482"/>
    <n v="56655.770716488019"/>
    <n v="56655.770716488019"/>
    <n v="60428.09527768995"/>
    <n v="17489.502189237537"/>
    <n v="17489.502189237537"/>
    <n v="21261.826750439468"/>
    <s v="Overforecast"/>
    <s v="Overforecast"/>
    <s v="Overforecast"/>
    <s v="50-80"/>
  </r>
  <r>
    <s v="Total"/>
    <x v="1"/>
    <s v="ABC-22"/>
    <s v="XYZ-108"/>
    <x v="674"/>
    <s v="Description_919"/>
    <d v="2022-02-01T00:00:00"/>
    <n v="1064"/>
    <s v="Demand"/>
    <n v="114"/>
    <n v="173"/>
    <n v="173"/>
    <n v="80"/>
    <n v="59"/>
    <n v="59"/>
    <n v="34"/>
    <n v="0.48245614035087714"/>
    <n v="0.48245614035087714"/>
    <n v="0.70175438596491224"/>
    <s v="40-50%"/>
    <s v="40-50%"/>
    <s v="60-70%"/>
    <n v="81.138587181969982"/>
    <n v="9249.7989387445778"/>
    <n v="14036.975582480807"/>
    <n v="14036.975582480807"/>
    <n v="6491.0869745575983"/>
    <n v="4787.1766437362294"/>
    <n v="4787.1766437362294"/>
    <n v="2758.7119641869795"/>
    <s v="Overforecast"/>
    <s v="Overforecast"/>
    <s v="Underforecast"/>
    <s v="120-150"/>
  </r>
  <r>
    <s v="Total"/>
    <x v="1"/>
    <s v="ABC-22"/>
    <s v="XYZ-108"/>
    <x v="675"/>
    <s v="Description_921"/>
    <d v="2022-02-01T00:00:00"/>
    <n v="5419"/>
    <s v="Demand"/>
    <n v="602"/>
    <n v="843"/>
    <n v="868"/>
    <n v="900"/>
    <n v="241"/>
    <n v="266"/>
    <n v="298"/>
    <n v="0.59966777408637872"/>
    <n v="0.55813953488372092"/>
    <n v="0.50498338870431891"/>
    <s v="50-60%"/>
    <s v="50-60%"/>
    <s v="40-50%"/>
    <n v="30.572567446451934"/>
    <n v="18404.685602764064"/>
    <n v="25772.674357358981"/>
    <n v="26536.988543520278"/>
    <n v="27515.310701806742"/>
    <n v="7367.9887545949168"/>
    <n v="8132.3029407562135"/>
    <n v="9110.6250990426779"/>
    <s v="Overforecast"/>
    <s v="Overforecast"/>
    <s v="Overforecast"/>
    <s v="50-80"/>
  </r>
  <r>
    <s v="Total"/>
    <x v="1"/>
    <s v="ABC-22"/>
    <s v="XYZ-108"/>
    <x v="676"/>
    <s v="Description_922"/>
    <d v="2022-02-01T00:00:00"/>
    <n v="1137"/>
    <s v="Demand"/>
    <n v="57"/>
    <n v="195"/>
    <n v="195"/>
    <n v="100"/>
    <n v="138"/>
    <n v="138"/>
    <n v="43"/>
    <n v="0"/>
    <n v="0"/>
    <n v="0.24561403508771928"/>
    <s v="0-10%"/>
    <s v="0-10%"/>
    <s v="20-30%"/>
    <n v="62.339404338968833"/>
    <n v="3553.3460473212235"/>
    <n v="12156.183846098922"/>
    <n v="12156.183846098922"/>
    <n v="6233.9404338968834"/>
    <n v="8602.8377987776985"/>
    <n v="8602.8377987776985"/>
    <n v="2680.5943865756599"/>
    <s v="Overforecast"/>
    <s v="Overforecast"/>
    <s v="Overforecast"/>
    <s v="50-80"/>
  </r>
  <r>
    <s v="Total"/>
    <x v="0"/>
    <s v="ABC-4"/>
    <s v="XYZ-109"/>
    <x v="677"/>
    <s v="Description_923"/>
    <d v="2022-02-01T00:00:00"/>
    <n v="10213"/>
    <s v="Demand"/>
    <n v="623"/>
    <n v="1185"/>
    <n v="1185"/>
    <n v="2000"/>
    <n v="562"/>
    <n v="562"/>
    <n v="1377"/>
    <n v="9.7913322632423805E-2"/>
    <n v="9.7913322632423805E-2"/>
    <n v="0"/>
    <s v="0-10%"/>
    <s v="0-10%"/>
    <s v="0-10%"/>
    <n v="3.9824594589296214"/>
    <n v="2481.0722429131542"/>
    <n v="4719.2144588316014"/>
    <n v="4719.2144588316014"/>
    <n v="7964.9189178592424"/>
    <n v="2238.1422159184472"/>
    <n v="2238.1422159184472"/>
    <n v="5483.8466749460877"/>
    <s v="Overforecast"/>
    <s v="Overforecast"/>
    <s v="Overforecast"/>
    <s v="25-50"/>
  </r>
  <r>
    <s v="Total"/>
    <x v="3"/>
    <s v="ABC-4"/>
    <s v="XYZ-109"/>
    <x v="678"/>
    <s v="Description_924"/>
    <d v="2022-02-01T00:00:00"/>
    <n v="0"/>
    <s v="Supply"/>
    <n v="0"/>
    <n v="0"/>
    <n v="0"/>
    <n v="0"/>
    <n v="0"/>
    <n v="0"/>
    <n v="0"/>
    <n v="1"/>
    <n v="1"/>
    <n v="1"/>
    <s v="Others"/>
    <s v="Others"/>
    <s v="Others"/>
    <n v="1.1418211288152758"/>
    <n v="0"/>
    <n v="0"/>
    <n v="0"/>
    <n v="0"/>
    <n v="0"/>
    <n v="0"/>
    <n v="0"/>
    <s v="Others"/>
    <s v="Others"/>
    <s v="Others"/>
    <s v="0"/>
  </r>
  <r>
    <s v="Total"/>
    <x v="2"/>
    <s v="ABC-19"/>
    <s v="XYZ-110"/>
    <x v="679"/>
    <s v="Description_926"/>
    <d v="2022-02-01T00:00:00"/>
    <n v="1666"/>
    <s v="Demand"/>
    <n v="202"/>
    <n v="69"/>
    <n v="69"/>
    <n v="110"/>
    <n v="133"/>
    <n v="133"/>
    <n v="92"/>
    <n v="0.34158415841584155"/>
    <n v="0.34158415841584155"/>
    <n v="0.54455445544554459"/>
    <s v="30-40%"/>
    <s v="30-40%"/>
    <s v="50-60%"/>
    <n v="4.898600000000001"/>
    <n v="989.51720000000023"/>
    <n v="338.00340000000006"/>
    <n v="338.00340000000006"/>
    <n v="538.84600000000012"/>
    <n v="651.51380000000017"/>
    <n v="651.51380000000017"/>
    <n v="450.67120000000011"/>
    <s v="Underforecast"/>
    <s v="Underforecast"/>
    <s v="Underforecast"/>
    <s v="150-200"/>
  </r>
  <r>
    <s v="Total"/>
    <x v="2"/>
    <s v="ABC-19"/>
    <s v="XYZ-110"/>
    <x v="680"/>
    <s v="Description_927"/>
    <d v="2022-02-01T00:00:00"/>
    <n v="1148"/>
    <s v="Demand"/>
    <n v="864"/>
    <n v="600"/>
    <n v="600"/>
    <n v="400"/>
    <n v="264"/>
    <n v="264"/>
    <n v="464"/>
    <n v="0.69444444444444442"/>
    <n v="0.69444444444444442"/>
    <n v="0.46296296296296291"/>
    <s v="60-70%"/>
    <s v="60-70%"/>
    <s v="40-50%"/>
    <n v="35.701722741433016"/>
    <n v="30846.288448598127"/>
    <n v="21421.03364485981"/>
    <n v="21421.03364485981"/>
    <n v="14280.689096573207"/>
    <n v="9425.2548037383167"/>
    <n v="9425.2548037383167"/>
    <n v="16565.599352024918"/>
    <s v="Underforecast"/>
    <s v="Underforecast"/>
    <s v="Underforecast"/>
    <s v="&gt;200&quot;"/>
  </r>
  <r>
    <s v="Total"/>
    <x v="2"/>
    <s v="ABC-19"/>
    <s v="XYZ-110"/>
    <x v="681"/>
    <s v="Description_928"/>
    <d v="2022-02-01T00:00:00"/>
    <n v="7699"/>
    <s v="Demand"/>
    <n v="1224"/>
    <n v="1500"/>
    <n v="1500"/>
    <n v="1400"/>
    <n v="276"/>
    <n v="276"/>
    <n v="176"/>
    <n v="0.77450980392156865"/>
    <n v="0.77450980392156865"/>
    <n v="0.85620915032679745"/>
    <s v="70-80%"/>
    <s v="70-80%"/>
    <s v="80-90%"/>
    <n v="19.840156777777779"/>
    <n v="24284.351896"/>
    <n v="29760.235166666669"/>
    <n v="29760.235166666669"/>
    <n v="27776.219488888892"/>
    <n v="5475.883270666669"/>
    <n v="5475.883270666669"/>
    <n v="3491.8675928888915"/>
    <s v="Overforecast"/>
    <s v="Overforecast"/>
    <s v="Overforecast"/>
    <s v="80-120"/>
  </r>
  <r>
    <s v="Total"/>
    <x v="0"/>
    <s v="ABC-19"/>
    <s v="XYZ-110"/>
    <x v="682"/>
    <s v="Description_931"/>
    <d v="2022-02-01T00:00:00"/>
    <n v="635"/>
    <s v="Demand"/>
    <n v="28"/>
    <n v="250"/>
    <n v="250"/>
    <n v="0"/>
    <n v="222"/>
    <n v="222"/>
    <n v="28"/>
    <n v="0"/>
    <n v="0"/>
    <n v="0"/>
    <s v="0-10%"/>
    <s v="0-10%"/>
    <s v="0-10%"/>
    <n v="8.64"/>
    <n v="241.92000000000002"/>
    <n v="2160"/>
    <n v="2160"/>
    <n v="0"/>
    <n v="1918.08"/>
    <n v="1918.08"/>
    <n v="241.92000000000002"/>
    <s v="Overforecast"/>
    <s v="Overforecast"/>
    <s v="Not Forecasted But Sold"/>
    <s v="Sales Agst No FC"/>
  </r>
  <r>
    <s v="Total"/>
    <x v="1"/>
    <s v="ABC-19"/>
    <s v="XYZ-110"/>
    <x v="683"/>
    <s v="Description_932"/>
    <d v="2022-02-01T00:00:00"/>
    <n v="996"/>
    <s v="Demand"/>
    <n v="20"/>
    <n v="70"/>
    <n v="70"/>
    <n v="65"/>
    <n v="50"/>
    <n v="50"/>
    <n v="45"/>
    <n v="0"/>
    <n v="0"/>
    <n v="0"/>
    <s v="0-10%"/>
    <s v="0-10%"/>
    <s v="0-10%"/>
    <n v="10.238095238095237"/>
    <n v="204.76190476190476"/>
    <n v="716.66666666666663"/>
    <n v="716.66666666666663"/>
    <n v="665.47619047619037"/>
    <n v="511.90476190476187"/>
    <n v="511.90476190476187"/>
    <n v="460.71428571428561"/>
    <s v="Overforecast"/>
    <s v="Overforecast"/>
    <s v="Overforecast"/>
    <s v="25-50"/>
  </r>
  <r>
    <s v="Total"/>
    <x v="3"/>
    <s v="ABC-19"/>
    <s v="XYZ-110"/>
    <x v="684"/>
    <s v="Description_933"/>
    <d v="2022-02-01T00:00:00"/>
    <n v="220"/>
    <s v="Demand"/>
    <n v="0"/>
    <n v="0"/>
    <n v="0"/>
    <n v="0"/>
    <n v="0"/>
    <n v="0"/>
    <n v="0"/>
    <n v="1"/>
    <n v="1"/>
    <n v="1"/>
    <s v="Others"/>
    <s v="Others"/>
    <s v="Others"/>
    <n v="7.36"/>
    <n v="0"/>
    <n v="0"/>
    <n v="0"/>
    <n v="0"/>
    <n v="0"/>
    <n v="0"/>
    <n v="0"/>
    <s v="Others"/>
    <s v="Others"/>
    <s v="Others"/>
    <s v="0"/>
  </r>
  <r>
    <s v="Total"/>
    <x v="0"/>
    <s v="ABC-19"/>
    <s v="XYZ-110"/>
    <x v="685"/>
    <s v="Description_936"/>
    <d v="2022-02-01T00:00:00"/>
    <n v="829"/>
    <s v="Demand"/>
    <n v="117"/>
    <n v="250"/>
    <n v="250"/>
    <n v="0"/>
    <n v="133"/>
    <n v="133"/>
    <n v="117"/>
    <n v="0"/>
    <n v="0"/>
    <n v="0"/>
    <s v="0-10%"/>
    <s v="0-10%"/>
    <s v="0-10%"/>
    <n v="43.33"/>
    <n v="5069.6099999999997"/>
    <n v="10832.5"/>
    <n v="10832.5"/>
    <n v="0"/>
    <n v="5762.89"/>
    <n v="5762.89"/>
    <n v="5069.6099999999997"/>
    <s v="Overforecast"/>
    <s v="Overforecast"/>
    <s v="Not Forecasted But Sold"/>
    <s v="Sales Agst No FC"/>
  </r>
  <r>
    <s v="Total"/>
    <x v="1"/>
    <s v="ABC-19"/>
    <s v="XYZ-110"/>
    <x v="686"/>
    <s v="Description_937"/>
    <d v="2022-02-01T00:00:00"/>
    <n v="428"/>
    <s v="Demand"/>
    <n v="20"/>
    <n v="200"/>
    <n v="200"/>
    <n v="40"/>
    <n v="180"/>
    <n v="180"/>
    <n v="20"/>
    <n v="0"/>
    <n v="0"/>
    <n v="0"/>
    <s v="0-10%"/>
    <s v="0-10%"/>
    <s v="0-10%"/>
    <n v="7.0357142857142865"/>
    <n v="140.71428571428572"/>
    <n v="1407.1428571428573"/>
    <n v="1407.1428571428573"/>
    <n v="281.42857142857144"/>
    <n v="1266.4285714285716"/>
    <n v="1266.4285714285716"/>
    <n v="140.71428571428572"/>
    <s v="Overforecast"/>
    <s v="Overforecast"/>
    <s v="Overforecast"/>
    <s v="50-80"/>
  </r>
  <r>
    <s v="Total"/>
    <x v="3"/>
    <s v="ABC-19"/>
    <s v="XYZ-110"/>
    <x v="687"/>
    <s v="Description_938"/>
    <d v="2022-02-01T00:00:00"/>
    <n v="1225"/>
    <s v="Demand"/>
    <n v="60"/>
    <n v="0"/>
    <n v="0"/>
    <n v="0"/>
    <n v="60"/>
    <n v="60"/>
    <n v="60"/>
    <n v="0"/>
    <n v="0"/>
    <n v="0"/>
    <s v="0-10%"/>
    <s v="0-10%"/>
    <s v="0-10%"/>
    <n v="35.11"/>
    <n v="2106.6"/>
    <n v="0"/>
    <n v="0"/>
    <n v="0"/>
    <n v="2106.6"/>
    <n v="2106.6"/>
    <n v="2106.6"/>
    <s v="Not Forecasted But Sold"/>
    <s v="Not Forecasted But Sold"/>
    <s v="Not Forecasted But Sold"/>
    <s v="Sales Agst No FC"/>
  </r>
  <r>
    <s v="Total"/>
    <x v="3"/>
    <s v="ABC-12"/>
    <s v="XYZ-111"/>
    <x v="688"/>
    <s v="Description_940"/>
    <d v="2022-02-01T00:00:00"/>
    <n v="0"/>
    <s v="Supply"/>
    <n v="0"/>
    <n v="208"/>
    <n v="208"/>
    <n v="0"/>
    <n v="208"/>
    <n v="208"/>
    <n v="0"/>
    <n v="1"/>
    <n v="1"/>
    <n v="1"/>
    <s v="90-100%"/>
    <s v="90-100%"/>
    <s v="Others"/>
    <n v="1.9659916893820839"/>
    <n v="0"/>
    <n v="408.92627139147345"/>
    <n v="408.92627139147345"/>
    <n v="0"/>
    <n v="408.92627139147345"/>
    <n v="408.92627139147345"/>
    <n v="0"/>
    <s v="Forecasted But Not Sold"/>
    <s v="Forecasted But Not Sold"/>
    <s v="Others"/>
    <s v="0"/>
  </r>
  <r>
    <s v="Total"/>
    <x v="3"/>
    <s v="ABC-12"/>
    <s v="XYZ-111"/>
    <x v="689"/>
    <s v="Description_941"/>
    <d v="2022-02-01T00:00:00"/>
    <n v="0"/>
    <s v="Supply"/>
    <n v="0"/>
    <n v="0"/>
    <n v="0"/>
    <n v="0"/>
    <n v="0"/>
    <n v="0"/>
    <n v="0"/>
    <n v="1"/>
    <n v="1"/>
    <n v="1"/>
    <s v="Others"/>
    <s v="Others"/>
    <s v="Others"/>
    <n v="5.8812104858425878"/>
    <n v="0"/>
    <n v="0"/>
    <n v="0"/>
    <n v="0"/>
    <n v="0"/>
    <n v="0"/>
    <n v="0"/>
    <s v="Others"/>
    <s v="Others"/>
    <s v="Others"/>
    <s v="0"/>
  </r>
  <r>
    <s v="Total"/>
    <x v="3"/>
    <s v="ABC-12"/>
    <s v="XYZ-111"/>
    <x v="690"/>
    <s v="Description_942"/>
    <d v="2022-02-01T00:00:00"/>
    <n v="4"/>
    <s v="Demand"/>
    <n v="0"/>
    <n v="606"/>
    <n v="606"/>
    <n v="0"/>
    <n v="606"/>
    <n v="606"/>
    <n v="0"/>
    <n v="1"/>
    <n v="1"/>
    <n v="1"/>
    <s v="90-100%"/>
    <s v="90-100%"/>
    <s v="Others"/>
    <n v="1.9675740690804733"/>
    <n v="0"/>
    <n v="1192.3498858627668"/>
    <n v="1192.3498858627668"/>
    <n v="0"/>
    <n v="1192.3498858627668"/>
    <n v="1192.3498858627668"/>
    <n v="0"/>
    <s v="Forecasted But Not Sold"/>
    <s v="Forecasted But Not Sold"/>
    <s v="Others"/>
    <s v="0"/>
  </r>
  <r>
    <s v="Total"/>
    <x v="0"/>
    <s v="ABC-12"/>
    <s v="XYZ-111"/>
    <x v="691"/>
    <s v="Description_943"/>
    <d v="2022-02-01T00:00:00"/>
    <n v="6202"/>
    <s v="Demand"/>
    <n v="754"/>
    <n v="601"/>
    <n v="601"/>
    <n v="1000"/>
    <n v="153"/>
    <n v="153"/>
    <n v="246"/>
    <n v="0.79708222811671092"/>
    <n v="0.79708222811671092"/>
    <n v="0.67374005305039786"/>
    <s v="70-80%"/>
    <s v="70-80%"/>
    <s v="60-70%"/>
    <n v="3.2293265560165971"/>
    <n v="2434.9122232365144"/>
    <n v="1940.8252601659749"/>
    <n v="1940.8252601659749"/>
    <n v="3229.3265560165974"/>
    <n v="494.08696307053947"/>
    <n v="494.08696307053947"/>
    <n v="794.41433278008299"/>
    <s v="Underforecast"/>
    <s v="Underforecast"/>
    <s v="Overforecast"/>
    <s v="50-80"/>
  </r>
  <r>
    <s v="Total"/>
    <x v="3"/>
    <s v="ABC-12"/>
    <s v="XYZ-111"/>
    <x v="692"/>
    <s v="Description_944"/>
    <d v="2022-02-01T00:00:00"/>
    <n v="2"/>
    <s v="Demand"/>
    <n v="0"/>
    <n v="145"/>
    <n v="145"/>
    <n v="0"/>
    <n v="145"/>
    <n v="145"/>
    <n v="0"/>
    <n v="1"/>
    <n v="1"/>
    <n v="1"/>
    <s v="90-100%"/>
    <s v="90-100%"/>
    <s v="Others"/>
    <n v="6.0260381815515958"/>
    <n v="0"/>
    <n v="873.77553632498143"/>
    <n v="873.77553632498143"/>
    <n v="0"/>
    <n v="873.77553632498143"/>
    <n v="873.77553632498143"/>
    <n v="0"/>
    <s v="Forecasted But Not Sold"/>
    <s v="Forecasted But Not Sold"/>
    <s v="Others"/>
    <s v="0"/>
  </r>
  <r>
    <s v="Total"/>
    <x v="3"/>
    <s v="ABC-12"/>
    <s v="XYZ-111"/>
    <x v="693"/>
    <s v="Description_945"/>
    <d v="2022-02-01T00:00:00"/>
    <n v="939"/>
    <s v="Demand"/>
    <n v="240"/>
    <n v="219"/>
    <n v="219"/>
    <n v="290"/>
    <n v="21"/>
    <n v="21"/>
    <n v="50"/>
    <n v="0.91249999999999998"/>
    <n v="0.91249999999999998"/>
    <n v="0.79166666666666663"/>
    <s v="90-100%"/>
    <s v="90-100%"/>
    <s v="70-80%"/>
    <n v="1.9668188778686659"/>
    <n v="472.03653068847984"/>
    <n v="430.73333425323784"/>
    <n v="430.73333425323784"/>
    <n v="570.37747458191313"/>
    <n v="41.303196435242"/>
    <n v="41.303196435242"/>
    <n v="98.340943893433291"/>
    <s v="Normal"/>
    <s v="Normal"/>
    <s v="Overforecast"/>
    <s v="80-120"/>
  </r>
  <r>
    <s v="Total"/>
    <x v="3"/>
    <s v="ABC-12"/>
    <s v="XYZ-111"/>
    <x v="694"/>
    <s v="Description_946"/>
    <d v="2022-02-01T00:00:00"/>
    <n v="301"/>
    <s v="Demand"/>
    <n v="94"/>
    <n v="132"/>
    <n v="132"/>
    <n v="150"/>
    <n v="38"/>
    <n v="38"/>
    <n v="56"/>
    <n v="0.5957446808510638"/>
    <n v="0.5957446808510638"/>
    <n v="0.4042553191489362"/>
    <s v="50-60%"/>
    <s v="50-60%"/>
    <s v="30-40%"/>
    <n v="5.8692406532632342"/>
    <n v="551.70862140674399"/>
    <n v="774.73976623074691"/>
    <n v="774.73976623074691"/>
    <n v="880.38609798948517"/>
    <n v="223.03114482400292"/>
    <n v="223.03114482400292"/>
    <n v="328.67747658274118"/>
    <s v="Overforecast"/>
    <s v="Overforecast"/>
    <s v="Overforecast"/>
    <s v="50-80"/>
  </r>
  <r>
    <s v="Total"/>
    <x v="0"/>
    <s v="ABC-12"/>
    <s v="XYZ-112"/>
    <x v="695"/>
    <s v="Description_947"/>
    <d v="2022-02-01T00:00:00"/>
    <n v="3359"/>
    <s v="Demand"/>
    <n v="86"/>
    <n v="75"/>
    <n v="75"/>
    <n v="400"/>
    <n v="11"/>
    <n v="11"/>
    <n v="314"/>
    <n v="0.87209302325581395"/>
    <n v="0.87209302325581395"/>
    <n v="0"/>
    <s v="80-90%"/>
    <s v="80-90%"/>
    <s v="0-10%"/>
    <n v="0.88917354409317817"/>
    <n v="76.468924792013325"/>
    <n v="66.688015806988361"/>
    <n v="66.688015806988361"/>
    <n v="355.66941763727129"/>
    <n v="9.7809089850249649"/>
    <n v="9.7809089850249649"/>
    <n v="279.20049284525794"/>
    <s v="Underforecast"/>
    <s v="Underforecast"/>
    <s v="Overforecast"/>
    <s v="0-25"/>
  </r>
  <r>
    <s v="Total"/>
    <x v="0"/>
    <s v="ABC-12"/>
    <s v="XYZ-112"/>
    <x v="696"/>
    <s v="Description_948"/>
    <d v="2022-02-01T00:00:00"/>
    <n v="0"/>
    <s v="Supply"/>
    <n v="0"/>
    <n v="100"/>
    <n v="100"/>
    <n v="0"/>
    <n v="100"/>
    <n v="100"/>
    <n v="0"/>
    <n v="1"/>
    <n v="1"/>
    <n v="1"/>
    <s v="90-100%"/>
    <s v="90-100%"/>
    <s v="Others"/>
    <n v="3.2842974137931038"/>
    <n v="0"/>
    <n v="328.42974137931037"/>
    <n v="328.42974137931037"/>
    <n v="0"/>
    <n v="328.42974137931037"/>
    <n v="328.42974137931037"/>
    <n v="0"/>
    <s v="Forecasted But Not Sold"/>
    <s v="Forecasted But Not Sold"/>
    <s v="Others"/>
    <s v="0"/>
  </r>
  <r>
    <s v="Total"/>
    <x v="3"/>
    <s v="ABC-12"/>
    <s v="XYZ-112"/>
    <x v="697"/>
    <s v="Description_950"/>
    <d v="2022-02-01T00:00:00"/>
    <n v="480"/>
    <s v="Supply"/>
    <n v="435"/>
    <n v="418"/>
    <n v="418"/>
    <n v="480"/>
    <n v="17"/>
    <n v="17"/>
    <n v="45"/>
    <n v="0.96091954022988502"/>
    <n v="0.96091954022988502"/>
    <n v="0.89655172413793105"/>
    <s v="90-100%"/>
    <s v="90-100%"/>
    <s v="80-90%"/>
    <n v="6.5793107684383925"/>
    <n v="2862.0001842707006"/>
    <n v="2750.1519012072481"/>
    <n v="2750.1519012072481"/>
    <n v="3158.0691688504285"/>
    <n v="111.84828306345253"/>
    <n v="111.84828306345253"/>
    <n v="296.06898457972784"/>
    <s v="Normal"/>
    <s v="Normal"/>
    <s v="Overforecast"/>
    <s v="80-120"/>
  </r>
  <r>
    <s v="Total"/>
    <x v="3"/>
    <s v="ABC-12"/>
    <s v="XYZ-112"/>
    <x v="698"/>
    <s v="Description_951"/>
    <d v="2022-02-01T00:00:00"/>
    <n v="3603"/>
    <s v="Demand"/>
    <n v="1173"/>
    <n v="826"/>
    <n v="826"/>
    <n v="1100"/>
    <n v="347"/>
    <n v="347"/>
    <n v="73"/>
    <n v="0.70417732310315428"/>
    <n v="0.70417732310315428"/>
    <n v="0.93776641091219093"/>
    <s v="60-70%"/>
    <s v="60-70%"/>
    <s v="90-100%"/>
    <n v="2.1961510591336402"/>
    <n v="2576.0851923637601"/>
    <n v="1814.0207748443868"/>
    <n v="1814.0207748443868"/>
    <n v="2415.7661650470041"/>
    <n v="762.06441751937336"/>
    <n v="762.06441751937336"/>
    <n v="160.31902731675609"/>
    <s v="Underforecast"/>
    <s v="Underforecast"/>
    <s v="Normal"/>
    <s v="80-120"/>
  </r>
  <r>
    <s v="Total"/>
    <x v="3"/>
    <s v="ABC-12"/>
    <s v="XYZ-112"/>
    <x v="699"/>
    <s v="Description_952"/>
    <d v="2022-02-01T00:00:00"/>
    <n v="201"/>
    <s v="Demand"/>
    <n v="184"/>
    <n v="170"/>
    <n v="170"/>
    <n v="180"/>
    <n v="14"/>
    <n v="14"/>
    <n v="4"/>
    <n v="0.92391304347826086"/>
    <n v="0.92391304347826086"/>
    <n v="0.97826086956521741"/>
    <s v="90-100%"/>
    <s v="90-100%"/>
    <s v="90-100%"/>
    <n v="6.6177816887116263"/>
    <n v="1217.6718307229391"/>
    <n v="1125.0228870809765"/>
    <n v="1125.0228870809765"/>
    <n v="1191.2007039680927"/>
    <n v="92.64894364196266"/>
    <n v="92.64894364196266"/>
    <n v="26.471126754846409"/>
    <s v="Normal"/>
    <s v="Normal"/>
    <s v="Normal"/>
    <s v="80-120"/>
  </r>
  <r>
    <s v="Total"/>
    <x v="3"/>
    <s v="ABC-12"/>
    <s v="XYZ-112"/>
    <x v="700"/>
    <s v="Description_953"/>
    <d v="2022-02-01T00:00:00"/>
    <n v="1545"/>
    <s v="Demand"/>
    <n v="558"/>
    <n v="323"/>
    <n v="323"/>
    <n v="600"/>
    <n v="235"/>
    <n v="235"/>
    <n v="42"/>
    <n v="0.57885304659498216"/>
    <n v="0.57885304659498216"/>
    <n v="0.92473118279569888"/>
    <s v="50-60%"/>
    <s v="50-60%"/>
    <s v="90-100%"/>
    <n v="2.2065264622265515"/>
    <n v="1231.2417659224157"/>
    <n v="712.70804729917609"/>
    <n v="712.70804729917609"/>
    <n v="1323.9158773359309"/>
    <n v="518.53371862323957"/>
    <n v="518.53371862323957"/>
    <n v="92.67411141351522"/>
    <s v="Underforecast"/>
    <s v="Underforecast"/>
    <s v="Normal"/>
    <s v="80-120"/>
  </r>
  <r>
    <s v="Total"/>
    <x v="3"/>
    <s v="ABC-14"/>
    <s v="XYZ-113"/>
    <x v="701"/>
    <s v="Description_954"/>
    <d v="2022-02-01T00:00:00"/>
    <n v="34212"/>
    <s v="Demand"/>
    <n v="19929"/>
    <n v="13000"/>
    <n v="13000"/>
    <n v="15000"/>
    <n v="6929"/>
    <n v="6929"/>
    <n v="4929"/>
    <n v="0.65231572080887146"/>
    <n v="0.65231572080887146"/>
    <n v="0.75267198554869785"/>
    <s v="60-70%"/>
    <s v="60-70%"/>
    <s v="70-80%"/>
    <n v="2.1405068169017012"/>
    <n v="42658.160354034"/>
    <n v="27826.588619722115"/>
    <n v="27826.588619722115"/>
    <n v="32107.602253525518"/>
    <n v="14831.571734311885"/>
    <n v="14831.571734311885"/>
    <n v="10550.558100508482"/>
    <s v="Underforecast"/>
    <s v="Underforecast"/>
    <s v="Underforecast"/>
    <s v="120-150"/>
  </r>
  <r>
    <s v="Total"/>
    <x v="1"/>
    <s v="ABC-17"/>
    <s v="XYZ-114"/>
    <x v="702"/>
    <s v="Description_955"/>
    <d v="2022-02-01T00:00:00"/>
    <n v="1785"/>
    <s v="Demand"/>
    <n v="132"/>
    <n v="199"/>
    <n v="199"/>
    <n v="130"/>
    <n v="67"/>
    <n v="67"/>
    <n v="2"/>
    <n v="0.49242424242424243"/>
    <n v="0.49242424242424243"/>
    <n v="0.98484848484848486"/>
    <s v="40-50%"/>
    <s v="40-50%"/>
    <s v="90-100%"/>
    <n v="1.5739371553872268"/>
    <n v="207.75970451111394"/>
    <n v="313.21349392205815"/>
    <n v="313.21349392205815"/>
    <n v="204.61183020033948"/>
    <n v="105.45378941094421"/>
    <n v="105.45378941094421"/>
    <n v="3.1478743107744549"/>
    <s v="Overforecast"/>
    <s v="Overforecast"/>
    <s v="Normal"/>
    <s v="80-120"/>
  </r>
  <r>
    <s v="Total"/>
    <x v="1"/>
    <s v="ABC-17"/>
    <s v="XYZ-114"/>
    <x v="703"/>
    <s v="Description_956"/>
    <d v="2022-02-01T00:00:00"/>
    <n v="478"/>
    <s v="Supply"/>
    <n v="476"/>
    <n v="521"/>
    <n v="521"/>
    <n v="649"/>
    <n v="45"/>
    <n v="45"/>
    <n v="173"/>
    <n v="0.90546218487394958"/>
    <n v="0.90546218487394958"/>
    <n v="0.63655462184873945"/>
    <s v="80-90%"/>
    <s v="80-90%"/>
    <s v="60-70%"/>
    <n v="8.4130677219490924"/>
    <n v="4004.6202356477679"/>
    <n v="4383.2082831354774"/>
    <n v="4383.2082831354774"/>
    <n v="5460.080951544961"/>
    <n v="378.58804748770945"/>
    <n v="378.58804748770945"/>
    <n v="1455.460715897193"/>
    <s v="Normal"/>
    <s v="Normal"/>
    <s v="Overforecast"/>
    <s v="50-80"/>
  </r>
  <r>
    <s v="Total"/>
    <x v="1"/>
    <s v="ABC-17"/>
    <s v="XYZ-114"/>
    <x v="704"/>
    <s v="Description_957"/>
    <d v="2022-02-01T00:00:00"/>
    <n v="364"/>
    <s v="Supply"/>
    <n v="340"/>
    <n v="299"/>
    <n v="299"/>
    <n v="1200"/>
    <n v="41"/>
    <n v="41"/>
    <n v="860"/>
    <n v="0.87941176470588234"/>
    <n v="0.87941176470588234"/>
    <n v="0"/>
    <s v="80-90%"/>
    <s v="80-90%"/>
    <s v="0-10%"/>
    <n v="7.9286484867027589"/>
    <n v="2695.7404854789379"/>
    <n v="2370.6658975241248"/>
    <n v="2370.6658975241248"/>
    <n v="9514.3781840433112"/>
    <n v="325.07458795481307"/>
    <n v="325.07458795481307"/>
    <n v="6818.6376985643728"/>
    <s v="Underforecast"/>
    <s v="Underforecast"/>
    <s v="Overforecast"/>
    <s v="25-50"/>
  </r>
  <r>
    <s v="Total"/>
    <x v="1"/>
    <s v="ABC-17"/>
    <s v="XYZ-114"/>
    <x v="705"/>
    <s v="Description_958"/>
    <d v="2022-02-01T00:00:00"/>
    <n v="975"/>
    <s v="Demand"/>
    <n v="26"/>
    <n v="17"/>
    <n v="17"/>
    <n v="30"/>
    <n v="9"/>
    <n v="9"/>
    <n v="4"/>
    <n v="0.65384615384615385"/>
    <n v="0.65384615384615385"/>
    <n v="0.84615384615384615"/>
    <s v="60-70%"/>
    <s v="60-70%"/>
    <s v="80-90%"/>
    <n v="1.849424557509159"/>
    <n v="48.085038495238138"/>
    <n v="31.440217477655704"/>
    <n v="31.440217477655704"/>
    <n v="55.482736725274769"/>
    <n v="16.644821017582434"/>
    <n v="16.644821017582434"/>
    <n v="7.3976982300366316"/>
    <s v="Underforecast"/>
    <s v="Underforecast"/>
    <s v="Overforecast"/>
    <s v="80-120"/>
  </r>
  <r>
    <s v="Total"/>
    <x v="1"/>
    <s v="ABC-17"/>
    <s v="XYZ-114"/>
    <x v="706"/>
    <s v="Description_959"/>
    <d v="2022-02-01T00:00:00"/>
    <n v="2274"/>
    <s v="Demand"/>
    <n v="370"/>
    <n v="603"/>
    <n v="603"/>
    <n v="580"/>
    <n v="233"/>
    <n v="233"/>
    <n v="210"/>
    <n v="0.37027027027027026"/>
    <n v="0.37027027027027026"/>
    <n v="0.43243243243243246"/>
    <s v="30-40%"/>
    <s v="30-40%"/>
    <s v="40-50%"/>
    <n v="13.600922681194497"/>
    <n v="5032.3413920419634"/>
    <n v="8201.3563767602809"/>
    <n v="8201.3563767602809"/>
    <n v="7888.5351550928081"/>
    <n v="3169.0149847183175"/>
    <n v="3169.0149847183175"/>
    <n v="2856.1937630508446"/>
    <s v="Overforecast"/>
    <s v="Overforecast"/>
    <s v="Overforecast"/>
    <s v="50-80"/>
  </r>
  <r>
    <s v="Total"/>
    <x v="1"/>
    <s v="ABC-17"/>
    <s v="XYZ-114"/>
    <x v="707"/>
    <s v="Description_960"/>
    <d v="2022-02-01T00:00:00"/>
    <n v="504"/>
    <s v="Demand"/>
    <n v="41"/>
    <n v="34"/>
    <n v="34"/>
    <n v="40"/>
    <n v="7"/>
    <n v="7"/>
    <n v="1"/>
    <n v="0.82926829268292679"/>
    <n v="0.82926829268292679"/>
    <n v="0.97560975609756095"/>
    <s v="80-90%"/>
    <s v="80-90%"/>
    <s v="90-100%"/>
    <n v="12.458969438673785"/>
    <n v="510.81774698562521"/>
    <n v="423.6049609149087"/>
    <n v="423.6049609149087"/>
    <n v="498.35877754695139"/>
    <n v="87.212786070716504"/>
    <n v="87.212786070716504"/>
    <n v="12.458969438673819"/>
    <s v="Underforecast"/>
    <s v="Underforecast"/>
    <s v="Normal"/>
    <s v="80-120"/>
  </r>
  <r>
    <s v="Total"/>
    <x v="1"/>
    <s v="ABC-17"/>
    <s v="XYZ-114"/>
    <x v="708"/>
    <s v="Description_961"/>
    <d v="2022-02-01T00:00:00"/>
    <n v="0"/>
    <s v="Demand"/>
    <n v="105"/>
    <n v="98"/>
    <n v="98"/>
    <n v="95"/>
    <n v="7"/>
    <n v="7"/>
    <n v="10"/>
    <n v="0.93333333333333335"/>
    <n v="0.93333333333333335"/>
    <n v="0.90476190476190477"/>
    <s v="90-100%"/>
    <s v="90-100%"/>
    <s v="80-90%"/>
    <n v="78.642875662491733"/>
    <n v="8257.5019445616326"/>
    <n v="7707.0018149241896"/>
    <n v="7707.0018149241896"/>
    <n v="7471.0731879367149"/>
    <n v="550.50012963744302"/>
    <n v="550.50012963744302"/>
    <n v="786.4287566249177"/>
    <s v="Normal"/>
    <s v="Normal"/>
    <s v="Normal"/>
    <s v="80-120"/>
  </r>
  <r>
    <s v="Total"/>
    <x v="1"/>
    <s v="ABC-17"/>
    <s v="XYZ-114"/>
    <x v="709"/>
    <s v="Description_962"/>
    <d v="2022-02-01T00:00:00"/>
    <n v="0"/>
    <s v="Supply"/>
    <n v="0"/>
    <n v="3"/>
    <n v="3"/>
    <n v="5"/>
    <n v="3"/>
    <n v="3"/>
    <n v="5"/>
    <n v="1"/>
    <n v="1"/>
    <n v="1"/>
    <s v="90-100%"/>
    <s v="90-100%"/>
    <s v="90-100%"/>
    <n v="47.005000000000003"/>
    <n v="0"/>
    <n v="141.01500000000001"/>
    <n v="141.01500000000001"/>
    <n v="235.02500000000001"/>
    <n v="141.01500000000001"/>
    <n v="141.01500000000001"/>
    <n v="235.02500000000001"/>
    <s v="Forecasted But Not Sold"/>
    <s v="Forecasted But Not Sold"/>
    <s v="Forecasted But Not Sold"/>
    <s v="0"/>
  </r>
  <r>
    <s v="Total"/>
    <x v="1"/>
    <s v="ABC-17"/>
    <s v="XYZ-114"/>
    <x v="710"/>
    <s v="Description_963"/>
    <d v="2022-02-01T00:00:00"/>
    <n v="1076"/>
    <s v="Demand"/>
    <n v="2"/>
    <n v="3"/>
    <n v="3"/>
    <n v="20"/>
    <n v="1"/>
    <n v="1"/>
    <n v="18"/>
    <n v="0.5"/>
    <n v="0.5"/>
    <n v="0"/>
    <s v="40-50%"/>
    <s v="40-50%"/>
    <s v="0-10%"/>
    <n v="85.156399999999991"/>
    <n v="170.31279999999998"/>
    <n v="255.46919999999997"/>
    <n v="255.46919999999997"/>
    <n v="1703.1279999999997"/>
    <n v="85.156399999999991"/>
    <n v="85.156399999999991"/>
    <n v="1532.8151999999998"/>
    <s v="Overforecast"/>
    <s v="Overforecast"/>
    <s v="Overforecast"/>
    <s v="0-25"/>
  </r>
  <r>
    <s v="Total"/>
    <x v="1"/>
    <s v="ABC-17"/>
    <s v="XYZ-114"/>
    <x v="711"/>
    <s v="Description_964"/>
    <d v="2022-02-01T00:00:00"/>
    <n v="5219"/>
    <s v="Demand"/>
    <n v="0"/>
    <n v="3"/>
    <n v="3"/>
    <n v="5"/>
    <n v="3"/>
    <n v="3"/>
    <n v="5"/>
    <n v="1"/>
    <n v="1"/>
    <n v="1"/>
    <s v="90-100%"/>
    <s v="90-100%"/>
    <s v="90-100%"/>
    <n v="50.182300000000005"/>
    <n v="0"/>
    <n v="150.54690000000002"/>
    <n v="150.54690000000002"/>
    <n v="250.91150000000002"/>
    <n v="150.54690000000002"/>
    <n v="150.54690000000002"/>
    <n v="250.91150000000002"/>
    <s v="Forecasted But Not Sold"/>
    <s v="Forecasted But Not Sold"/>
    <s v="Forecasted But Not Sold"/>
    <s v="0"/>
  </r>
  <r>
    <s v="Total"/>
    <x v="1"/>
    <s v="ABC-17"/>
    <s v="XYZ-114"/>
    <x v="712"/>
    <s v="Description_965"/>
    <d v="2022-02-01T00:00:00"/>
    <n v="6"/>
    <s v="Supply"/>
    <n v="2706"/>
    <n v="4070"/>
    <n v="4070"/>
    <n v="3000"/>
    <n v="1364"/>
    <n v="1364"/>
    <n v="294"/>
    <n v="0.49593495934959353"/>
    <n v="0.49593495934959353"/>
    <n v="0.89135254988913526"/>
    <s v="40-50%"/>
    <s v="40-50%"/>
    <s v="80-90%"/>
    <n v="11.982661401828024"/>
    <n v="32425.081753346632"/>
    <n v="48769.431905440055"/>
    <n v="48769.431905440055"/>
    <n v="35947.98420548407"/>
    <n v="16344.350152093422"/>
    <n v="16344.350152093422"/>
    <n v="3522.9024521374376"/>
    <s v="Overforecast"/>
    <s v="Overforecast"/>
    <s v="Overforecast"/>
    <s v="80-120"/>
  </r>
  <r>
    <s v="Total"/>
    <x v="1"/>
    <s v="ABC-17"/>
    <s v="XYZ-114"/>
    <x v="713"/>
    <s v="Description_966"/>
    <d v="2022-02-01T00:00:00"/>
    <n v="1423"/>
    <s v="Demand"/>
    <n v="56"/>
    <n v="75"/>
    <n v="75"/>
    <n v="55"/>
    <n v="19"/>
    <n v="19"/>
    <n v="1"/>
    <n v="0.6607142857142857"/>
    <n v="0.6607142857142857"/>
    <n v="0.9821428571428571"/>
    <s v="60-70%"/>
    <s v="60-70%"/>
    <s v="90-100%"/>
    <n v="4.666958473454053"/>
    <n v="261.34967451342698"/>
    <n v="350.02188550905396"/>
    <n v="350.02188550905396"/>
    <n v="256.68271603997289"/>
    <n v="88.672210995626983"/>
    <n v="88.672210995626983"/>
    <n v="4.6669584734540877"/>
    <s v="Overforecast"/>
    <s v="Overforecast"/>
    <s v="Normal"/>
    <s v="80-120"/>
  </r>
  <r>
    <s v="Total"/>
    <x v="1"/>
    <s v="ABC-17"/>
    <s v="XYZ-114"/>
    <x v="714"/>
    <s v="Description_967"/>
    <d v="2022-02-01T00:00:00"/>
    <n v="874"/>
    <s v="Demand"/>
    <n v="754"/>
    <n v="872"/>
    <n v="872"/>
    <n v="550"/>
    <n v="118"/>
    <n v="118"/>
    <n v="204"/>
    <n v="0.84350132625994689"/>
    <n v="0.84350132625994689"/>
    <n v="0.72944297082228116"/>
    <s v="80-90%"/>
    <s v="80-90%"/>
    <s v="70-80%"/>
    <n v="8.9132158863537381"/>
    <n v="6720.5647783107188"/>
    <n v="7772.3242529004592"/>
    <n v="7772.3242529004592"/>
    <n v="4902.2687374945563"/>
    <n v="1051.7594745897404"/>
    <n v="1051.7594745897404"/>
    <n v="1818.2960408161625"/>
    <s v="Overforecast"/>
    <s v="Overforecast"/>
    <s v="Underforecast"/>
    <s v="120-150"/>
  </r>
  <r>
    <s v="Total"/>
    <x v="1"/>
    <s v="ABC-17"/>
    <s v="XYZ-114"/>
    <x v="715"/>
    <s v="Description_968"/>
    <d v="2022-02-01T00:00:00"/>
    <n v="5354"/>
    <s v="Demand"/>
    <n v="1061"/>
    <n v="627"/>
    <n v="627"/>
    <n v="450"/>
    <n v="434"/>
    <n v="434"/>
    <n v="611"/>
    <n v="0.59095193213949104"/>
    <n v="0.59095193213949104"/>
    <n v="0.42412818096135718"/>
    <s v="50-60%"/>
    <s v="50-60%"/>
    <s v="40-50%"/>
    <n v="1.2775018963298275"/>
    <n v="1355.4295120059469"/>
    <n v="800.99368899880187"/>
    <n v="800.99368899880187"/>
    <n v="574.87585334842231"/>
    <n v="554.43582300714502"/>
    <n v="554.43582300714502"/>
    <n v="780.55365865752458"/>
    <s v="Underforecast"/>
    <s v="Underforecast"/>
    <s v="Underforecast"/>
    <s v="&gt;200&quot;"/>
  </r>
  <r>
    <s v="Total"/>
    <x v="1"/>
    <s v="ABC-17"/>
    <s v="XYZ-114"/>
    <x v="716"/>
    <s v="Description_969"/>
    <d v="2022-02-01T00:00:00"/>
    <n v="177"/>
    <s v="Demand"/>
    <n v="153"/>
    <n v="175"/>
    <n v="175"/>
    <n v="450"/>
    <n v="22"/>
    <n v="22"/>
    <n v="297"/>
    <n v="0.85620915032679745"/>
    <n v="0.85620915032679745"/>
    <n v="0"/>
    <s v="80-90%"/>
    <s v="80-90%"/>
    <s v="0-10%"/>
    <n v="6.0070844735176063"/>
    <n v="919.08392444819378"/>
    <n v="1051.2397828655812"/>
    <n v="1051.2397828655812"/>
    <n v="2703.1880130829227"/>
    <n v="132.15585841738744"/>
    <n v="132.15585841738744"/>
    <n v="1784.1040886347289"/>
    <s v="Overforecast"/>
    <s v="Overforecast"/>
    <s v="Overforecast"/>
    <s v="25-50"/>
  </r>
  <r>
    <s v="Total"/>
    <x v="1"/>
    <s v="ABC-17"/>
    <s v="XYZ-114"/>
    <x v="717"/>
    <s v="Description_970"/>
    <d v="2022-02-01T00:00:00"/>
    <n v="5985"/>
    <s v="Supply"/>
    <n v="5536"/>
    <n v="4845"/>
    <n v="4845"/>
    <n v="7500"/>
    <n v="691"/>
    <n v="691"/>
    <n v="1964"/>
    <n v="0.87518063583815031"/>
    <n v="0.87518063583815031"/>
    <n v="0.64523121387283244"/>
    <s v="80-90%"/>
    <s v="80-90%"/>
    <s v="60-70%"/>
    <n v="6.1633311054125413"/>
    <n v="34120.200999563829"/>
    <n v="29861.339205723762"/>
    <n v="29861.339205723762"/>
    <n v="46224.983290594057"/>
    <n v="4258.8617938400675"/>
    <n v="4258.8617938400675"/>
    <n v="12104.782291030227"/>
    <s v="Underforecast"/>
    <s v="Underforecast"/>
    <s v="Overforecast"/>
    <s v="50-80"/>
  </r>
  <r>
    <s v="Total"/>
    <x v="1"/>
    <s v="ABC-17"/>
    <s v="XYZ-114"/>
    <x v="718"/>
    <s v="Description_971"/>
    <d v="2022-02-01T00:00:00"/>
    <n v="3431"/>
    <s v="Demand"/>
    <n v="59"/>
    <n v="40"/>
    <n v="40"/>
    <n v="90"/>
    <n v="19"/>
    <n v="19"/>
    <n v="31"/>
    <n v="0.67796610169491522"/>
    <n v="0.67796610169491522"/>
    <n v="0.47457627118644063"/>
    <s v="60-70%"/>
    <s v="60-70%"/>
    <s v="40-50%"/>
    <n v="7.322370342053965"/>
    <n v="432.01985018118393"/>
    <n v="292.8948136821586"/>
    <n v="292.8948136821586"/>
    <n v="659.01333078485686"/>
    <n v="139.12503649902533"/>
    <n v="139.12503649902533"/>
    <n v="226.99348060367294"/>
    <s v="Underforecast"/>
    <s v="Underforecast"/>
    <s v="Overforecast"/>
    <s v="50-80"/>
  </r>
  <r>
    <s v="Total"/>
    <x v="1"/>
    <s v="ABC-17"/>
    <s v="XYZ-114"/>
    <x v="719"/>
    <s v="Description_972"/>
    <d v="2022-02-01T00:00:00"/>
    <n v="5163"/>
    <s v="Demand"/>
    <n v="71"/>
    <n v="233"/>
    <n v="233"/>
    <n v="300"/>
    <n v="162"/>
    <n v="162"/>
    <n v="229"/>
    <n v="0"/>
    <n v="0"/>
    <n v="0"/>
    <s v="0-10%"/>
    <s v="0-10%"/>
    <s v="0-10%"/>
    <n v="47.008717877136988"/>
    <n v="3337.6189692767261"/>
    <n v="10953.031265372918"/>
    <n v="10953.031265372918"/>
    <n v="14102.615363141096"/>
    <n v="7615.4122960961922"/>
    <n v="7615.4122960961922"/>
    <n v="10764.99639386437"/>
    <s v="Overforecast"/>
    <s v="Overforecast"/>
    <s v="Overforecast"/>
    <s v="0-25"/>
  </r>
  <r>
    <s v="Total"/>
    <x v="1"/>
    <s v="ABC-17"/>
    <s v="XYZ-114"/>
    <x v="720"/>
    <s v="Description_973"/>
    <d v="2022-02-01T00:00:00"/>
    <n v="1230"/>
    <s v="Demand"/>
    <n v="0"/>
    <n v="0"/>
    <n v="0"/>
    <n v="74"/>
    <n v="0"/>
    <n v="0"/>
    <n v="74"/>
    <n v="1"/>
    <n v="1"/>
    <n v="1"/>
    <s v="Others"/>
    <s v="Others"/>
    <s v="90-100%"/>
    <n v="1.0536260000000002"/>
    <n v="0"/>
    <n v="0"/>
    <n v="0"/>
    <n v="77.96832400000001"/>
    <n v="0"/>
    <n v="0"/>
    <n v="77.96832400000001"/>
    <s v="Others"/>
    <s v="Others"/>
    <s v="Forecasted But Not Sold"/>
    <s v="0"/>
  </r>
  <r>
    <s v="Total"/>
    <x v="1"/>
    <s v="ABC-17"/>
    <s v="XYZ-114"/>
    <x v="721"/>
    <s v="Description_974"/>
    <d v="2022-02-01T00:00:00"/>
    <n v="4883"/>
    <s v="Demand"/>
    <n v="725"/>
    <n v="867"/>
    <n v="867"/>
    <n v="750"/>
    <n v="142"/>
    <n v="142"/>
    <n v="25"/>
    <n v="0.80413793103448272"/>
    <n v="0.80413793103448272"/>
    <n v="0.96551724137931039"/>
    <s v="70-80%"/>
    <s v="70-80%"/>
    <s v="90-100%"/>
    <n v="3.9076765045004653"/>
    <n v="2833.0654657628374"/>
    <n v="3387.9555294019033"/>
    <n v="3387.9555294019033"/>
    <n v="2930.7573783753492"/>
    <n v="554.89006363906583"/>
    <n v="554.89006363906583"/>
    <n v="97.691912612511715"/>
    <s v="Overforecast"/>
    <s v="Overforecast"/>
    <s v="Normal"/>
    <s v="80-120"/>
  </r>
  <r>
    <s v="Total"/>
    <x v="1"/>
    <s v="ABC-17"/>
    <s v="XYZ-114"/>
    <x v="722"/>
    <s v="Description_975"/>
    <d v="2022-02-01T00:00:00"/>
    <n v="24400"/>
    <s v="Demand"/>
    <n v="5725"/>
    <n v="4475"/>
    <n v="6500"/>
    <n v="7500"/>
    <n v="1250"/>
    <n v="775"/>
    <n v="1775"/>
    <n v="0.78165938864628814"/>
    <n v="0.86462882096069871"/>
    <n v="0.68995633187772931"/>
    <s v="70-80%"/>
    <s v="80-90%"/>
    <s v="60-70%"/>
    <n v="6.2162718094783118"/>
    <n v="35588.156109263335"/>
    <n v="27817.816347415446"/>
    <n v="40405.766761609026"/>
    <n v="46622.038571087338"/>
    <n v="7770.3397618478884"/>
    <n v="4817.6106523456911"/>
    <n v="11033.882461824003"/>
    <s v="Underforecast"/>
    <s v="Overforecast"/>
    <s v="Overforecast"/>
    <s v="50-80"/>
  </r>
  <r>
    <s v="Total"/>
    <x v="1"/>
    <s v="ABC-17"/>
    <s v="XYZ-114"/>
    <x v="723"/>
    <s v="Description_976"/>
    <d v="2022-02-01T00:00:00"/>
    <n v="0"/>
    <s v="Supply"/>
    <n v="0"/>
    <n v="4"/>
    <n v="4"/>
    <n v="5"/>
    <n v="4"/>
    <n v="4"/>
    <n v="5"/>
    <n v="1"/>
    <n v="1"/>
    <n v="1"/>
    <s v="90-100%"/>
    <s v="90-100%"/>
    <s v="90-100%"/>
    <n v="36.842399999999998"/>
    <n v="0"/>
    <n v="147.36959999999999"/>
    <n v="147.36959999999999"/>
    <n v="184.21199999999999"/>
    <n v="147.36959999999999"/>
    <n v="147.36959999999999"/>
    <n v="184.21199999999999"/>
    <s v="Forecasted But Not Sold"/>
    <s v="Forecasted But Not Sold"/>
    <s v="Forecasted But Not Sold"/>
    <s v="0"/>
  </r>
  <r>
    <s v="Total"/>
    <x v="1"/>
    <s v="ABC-17"/>
    <s v="XYZ-114"/>
    <x v="724"/>
    <s v="Description_977"/>
    <d v="2022-02-01T00:00:00"/>
    <n v="0"/>
    <s v="Demand"/>
    <n v="98"/>
    <n v="102"/>
    <n v="102"/>
    <n v="50"/>
    <n v="4"/>
    <n v="4"/>
    <n v="48"/>
    <n v="0.95918367346938771"/>
    <n v="0.95918367346938771"/>
    <n v="0.51020408163265307"/>
    <s v="90-100%"/>
    <s v="90-100%"/>
    <s v="50-60%"/>
    <n v="62.534500000000001"/>
    <n v="6128.3810000000003"/>
    <n v="6378.5190000000002"/>
    <n v="6378.5190000000002"/>
    <n v="3126.7249999999999"/>
    <n v="250.13799999999992"/>
    <n v="250.13799999999992"/>
    <n v="3001.6560000000004"/>
    <s v="Normal"/>
    <s v="Normal"/>
    <s v="Underforecast"/>
    <s v="150-200"/>
  </r>
  <r>
    <s v="Total"/>
    <x v="1"/>
    <s v="ABC-17"/>
    <s v="XYZ-114"/>
    <x v="725"/>
    <s v="Description_978"/>
    <d v="2022-02-01T00:00:00"/>
    <n v="7289"/>
    <s v="Demand"/>
    <n v="215"/>
    <n v="260"/>
    <n v="260"/>
    <n v="400"/>
    <n v="45"/>
    <n v="45"/>
    <n v="185"/>
    <n v="0.79069767441860461"/>
    <n v="0.79069767441860461"/>
    <n v="0.13953488372093026"/>
    <s v="70-80%"/>
    <s v="70-80%"/>
    <s v="10-20%"/>
    <n v="0.71961070898487434"/>
    <n v="154.71630243174798"/>
    <n v="187.09878433606733"/>
    <n v="187.09878433606733"/>
    <n v="287.84428359394974"/>
    <n v="32.382481904319349"/>
    <n v="32.382481904319349"/>
    <n v="133.12798116220176"/>
    <s v="Overforecast"/>
    <s v="Overforecast"/>
    <s v="Overforecast"/>
    <s v="50-80"/>
  </r>
  <r>
    <s v="Total"/>
    <x v="1"/>
    <s v="ABC-17"/>
    <s v="XYZ-114"/>
    <x v="726"/>
    <s v="Description_979"/>
    <d v="2022-02-01T00:00:00"/>
    <n v="50"/>
    <s v="Supply"/>
    <n v="1287"/>
    <n v="3078"/>
    <n v="3078"/>
    <n v="3200"/>
    <n v="1791"/>
    <n v="1791"/>
    <n v="1913"/>
    <n v="0"/>
    <n v="0"/>
    <n v="0"/>
    <s v="0-10%"/>
    <s v="0-10%"/>
    <s v="0-10%"/>
    <n v="3.1451474605845871"/>
    <n v="4047.8047817723636"/>
    <n v="9680.7638836793594"/>
    <n v="9680.7638836793594"/>
    <n v="10064.471873870678"/>
    <n v="5632.9591019069958"/>
    <n v="5632.9591019069958"/>
    <n v="6016.6670920983142"/>
    <s v="Overforecast"/>
    <s v="Overforecast"/>
    <s v="Overforecast"/>
    <s v="25-50"/>
  </r>
  <r>
    <s v="Total"/>
    <x v="1"/>
    <s v="ABC-17"/>
    <s v="XYZ-114"/>
    <x v="727"/>
    <s v="Description_980"/>
    <d v="2022-02-01T00:00:00"/>
    <n v="28018"/>
    <s v="Demand"/>
    <n v="7888"/>
    <n v="12207"/>
    <n v="12207"/>
    <n v="12800"/>
    <n v="4319"/>
    <n v="4319"/>
    <n v="4912"/>
    <n v="0.45245943204868155"/>
    <n v="0.45245943204868155"/>
    <n v="0.37728194726166331"/>
    <s v="40-50%"/>
    <s v="40-50%"/>
    <s v="30-40%"/>
    <n v="3.1474366714668265"/>
    <n v="24826.980464530327"/>
    <n v="38420.759448595549"/>
    <n v="38420.759448595549"/>
    <n v="40287.189394775378"/>
    <n v="13593.778984065222"/>
    <n v="13593.778984065222"/>
    <n v="15460.208930245051"/>
    <s v="Overforecast"/>
    <s v="Overforecast"/>
    <s v="Overforecast"/>
    <s v="50-80"/>
  </r>
  <r>
    <s v="Total"/>
    <x v="1"/>
    <s v="ABC-17"/>
    <s v="XYZ-114"/>
    <x v="728"/>
    <s v="Description_981"/>
    <d v="2022-02-01T00:00:00"/>
    <n v="4997"/>
    <s v="Demand"/>
    <n v="1334"/>
    <n v="968"/>
    <n v="968"/>
    <n v="1500"/>
    <n v="366"/>
    <n v="366"/>
    <n v="166"/>
    <n v="0.72563718140929534"/>
    <n v="0.72563718140929534"/>
    <n v="0.87556221889055474"/>
    <s v="70-80%"/>
    <s v="70-80%"/>
    <s v="80-90%"/>
    <n v="4.6482781379435023"/>
    <n v="6200.8030360166322"/>
    <n v="4499.5332375293101"/>
    <n v="4499.5332375293101"/>
    <n v="6972.4172069152537"/>
    <n v="1701.2697984873221"/>
    <n v="1701.2697984873221"/>
    <n v="771.61417089862152"/>
    <s v="Underforecast"/>
    <s v="Underforecast"/>
    <s v="Overforecast"/>
    <s v="80-120"/>
  </r>
  <r>
    <s v="Total"/>
    <x v="1"/>
    <s v="ABC-17"/>
    <s v="XYZ-114"/>
    <x v="729"/>
    <s v="Description_982"/>
    <d v="2022-02-01T00:00:00"/>
    <n v="16623"/>
    <s v="Demand"/>
    <n v="9999"/>
    <n v="8581"/>
    <n v="8581"/>
    <n v="12000"/>
    <n v="1418"/>
    <n v="1418"/>
    <n v="2001"/>
    <n v="0.85818581858185816"/>
    <n v="0.85818581858185816"/>
    <n v="0.79987998799879989"/>
    <s v="80-90%"/>
    <s v="80-90%"/>
    <s v="70-80%"/>
    <n v="4.2598025371387092"/>
    <n v="42593.765568849951"/>
    <n v="36553.365571187263"/>
    <n v="36553.365571187263"/>
    <n v="51117.630445664508"/>
    <n v="6040.3999976626874"/>
    <n v="6040.3999976626874"/>
    <n v="8523.8648768145576"/>
    <s v="Underforecast"/>
    <s v="Underforecast"/>
    <s v="Overforecast"/>
    <s v="80-120"/>
  </r>
  <r>
    <s v="Total"/>
    <x v="1"/>
    <s v="ABC-17"/>
    <s v="XYZ-114"/>
    <x v="730"/>
    <s v="Description_983"/>
    <d v="2022-02-01T00:00:00"/>
    <n v="2873"/>
    <s v="Demand"/>
    <n v="302"/>
    <n v="248"/>
    <n v="248"/>
    <n v="300"/>
    <n v="54"/>
    <n v="54"/>
    <n v="2"/>
    <n v="0.82119205298013243"/>
    <n v="0.82119205298013243"/>
    <n v="0.99337748344370858"/>
    <s v="80-90%"/>
    <s v="80-90%"/>
    <s v="90-100%"/>
    <n v="1.0267479986596826"/>
    <n v="310.07789559522416"/>
    <n v="254.63350366760127"/>
    <n v="254.63350366760127"/>
    <n v="308.02439959790479"/>
    <n v="55.444391927622888"/>
    <n v="55.444391927622888"/>
    <n v="2.0534959973193736"/>
    <s v="Underforecast"/>
    <s v="Underforecast"/>
    <s v="Normal"/>
    <s v="80-120"/>
  </r>
  <r>
    <s v="Total"/>
    <x v="1"/>
    <s v="ABC-17"/>
    <s v="XYZ-114"/>
    <x v="731"/>
    <s v="Description_984"/>
    <d v="2022-02-01T00:00:00"/>
    <n v="2964"/>
    <s v="Demand"/>
    <n v="2338"/>
    <n v="2841"/>
    <n v="2841"/>
    <n v="2400"/>
    <n v="503"/>
    <n v="503"/>
    <n v="62"/>
    <n v="0.78485885372112918"/>
    <n v="0.78485885372112918"/>
    <n v="0.97348160821214713"/>
    <s v="70-80%"/>
    <s v="70-80%"/>
    <s v="90-100%"/>
    <n v="2.5457418171467165"/>
    <n v="5951.944368489023"/>
    <n v="7232.4525025138219"/>
    <n v="7232.4525025138219"/>
    <n v="6109.7803611521194"/>
    <n v="1280.5081340247989"/>
    <n v="1280.5081340247989"/>
    <n v="157.83599266309648"/>
    <s v="Overforecast"/>
    <s v="Overforecast"/>
    <s v="Normal"/>
    <s v="80-120"/>
  </r>
  <r>
    <s v="Total"/>
    <x v="1"/>
    <s v="ABC-17"/>
    <s v="XYZ-114"/>
    <x v="732"/>
    <s v="Description_985"/>
    <d v="2022-02-01T00:00:00"/>
    <n v="58091"/>
    <s v="Demand"/>
    <n v="10310"/>
    <n v="10569"/>
    <n v="10569"/>
    <n v="10800"/>
    <n v="259"/>
    <n v="259"/>
    <n v="490"/>
    <n v="0.97487875848690586"/>
    <n v="0.97487875848690586"/>
    <n v="0.95247332686711927"/>
    <s v="90-100%"/>
    <s v="90-100%"/>
    <s v="90-100%"/>
    <n v="3.2991807164888538"/>
    <n v="34014.553187000085"/>
    <n v="34869.040992570699"/>
    <n v="34869.040992570699"/>
    <n v="35631.151738079621"/>
    <n v="854.487805570614"/>
    <n v="854.487805570614"/>
    <n v="1616.5985510795363"/>
    <s v="Normal"/>
    <s v="Normal"/>
    <s v="Normal"/>
    <s v="80-120"/>
  </r>
  <r>
    <s v="Total"/>
    <x v="1"/>
    <s v="ABC-17"/>
    <s v="XYZ-114"/>
    <x v="733"/>
    <s v="Description_986"/>
    <d v="2022-02-01T00:00:00"/>
    <n v="0"/>
    <s v="Supply"/>
    <n v="0"/>
    <n v="1822"/>
    <n v="1822"/>
    <n v="880"/>
    <n v="1822"/>
    <n v="1822"/>
    <n v="880"/>
    <n v="1"/>
    <n v="1"/>
    <n v="1"/>
    <s v="90-100%"/>
    <s v="90-100%"/>
    <s v="90-100%"/>
    <n v="7.3897908856248309"/>
    <n v="0"/>
    <n v="13464.198993608441"/>
    <n v="13464.198993608441"/>
    <n v="6503.0159793498515"/>
    <n v="13464.198993608441"/>
    <n v="13464.198993608441"/>
    <n v="6503.0159793498515"/>
    <s v="Forecasted But Not Sold"/>
    <s v="Forecasted But Not Sold"/>
    <s v="Forecasted But Not Sold"/>
    <s v="0"/>
  </r>
  <r>
    <s v="Total"/>
    <x v="0"/>
    <s v="ABC-17"/>
    <s v="XYZ-114"/>
    <x v="734"/>
    <s v="Description_992"/>
    <d v="2022-02-01T00:00:00"/>
    <n v="2353"/>
    <s v="Demand"/>
    <n v="5"/>
    <n v="55"/>
    <n v="55"/>
    <n v="100"/>
    <n v="50"/>
    <n v="50"/>
    <n v="95"/>
    <n v="0"/>
    <n v="0"/>
    <n v="0"/>
    <s v="0-10%"/>
    <s v="0-10%"/>
    <s v="0-10%"/>
    <n v="1.4310709677419358"/>
    <n v="7.1553548387096786"/>
    <n v="78.708903225806466"/>
    <n v="78.708903225806466"/>
    <n v="143.10709677419356"/>
    <n v="71.553548387096782"/>
    <n v="71.553548387096782"/>
    <n v="135.95174193548388"/>
    <s v="Overforecast"/>
    <s v="Overforecast"/>
    <s v="Overforecast"/>
    <s v="0-25"/>
  </r>
  <r>
    <s v="Total"/>
    <x v="0"/>
    <s v="ABC-17"/>
    <s v="XYZ-114"/>
    <x v="735"/>
    <s v="Description_993"/>
    <d v="2022-02-01T00:00:00"/>
    <n v="3327"/>
    <s v="Demand"/>
    <n v="45"/>
    <n v="84"/>
    <n v="84"/>
    <n v="200"/>
    <n v="39"/>
    <n v="39"/>
    <n v="155"/>
    <n v="0.1333333333333333"/>
    <n v="0.1333333333333333"/>
    <n v="0"/>
    <s v="10-20%"/>
    <s v="10-20%"/>
    <s v="0-10%"/>
    <n v="11.684686363636363"/>
    <n v="525.81088636363631"/>
    <n v="981.51365454545453"/>
    <n v="981.51365454545453"/>
    <n v="2336.9372727272726"/>
    <n v="455.70276818181821"/>
    <n v="455.70276818181821"/>
    <n v="1811.1263863636364"/>
    <s v="Overforecast"/>
    <s v="Overforecast"/>
    <s v="Overforecast"/>
    <s v="0-25"/>
  </r>
  <r>
    <s v="Total"/>
    <x v="0"/>
    <s v="ABC-17"/>
    <s v="XYZ-114"/>
    <x v="736"/>
    <s v="Description_994"/>
    <d v="2022-02-01T00:00:00"/>
    <n v="843"/>
    <s v="Supply"/>
    <n v="1570"/>
    <n v="1766"/>
    <n v="1766"/>
    <n v="2000"/>
    <n v="196"/>
    <n v="196"/>
    <n v="430"/>
    <n v="0.87515923566878984"/>
    <n v="0.87515923566878984"/>
    <n v="0.72611464968152872"/>
    <s v="80-90%"/>
    <s v="80-90%"/>
    <s v="70-80%"/>
    <n v="1.0964793288904475"/>
    <n v="1721.4725463580025"/>
    <n v="1936.3824948205304"/>
    <n v="1936.3824948205304"/>
    <n v="2192.958657780895"/>
    <n v="214.90994846252784"/>
    <n v="214.90994846252784"/>
    <n v="471.48611142289246"/>
    <s v="Overforecast"/>
    <s v="Overforecast"/>
    <s v="Overforecast"/>
    <s v="50-80"/>
  </r>
  <r>
    <s v="Total"/>
    <x v="0"/>
    <s v="ABC-17"/>
    <s v="XYZ-114"/>
    <x v="737"/>
    <s v="Description_995"/>
    <d v="2022-02-01T00:00:00"/>
    <n v="474"/>
    <s v="Demand"/>
    <n v="3"/>
    <n v="5"/>
    <n v="5"/>
    <n v="50"/>
    <n v="2"/>
    <n v="2"/>
    <n v="47"/>
    <n v="0.33333333333333337"/>
    <n v="0.33333333333333337"/>
    <n v="0"/>
    <s v="30-40%"/>
    <s v="30-40%"/>
    <s v="0-10%"/>
    <n v="27.669801104972379"/>
    <n v="83.009403314917137"/>
    <n v="138.34900552486189"/>
    <n v="138.34900552486189"/>
    <n v="1383.490055248619"/>
    <n v="55.339602209944758"/>
    <n v="55.339602209944758"/>
    <n v="1300.4806519337019"/>
    <s v="Overforecast"/>
    <s v="Overforecast"/>
    <s v="Overforecast"/>
    <s v="0-25"/>
  </r>
  <r>
    <s v="Total"/>
    <x v="0"/>
    <s v="ABC-17"/>
    <s v="XYZ-114"/>
    <x v="738"/>
    <s v="Description_996"/>
    <d v="2022-02-01T00:00:00"/>
    <n v="4857"/>
    <s v="Demand"/>
    <n v="21"/>
    <n v="127"/>
    <n v="127"/>
    <n v="500"/>
    <n v="106"/>
    <n v="106"/>
    <n v="479"/>
    <n v="0"/>
    <n v="0"/>
    <n v="0"/>
    <s v="0-10%"/>
    <s v="0-10%"/>
    <s v="0-10%"/>
    <n v="2.5017344680851066"/>
    <n v="52.536423829787239"/>
    <n v="317.72027744680855"/>
    <n v="317.72027744680855"/>
    <n v="1250.8672340425533"/>
    <n v="265.18385361702133"/>
    <n v="265.18385361702133"/>
    <n v="1198.330810212766"/>
    <s v="Overforecast"/>
    <s v="Overforecast"/>
    <s v="Overforecast"/>
    <s v="0-25"/>
  </r>
  <r>
    <s v="Total"/>
    <x v="0"/>
    <s v="ABC-17"/>
    <s v="XYZ-114"/>
    <x v="739"/>
    <s v="Description_997"/>
    <d v="2022-02-01T00:00:00"/>
    <n v="1266"/>
    <s v="Demand"/>
    <n v="58"/>
    <n v="569"/>
    <n v="569"/>
    <n v="500"/>
    <n v="511"/>
    <n v="511"/>
    <n v="442"/>
    <n v="0"/>
    <n v="0"/>
    <n v="0"/>
    <s v="0-10%"/>
    <s v="0-10%"/>
    <s v="0-10%"/>
    <n v="5.3670139924734865"/>
    <n v="311.28681156346221"/>
    <n v="3053.8309617174136"/>
    <n v="3053.8309617174136"/>
    <n v="2683.5069962367434"/>
    <n v="2742.5441501539513"/>
    <n v="2742.5441501539513"/>
    <n v="2372.220184673281"/>
    <s v="Overforecast"/>
    <s v="Overforecast"/>
    <s v="Overforecast"/>
    <s v="0-25"/>
  </r>
  <r>
    <s v="Total"/>
    <x v="3"/>
    <s v="ABC-17"/>
    <s v="XYZ-114"/>
    <x v="740"/>
    <s v="Description_1002"/>
    <d v="2022-02-01T00:00:00"/>
    <n v="1"/>
    <s v="Demand"/>
    <n v="0"/>
    <n v="158"/>
    <n v="158"/>
    <n v="0"/>
    <n v="158"/>
    <n v="158"/>
    <n v="0"/>
    <n v="1"/>
    <n v="1"/>
    <n v="1"/>
    <s v="90-100%"/>
    <s v="90-100%"/>
    <s v="Others"/>
    <n v="8.4631936948070763"/>
    <n v="0"/>
    <n v="1337.1846037795181"/>
    <n v="1337.1846037795181"/>
    <n v="0"/>
    <n v="1337.1846037795181"/>
    <n v="1337.1846037795181"/>
    <n v="0"/>
    <s v="Forecasted But Not Sold"/>
    <s v="Forecasted But Not Sold"/>
    <s v="Others"/>
    <s v="0"/>
  </r>
  <r>
    <s v="Total"/>
    <x v="3"/>
    <s v="ABC-17"/>
    <s v="XYZ-114"/>
    <x v="741"/>
    <s v="Description_1003"/>
    <d v="2022-02-01T00:00:00"/>
    <n v="1"/>
    <s v="Demand"/>
    <n v="0"/>
    <n v="129"/>
    <n v="129"/>
    <n v="0"/>
    <n v="129"/>
    <n v="129"/>
    <n v="0"/>
    <n v="1"/>
    <n v="1"/>
    <n v="1"/>
    <s v="90-100%"/>
    <s v="90-100%"/>
    <s v="Others"/>
    <n v="8.3905454601684237"/>
    <n v="0"/>
    <n v="1082.3803643617266"/>
    <n v="1082.3803643617266"/>
    <n v="0"/>
    <n v="1082.3803643617266"/>
    <n v="1082.3803643617266"/>
    <n v="0"/>
    <s v="Forecasted But Not Sold"/>
    <s v="Forecasted But Not Sold"/>
    <s v="Others"/>
    <s v="0"/>
  </r>
  <r>
    <s v="Total"/>
    <x v="4"/>
    <s v="ABC-17"/>
    <s v="XYZ-114"/>
    <x v="742"/>
    <s v="Description_1004"/>
    <d v="2022-02-01T00:00:00"/>
    <n v="19846"/>
    <s v="Demand"/>
    <n v="3444"/>
    <n v="4879"/>
    <n v="4879"/>
    <n v="4700"/>
    <n v="1435"/>
    <n v="1435"/>
    <n v="1256"/>
    <n v="0.58333333333333326"/>
    <n v="0.58333333333333326"/>
    <n v="0.63530778164924506"/>
    <s v="50-60%"/>
    <s v="50-60%"/>
    <s v="60-70%"/>
    <n v="2.2589629794596555"/>
    <n v="7779.868501259054"/>
    <n v="11021.48037678366"/>
    <n v="11021.48037678366"/>
    <n v="10617.12600346038"/>
    <n v="3241.6118755246061"/>
    <n v="3241.6118755246061"/>
    <n v="2837.2575022013261"/>
    <s v="Overforecast"/>
    <s v="Overforecast"/>
    <s v="Overforecast"/>
    <s v="50-80"/>
  </r>
  <r>
    <s v="Total"/>
    <x v="3"/>
    <s v="ABC-17"/>
    <s v="XYZ-114"/>
    <x v="743"/>
    <s v="Description_1005"/>
    <d v="2022-02-01T00:00:00"/>
    <n v="614"/>
    <s v="Demand"/>
    <n v="69"/>
    <n v="58"/>
    <n v="58"/>
    <n v="25"/>
    <n v="11"/>
    <n v="11"/>
    <n v="44"/>
    <n v="0.84057971014492749"/>
    <n v="0.84057971014492749"/>
    <n v="0.3623188405797102"/>
    <s v="80-90%"/>
    <s v="80-90%"/>
    <s v="30-40%"/>
    <n v="12.631208796973697"/>
    <n v="871.55340699118506"/>
    <n v="732.6101102244744"/>
    <n v="732.6101102244744"/>
    <n v="315.78021992434242"/>
    <n v="138.94329676671066"/>
    <n v="138.94329676671066"/>
    <n v="555.77318706684264"/>
    <s v="Underforecast"/>
    <s v="Underforecast"/>
    <s v="Underforecast"/>
    <s v="&gt;200&quot;"/>
  </r>
  <r>
    <s v="Total"/>
    <x v="3"/>
    <s v="ABC-17"/>
    <s v="XYZ-114"/>
    <x v="744"/>
    <s v="Description_1006"/>
    <d v="2022-02-01T00:00:00"/>
    <n v="0"/>
    <s v="Supply"/>
    <n v="0"/>
    <n v="224"/>
    <n v="224"/>
    <n v="0"/>
    <n v="224"/>
    <n v="224"/>
    <n v="0"/>
    <n v="1"/>
    <n v="1"/>
    <n v="1"/>
    <s v="90-100%"/>
    <s v="90-100%"/>
    <s v="Others"/>
    <n v="2.6196734848305718"/>
    <n v="0"/>
    <n v="586.80686060204812"/>
    <n v="586.80686060204812"/>
    <n v="0"/>
    <n v="586.80686060204812"/>
    <n v="586.80686060204812"/>
    <n v="0"/>
    <s v="Forecasted But Not Sold"/>
    <s v="Forecasted But Not Sold"/>
    <s v="Others"/>
    <s v="0"/>
  </r>
  <r>
    <s v="Total"/>
    <x v="3"/>
    <s v="ABC-17"/>
    <s v="XYZ-114"/>
    <x v="745"/>
    <s v="Description_1007"/>
    <d v="2022-02-01T00:00:00"/>
    <n v="950"/>
    <s v="Demand"/>
    <n v="227"/>
    <n v="118"/>
    <n v="118"/>
    <n v="60"/>
    <n v="109"/>
    <n v="109"/>
    <n v="167"/>
    <n v="0.51982378854625555"/>
    <n v="0.51982378854625555"/>
    <n v="0.26431718061674003"/>
    <s v="50-60%"/>
    <s v="50-60%"/>
    <s v="20-30%"/>
    <n v="3.3909594644223899"/>
    <n v="769.7477984238825"/>
    <n v="400.13321680184202"/>
    <n v="400.13321680184202"/>
    <n v="203.45756786534341"/>
    <n v="369.61458162204048"/>
    <n v="369.61458162204048"/>
    <n v="566.29023055853906"/>
    <s v="Underforecast"/>
    <s v="Underforecast"/>
    <s v="Underforecast"/>
    <s v="&gt;200&quot;"/>
  </r>
  <r>
    <s v="Total"/>
    <x v="3"/>
    <s v="ABC-17"/>
    <s v="XYZ-114"/>
    <x v="746"/>
    <s v="Description_1008"/>
    <d v="2022-02-01T00:00:00"/>
    <n v="258"/>
    <s v="Demand"/>
    <n v="75"/>
    <n v="91"/>
    <n v="91"/>
    <n v="60"/>
    <n v="16"/>
    <n v="16"/>
    <n v="15"/>
    <n v="0.78666666666666663"/>
    <n v="0.78666666666666663"/>
    <n v="0.8"/>
    <s v="70-80%"/>
    <s v="70-80%"/>
    <s v="70-80%"/>
    <n v="11.687235171097589"/>
    <n v="876.5426378323192"/>
    <n v="1063.5384005698807"/>
    <n v="1063.5384005698807"/>
    <n v="701.23411026585529"/>
    <n v="186.99576273756145"/>
    <n v="186.99576273756145"/>
    <n v="175.30852756646391"/>
    <s v="Overforecast"/>
    <s v="Overforecast"/>
    <s v="Underforecast"/>
    <s v="120-150"/>
  </r>
  <r>
    <s v="Total"/>
    <x v="4"/>
    <s v="ABC-17"/>
    <s v="XYZ-114"/>
    <x v="747"/>
    <s v="Description_1009"/>
    <d v="2022-02-01T00:00:00"/>
    <n v="8403"/>
    <s v="Demand"/>
    <n v="465"/>
    <n v="264"/>
    <n v="264"/>
    <n v="400"/>
    <n v="201"/>
    <n v="201"/>
    <n v="65"/>
    <n v="0.56774193548387097"/>
    <n v="0.56774193548387097"/>
    <n v="0.86021505376344087"/>
    <s v="50-60%"/>
    <s v="50-60%"/>
    <s v="80-90%"/>
    <n v="4.07"/>
    <n v="1892.5500000000002"/>
    <n v="1074.48"/>
    <n v="1074.48"/>
    <n v="1628"/>
    <n v="818.07000000000016"/>
    <n v="818.07000000000016"/>
    <n v="264.55000000000018"/>
    <s v="Underforecast"/>
    <s v="Underforecast"/>
    <s v="Underforecast"/>
    <s v="80-120"/>
  </r>
  <r>
    <s v="Total"/>
    <x v="3"/>
    <s v="ABC-17"/>
    <s v="XYZ-114"/>
    <x v="748"/>
    <s v="Description_1010"/>
    <d v="2022-02-01T00:00:00"/>
    <n v="2"/>
    <s v="Demand"/>
    <n v="0"/>
    <n v="392"/>
    <n v="392"/>
    <n v="0"/>
    <n v="392"/>
    <n v="392"/>
    <n v="0"/>
    <n v="1"/>
    <n v="1"/>
    <n v="1"/>
    <s v="90-100%"/>
    <s v="90-100%"/>
    <s v="Others"/>
    <n v="5.6868028695501076"/>
    <n v="0"/>
    <n v="2229.2267248636422"/>
    <n v="2229.2267248636422"/>
    <n v="0"/>
    <n v="2229.2267248636422"/>
    <n v="2229.2267248636422"/>
    <n v="0"/>
    <s v="Forecasted But Not Sold"/>
    <s v="Forecasted But Not Sold"/>
    <s v="Others"/>
    <s v="0"/>
  </r>
  <r>
    <s v="Total"/>
    <x v="3"/>
    <s v="ABC-17"/>
    <s v="XYZ-114"/>
    <x v="749"/>
    <s v="Description_1011"/>
    <d v="2022-02-01T00:00:00"/>
    <n v="892"/>
    <s v="Demand"/>
    <n v="332"/>
    <n v="202"/>
    <n v="202"/>
    <n v="80"/>
    <n v="130"/>
    <n v="130"/>
    <n v="252"/>
    <n v="0.60843373493975905"/>
    <n v="0.60843373493975905"/>
    <n v="0.24096385542168675"/>
    <s v="50-60%"/>
    <s v="50-60%"/>
    <s v="20-30%"/>
    <n v="5.6381980661450113"/>
    <n v="1871.8817579601437"/>
    <n v="1138.9160093612923"/>
    <n v="1138.9160093612923"/>
    <n v="451.05584529160092"/>
    <n v="732.96574859885141"/>
    <n v="732.96574859885141"/>
    <n v="1420.8259126685427"/>
    <s v="Underforecast"/>
    <s v="Underforecast"/>
    <s v="Underforecast"/>
    <s v="&gt;200&quot;"/>
  </r>
  <r>
    <s v="Total"/>
    <x v="4"/>
    <s v="ABC-17"/>
    <s v="XYZ-114"/>
    <x v="750"/>
    <s v="Description_1012"/>
    <d v="2022-02-01T00:00:00"/>
    <n v="56977"/>
    <s v="Demand"/>
    <n v="15924"/>
    <n v="20672"/>
    <n v="20672"/>
    <n v="21500"/>
    <n v="4748"/>
    <n v="4748"/>
    <n v="5576"/>
    <n v="0.70183371012308471"/>
    <n v="0.70183371012308471"/>
    <n v="0.64983672444109519"/>
    <s v="60-70%"/>
    <s v="60-70%"/>
    <s v="60-70%"/>
    <n v="2.0428846398533569"/>
    <n v="32530.895005024857"/>
    <n v="42230.511275048593"/>
    <n v="42230.511275048593"/>
    <n v="43922.01975684717"/>
    <n v="9699.6162700237364"/>
    <n v="9699.6162700237364"/>
    <n v="11391.124751822314"/>
    <s v="Overforecast"/>
    <s v="Overforecast"/>
    <s v="Overforecast"/>
    <s v="50-80"/>
  </r>
  <r>
    <s v="Total"/>
    <x v="3"/>
    <s v="ABC-17"/>
    <s v="XYZ-115"/>
    <x v="751"/>
    <s v="Description_1013"/>
    <d v="2022-02-01T00:00:00"/>
    <n v="1711"/>
    <s v="Demand"/>
    <n v="285"/>
    <n v="228"/>
    <n v="228"/>
    <n v="221"/>
    <n v="57"/>
    <n v="57"/>
    <n v="64"/>
    <n v="0.8"/>
    <n v="0.8"/>
    <n v="0.77543859649122804"/>
    <s v="70-80%"/>
    <s v="70-80%"/>
    <s v="70-80%"/>
    <n v="8.2526819585570088"/>
    <n v="2352.0143581887473"/>
    <n v="1881.6114865509981"/>
    <n v="1881.6114865509981"/>
    <n v="1823.842712841099"/>
    <n v="470.40287163774929"/>
    <n v="470.40287163774929"/>
    <n v="528.17164534764834"/>
    <s v="Underforecast"/>
    <s v="Underforecast"/>
    <s v="Underforecast"/>
    <s v="120-150"/>
  </r>
  <r>
    <s v="Total"/>
    <x v="3"/>
    <s v="ABC-17"/>
    <s v="XYZ-115"/>
    <x v="752"/>
    <s v="Description_1014"/>
    <d v="2022-02-01T00:00:00"/>
    <n v="471"/>
    <s v="Demand"/>
    <n v="39"/>
    <n v="35"/>
    <n v="35"/>
    <n v="40"/>
    <n v="4"/>
    <n v="4"/>
    <n v="1"/>
    <n v="0.89743589743589747"/>
    <n v="0.89743589743589747"/>
    <n v="0.97435897435897434"/>
    <s v="80-90%"/>
    <s v="80-90%"/>
    <s v="90-100%"/>
    <n v="16.508296596411284"/>
    <n v="643.82356726004014"/>
    <n v="577.79038087439494"/>
    <n v="577.79038087439494"/>
    <n v="660.33186385645138"/>
    <n v="66.033186385645195"/>
    <n v="66.033186385645195"/>
    <n v="16.508296596411242"/>
    <s v="Underforecast"/>
    <s v="Underforecast"/>
    <s v="Normal"/>
    <s v="80-120"/>
  </r>
  <r>
    <s v="Total"/>
    <x v="2"/>
    <s v="ABC-17"/>
    <s v="XYZ-115"/>
    <x v="753"/>
    <s v="Description_1015"/>
    <d v="2022-02-01T00:00:00"/>
    <n v="0"/>
    <s v="Supply"/>
    <n v="0"/>
    <n v="0"/>
    <n v="0"/>
    <n v="0"/>
    <n v="0"/>
    <n v="0"/>
    <n v="0"/>
    <n v="1"/>
    <n v="1"/>
    <n v="1"/>
    <s v="Others"/>
    <s v="Others"/>
    <s v="Others"/>
    <n v="0"/>
    <n v="0"/>
    <n v="0"/>
    <n v="0"/>
    <n v="0"/>
    <n v="0"/>
    <n v="0"/>
    <n v="0"/>
    <s v="Others"/>
    <s v="Others"/>
    <s v="Others"/>
    <s v="0"/>
  </r>
  <r>
    <s v="Total"/>
    <x v="3"/>
    <s v="ABC-17"/>
    <s v="XYZ-115"/>
    <x v="754"/>
    <s v="Description_1016"/>
    <d v="2022-02-01T00:00:00"/>
    <n v="1071"/>
    <s v="Demand"/>
    <n v="262"/>
    <n v="180"/>
    <n v="180"/>
    <n v="173"/>
    <n v="82"/>
    <n v="82"/>
    <n v="89"/>
    <n v="0.68702290076335881"/>
    <n v="0.68702290076335881"/>
    <n v="0.66030534351145032"/>
    <s v="60-70%"/>
    <s v="60-70%"/>
    <s v="60-70%"/>
    <n v="12.265690018248776"/>
    <n v="3213.6107847811795"/>
    <n v="2207.8242032847797"/>
    <n v="2207.8242032847797"/>
    <n v="2121.9643731570382"/>
    <n v="1005.7865814963998"/>
    <n v="1005.7865814963998"/>
    <n v="1091.6464116241414"/>
    <s v="Underforecast"/>
    <s v="Underforecast"/>
    <s v="Underforecast"/>
    <s v="150-200"/>
  </r>
  <r>
    <s v="Total"/>
    <x v="3"/>
    <s v="ABC-17"/>
    <s v="XYZ-115"/>
    <x v="755"/>
    <s v="Description_1017"/>
    <d v="2022-02-01T00:00:00"/>
    <n v="665"/>
    <s v="Demand"/>
    <n v="42"/>
    <n v="42"/>
    <n v="42"/>
    <n v="40"/>
    <n v="0"/>
    <n v="0"/>
    <n v="2"/>
    <n v="1"/>
    <n v="1"/>
    <n v="0.95238095238095233"/>
    <s v="90-100%"/>
    <s v="90-100%"/>
    <s v="90-100%"/>
    <n v="24.514612059829908"/>
    <n v="1029.6137065128562"/>
    <n v="1029.6137065128562"/>
    <n v="1029.6137065128562"/>
    <n v="980.58448239319637"/>
    <n v="0"/>
    <n v="0"/>
    <n v="49.02922411965983"/>
    <s v="Normal"/>
    <s v="Normal"/>
    <s v="Normal"/>
    <s v="80-120"/>
  </r>
  <r>
    <s v="Total"/>
    <x v="3"/>
    <s v="ABC-17"/>
    <s v="XYZ-115"/>
    <x v="756"/>
    <s v="Description_1018"/>
    <d v="2022-02-01T00:00:00"/>
    <n v="2787"/>
    <s v="Demand"/>
    <n v="1045"/>
    <n v="249"/>
    <n v="249"/>
    <n v="657"/>
    <n v="796"/>
    <n v="796"/>
    <n v="388"/>
    <n v="0.23827751196172253"/>
    <n v="0.23827751196172253"/>
    <n v="0.62870813397129188"/>
    <s v="20-30%"/>
    <s v="20-30%"/>
    <s v="60-70%"/>
    <n v="4.6325610574701006"/>
    <n v="4841.0263050562553"/>
    <n v="1153.5077033100551"/>
    <n v="1153.5077033100551"/>
    <n v="3043.5926147578562"/>
    <n v="3687.5186017462001"/>
    <n v="3687.5186017462001"/>
    <n v="1797.4336902983991"/>
    <s v="Underforecast"/>
    <s v="Underforecast"/>
    <s v="Underforecast"/>
    <s v="150-200"/>
  </r>
  <r>
    <s v="Total"/>
    <x v="3"/>
    <s v="ABC-15"/>
    <s v="XYZ-116"/>
    <x v="757"/>
    <s v="Description_1019"/>
    <d v="2022-02-01T00:00:00"/>
    <n v="0"/>
    <s v="Supply"/>
    <n v="0"/>
    <n v="5"/>
    <n v="5"/>
    <n v="0"/>
    <n v="5"/>
    <n v="5"/>
    <n v="0"/>
    <n v="1"/>
    <n v="1"/>
    <n v="1"/>
    <s v="90-100%"/>
    <s v="90-100%"/>
    <s v="Others"/>
    <n v="2.97"/>
    <n v="0"/>
    <n v="14.850000000000001"/>
    <n v="14.850000000000001"/>
    <n v="0"/>
    <n v="14.850000000000001"/>
    <n v="14.850000000000001"/>
    <n v="0"/>
    <s v="Forecasted But Not Sold"/>
    <s v="Forecasted But Not Sold"/>
    <s v="Others"/>
    <s v="0"/>
  </r>
  <r>
    <s v="Total"/>
    <x v="2"/>
    <s v="ABC-15"/>
    <s v="XYZ-116"/>
    <x v="758"/>
    <s v="Description_1020"/>
    <d v="2022-02-01T00:00:00"/>
    <n v="26968"/>
    <s v="Demand"/>
    <n v="1215"/>
    <n v="1500"/>
    <n v="1500"/>
    <n v="1600"/>
    <n v="285"/>
    <n v="285"/>
    <n v="385"/>
    <n v="0.76543209876543217"/>
    <n v="0.76543209876543217"/>
    <n v="0.6831275720164609"/>
    <s v="70-80%"/>
    <s v="70-80%"/>
    <s v="60-70%"/>
    <n v="1.6637049046954904"/>
    <n v="2021.4014592050207"/>
    <n v="2495.5573570432357"/>
    <n v="2495.5573570432357"/>
    <n v="2661.9278475127844"/>
    <n v="474.15589783821497"/>
    <n v="474.15589783821497"/>
    <n v="640.52638830776368"/>
    <s v="Overforecast"/>
    <s v="Overforecast"/>
    <s v="Overforecast"/>
    <s v="50-80"/>
  </r>
  <r>
    <s v="Total"/>
    <x v="3"/>
    <s v="ABC-15"/>
    <s v="XYZ-116"/>
    <x v="759"/>
    <s v="Description_1021"/>
    <d v="2022-02-01T00:00:00"/>
    <n v="0"/>
    <s v="Supply"/>
    <n v="0"/>
    <n v="0"/>
    <n v="0"/>
    <n v="0"/>
    <n v="0"/>
    <n v="0"/>
    <n v="0"/>
    <n v="1"/>
    <n v="1"/>
    <n v="1"/>
    <s v="Others"/>
    <s v="Others"/>
    <s v="Others"/>
    <n v="2.6629947421592388"/>
    <n v="0"/>
    <n v="0"/>
    <n v="0"/>
    <n v="0"/>
    <n v="0"/>
    <n v="0"/>
    <n v="0"/>
    <s v="Others"/>
    <s v="Others"/>
    <s v="Others"/>
    <s v="0"/>
  </r>
  <r>
    <s v="Total"/>
    <x v="0"/>
    <s v="ABC-15"/>
    <s v="XYZ-116"/>
    <x v="760"/>
    <s v="Description_1022"/>
    <d v="2022-02-01T00:00:00"/>
    <n v="0"/>
    <s v="Supply"/>
    <n v="0"/>
    <n v="0"/>
    <n v="0"/>
    <n v="100"/>
    <n v="0"/>
    <n v="0"/>
    <n v="100"/>
    <n v="1"/>
    <n v="1"/>
    <n v="1"/>
    <s v="Others"/>
    <s v="Others"/>
    <s v="90-100%"/>
    <n v="2.0384863013698631"/>
    <n v="0"/>
    <n v="0"/>
    <n v="0"/>
    <n v="203.84863013698632"/>
    <n v="0"/>
    <n v="0"/>
    <n v="203.84863013698632"/>
    <s v="Others"/>
    <s v="Others"/>
    <s v="Forecasted But Not Sold"/>
    <s v="0"/>
  </r>
  <r>
    <s v="Total"/>
    <x v="0"/>
    <s v="ABC-15"/>
    <s v="XYZ-116"/>
    <x v="761"/>
    <s v="Description_1023"/>
    <d v="2022-02-01T00:00:00"/>
    <n v="0"/>
    <s v="Supply"/>
    <n v="0"/>
    <n v="0"/>
    <n v="0"/>
    <n v="700"/>
    <n v="0"/>
    <n v="0"/>
    <n v="700"/>
    <n v="1"/>
    <n v="1"/>
    <n v="1"/>
    <s v="Others"/>
    <s v="Others"/>
    <s v="90-100%"/>
    <n v="3.9222222222222225"/>
    <n v="0"/>
    <n v="0"/>
    <n v="0"/>
    <n v="2745.5555555555557"/>
    <n v="0"/>
    <n v="0"/>
    <n v="2745.5555555555557"/>
    <s v="Others"/>
    <s v="Others"/>
    <s v="Forecasted But Not Sold"/>
    <s v="0"/>
  </r>
  <r>
    <s v="Total"/>
    <x v="0"/>
    <s v="ABC-12"/>
    <s v="XYZ-118"/>
    <x v="762"/>
    <s v="Description_1024"/>
    <d v="2022-02-01T00:00:00"/>
    <n v="1090"/>
    <s v="Demand"/>
    <n v="98"/>
    <n v="101"/>
    <n v="101"/>
    <n v="300"/>
    <n v="3"/>
    <n v="3"/>
    <n v="202"/>
    <n v="0.96938775510204078"/>
    <n v="0.96938775510204078"/>
    <n v="0"/>
    <s v="90-100%"/>
    <s v="90-100%"/>
    <s v="0-10%"/>
    <n v="1.055689330543933"/>
    <n v="103.45755439330543"/>
    <n v="106.62462238493723"/>
    <n v="106.62462238493723"/>
    <n v="316.70679916317988"/>
    <n v="3.1670679916317965"/>
    <n v="3.1670679916317965"/>
    <n v="213.24924476987445"/>
    <s v="Normal"/>
    <s v="Normal"/>
    <s v="Overforecast"/>
    <s v="25-50"/>
  </r>
  <r>
    <s v="Total"/>
    <x v="0"/>
    <s v="ABC-12"/>
    <s v="XYZ-118"/>
    <x v="763"/>
    <s v="Description_1025"/>
    <d v="2022-02-01T00:00:00"/>
    <n v="7638"/>
    <s v="Demand"/>
    <n v="279"/>
    <n v="765"/>
    <n v="765"/>
    <n v="700"/>
    <n v="486"/>
    <n v="486"/>
    <n v="421"/>
    <n v="0"/>
    <n v="0"/>
    <n v="0"/>
    <s v="0-10%"/>
    <s v="0-10%"/>
    <s v="0-10%"/>
    <n v="1.0962928934010154"/>
    <n v="305.86571725888331"/>
    <n v="838.66406345177677"/>
    <n v="838.66406345177677"/>
    <n v="767.40502538071075"/>
    <n v="532.7983461928934"/>
    <n v="532.7983461928934"/>
    <n v="461.53930812182745"/>
    <s v="Overforecast"/>
    <s v="Overforecast"/>
    <s v="Overforecast"/>
    <s v="25-50"/>
  </r>
  <r>
    <s v="Total"/>
    <x v="3"/>
    <s v="ABC-12"/>
    <s v="XYZ-117"/>
    <x v="764"/>
    <s v="Description_1027"/>
    <d v="2022-02-01T00:00:00"/>
    <n v="0"/>
    <s v="Demand"/>
    <n v="132"/>
    <n v="412"/>
    <n v="412"/>
    <n v="0"/>
    <n v="280"/>
    <n v="280"/>
    <n v="132"/>
    <n v="0"/>
    <n v="0"/>
    <n v="0"/>
    <s v="0-10%"/>
    <s v="0-10%"/>
    <s v="0-10%"/>
    <n v="1.704682163178376"/>
    <n v="225.01804553954562"/>
    <n v="702.32905122949091"/>
    <n v="702.32905122949091"/>
    <n v="0"/>
    <n v="477.31100568994532"/>
    <n v="477.31100568994532"/>
    <n v="225.01804553954562"/>
    <s v="Overforecast"/>
    <s v="Overforecast"/>
    <s v="Not Forecasted But Sold"/>
    <s v="Sales Agst No FC"/>
  </r>
  <r>
    <s v="Total"/>
    <x v="3"/>
    <s v="ABC-12"/>
    <s v="XYZ-117"/>
    <x v="765"/>
    <s v="Description_1028"/>
    <d v="2022-02-01T00:00:00"/>
    <n v="0"/>
    <s v="Demand"/>
    <n v="93"/>
    <n v="63"/>
    <n v="63"/>
    <n v="0"/>
    <n v="30"/>
    <n v="30"/>
    <n v="93"/>
    <n v="0.67741935483870974"/>
    <n v="0.67741935483870974"/>
    <n v="0"/>
    <s v="60-70%"/>
    <s v="60-70%"/>
    <s v="0-10%"/>
    <n v="4.850291491832186"/>
    <n v="451.07710874039327"/>
    <n v="305.56836398542771"/>
    <n v="305.56836398542771"/>
    <n v="0"/>
    <n v="145.50874475496556"/>
    <n v="145.50874475496556"/>
    <n v="451.07710874039327"/>
    <s v="Underforecast"/>
    <s v="Underforecast"/>
    <s v="Not Forecasted But Sold"/>
    <s v="Sales Agst No FC"/>
  </r>
  <r>
    <s v="Total"/>
    <x v="3"/>
    <s v="ABC-12"/>
    <s v="XYZ-117"/>
    <x v="766"/>
    <s v="Description_1029"/>
    <d v="2022-02-01T00:00:00"/>
    <n v="1766"/>
    <s v="Demand"/>
    <n v="437"/>
    <n v="361"/>
    <n v="361"/>
    <n v="350"/>
    <n v="76"/>
    <n v="76"/>
    <n v="87"/>
    <n v="0.82608695652173914"/>
    <n v="0.82608695652173914"/>
    <n v="0.8009153318077803"/>
    <s v="80-90%"/>
    <s v="80-90%"/>
    <s v="70-80%"/>
    <n v="1.9673620506609772"/>
    <n v="859.73721613884709"/>
    <n v="710.21770028861283"/>
    <n v="710.21770028861283"/>
    <n v="688.576717731342"/>
    <n v="149.51951585023426"/>
    <n v="149.51951585023426"/>
    <n v="171.16049840750509"/>
    <s v="Underforecast"/>
    <s v="Underforecast"/>
    <s v="Underforecast"/>
    <s v="120-150"/>
  </r>
  <r>
    <s v="Total"/>
    <x v="0"/>
    <s v="ABC-12"/>
    <s v="XYZ-117"/>
    <x v="767"/>
    <s v="Description_1030"/>
    <d v="2022-02-01T00:00:00"/>
    <n v="4161"/>
    <s v="Demand"/>
    <n v="762"/>
    <n v="1217"/>
    <n v="1217"/>
    <n v="1000"/>
    <n v="455"/>
    <n v="455"/>
    <n v="238"/>
    <n v="0.40288713910761154"/>
    <n v="0.40288713910761154"/>
    <n v="0.68766404199475062"/>
    <s v="30-40%"/>
    <s v="30-40%"/>
    <s v="60-70%"/>
    <n v="2.2413842824074073"/>
    <n v="1707.9348231944443"/>
    <n v="2727.7646716898148"/>
    <n v="2727.7646716898148"/>
    <n v="2241.3842824074072"/>
    <n v="1019.8298484953705"/>
    <n v="1019.8298484953705"/>
    <n v="533.44945921296289"/>
    <s v="Overforecast"/>
    <s v="Overforecast"/>
    <s v="Overforecast"/>
    <s v="50-80"/>
  </r>
  <r>
    <s v="Total"/>
    <x v="3"/>
    <s v="ABC-12"/>
    <s v="XYZ-117"/>
    <x v="768"/>
    <s v="Description_1031"/>
    <d v="2022-02-01T00:00:00"/>
    <n v="332"/>
    <s v="Demand"/>
    <n v="160"/>
    <n v="142"/>
    <n v="142"/>
    <n v="159"/>
    <n v="18"/>
    <n v="18"/>
    <n v="1"/>
    <n v="0.88749999999999996"/>
    <n v="0.88749999999999996"/>
    <n v="0.99375000000000002"/>
    <s v="80-90%"/>
    <s v="80-90%"/>
    <s v="90-100%"/>
    <n v="5.9674642726029523"/>
    <n v="954.7942836164724"/>
    <n v="847.37992670961921"/>
    <n v="847.37992670961921"/>
    <n v="948.82681934386937"/>
    <n v="107.41435690685319"/>
    <n v="107.41435690685319"/>
    <n v="5.9674642726030243"/>
    <s v="Underforecast"/>
    <s v="Underforecast"/>
    <s v="Normal"/>
    <s v="80-120"/>
  </r>
  <r>
    <s v="Total"/>
    <x v="3"/>
    <s v="ABC-12"/>
    <s v="XYZ-117"/>
    <x v="769"/>
    <s v="Description_1032"/>
    <d v="2022-02-01T00:00:00"/>
    <n v="3917"/>
    <s v="Demand"/>
    <n v="1264"/>
    <n v="789"/>
    <n v="789"/>
    <n v="750"/>
    <n v="475"/>
    <n v="475"/>
    <n v="514"/>
    <n v="0.62420886075949367"/>
    <n v="0.62420886075949367"/>
    <n v="0.59335443037974689"/>
    <s v="60-70%"/>
    <s v="60-70%"/>
    <s v="50-60%"/>
    <n v="1.9637538253457467"/>
    <n v="2482.1848352370239"/>
    <n v="1549.4017681977941"/>
    <n v="1549.4017681977941"/>
    <n v="1472.81536900931"/>
    <n v="932.78306703922976"/>
    <n v="932.78306703922976"/>
    <n v="1009.3694662277139"/>
    <s v="Underforecast"/>
    <s v="Underforecast"/>
    <s v="Underforecast"/>
    <s v="150-200"/>
  </r>
  <r>
    <s v="Total"/>
    <x v="0"/>
    <s v="ABC-12"/>
    <s v="XYZ-117"/>
    <x v="770"/>
    <s v="Description_1033"/>
    <d v="2022-02-01T00:00:00"/>
    <n v="4940"/>
    <s v="Demand"/>
    <n v="741"/>
    <n v="496"/>
    <n v="496"/>
    <n v="1000"/>
    <n v="245"/>
    <n v="245"/>
    <n v="259"/>
    <n v="0.66936572199730093"/>
    <n v="0.66936572199730093"/>
    <n v="0.65047233468286092"/>
    <s v="60-70%"/>
    <s v="60-70%"/>
    <s v="60-70%"/>
    <n v="1.6577948509485094"/>
    <n v="1228.4259845528454"/>
    <n v="822.26624607046062"/>
    <n v="822.26624607046062"/>
    <n v="1657.7948509485095"/>
    <n v="406.1597384823848"/>
    <n v="406.1597384823848"/>
    <n v="429.3688663956641"/>
    <s v="Underforecast"/>
    <s v="Underforecast"/>
    <s v="Overforecast"/>
    <s v="50-80"/>
  </r>
  <r>
    <s v="Total"/>
    <x v="3"/>
    <s v="ABC-12"/>
    <s v="XYZ-117"/>
    <x v="771"/>
    <s v="Description_1034"/>
    <d v="2022-02-01T00:00:00"/>
    <n v="964"/>
    <s v="Demand"/>
    <n v="249"/>
    <n v="181"/>
    <n v="181"/>
    <n v="260"/>
    <n v="68"/>
    <n v="68"/>
    <n v="11"/>
    <n v="0.72690763052208829"/>
    <n v="0.72690763052208829"/>
    <n v="0.95582329317269077"/>
    <s v="70-80%"/>
    <s v="70-80%"/>
    <s v="90-100%"/>
    <n v="5.7535260428927844"/>
    <n v="1432.6279846803034"/>
    <n v="1041.388213763594"/>
    <n v="1041.388213763594"/>
    <n v="1495.9167711521238"/>
    <n v="391.2397709167094"/>
    <n v="391.2397709167094"/>
    <n v="63.288786471820458"/>
    <s v="Underforecast"/>
    <s v="Underforecast"/>
    <s v="Normal"/>
    <s v="80-120"/>
  </r>
  <r>
    <s v="Total"/>
    <x v="0"/>
    <s v="ABC-12"/>
    <s v="XYZ-117"/>
    <x v="772"/>
    <s v="Description_1035"/>
    <d v="2022-02-01T00:00:00"/>
    <n v="18167"/>
    <s v="Demand"/>
    <n v="1137"/>
    <n v="1490"/>
    <n v="1490"/>
    <n v="2000"/>
    <n v="353"/>
    <n v="353"/>
    <n v="863"/>
    <n v="0.68953386103781877"/>
    <n v="0.68953386103781877"/>
    <n v="0.24098504837291113"/>
    <s v="60-70%"/>
    <s v="60-70%"/>
    <s v="20-30%"/>
    <n v="1.1330254364840457"/>
    <n v="1288.24992128236"/>
    <n v="1688.2079003612282"/>
    <n v="1688.2079003612282"/>
    <n v="2266.0508729680914"/>
    <n v="399.95797907886822"/>
    <n v="399.95797907886822"/>
    <n v="977.80095168573143"/>
    <s v="Overforecast"/>
    <s v="Overforecast"/>
    <s v="Overforecast"/>
    <s v="50-80"/>
  </r>
  <r>
    <s v="Total"/>
    <x v="3"/>
    <s v="ABC-12"/>
    <s v="XYZ-117"/>
    <x v="773"/>
    <s v="Description_1036"/>
    <d v="2022-02-01T00:00:00"/>
    <n v="2334"/>
    <s v="Demand"/>
    <n v="1134"/>
    <n v="825"/>
    <n v="825"/>
    <n v="1000"/>
    <n v="309"/>
    <n v="309"/>
    <n v="134"/>
    <n v="0.72751322751322745"/>
    <n v="0.72751322751322745"/>
    <n v="0.88183421516754845"/>
    <s v="70-80%"/>
    <s v="70-80%"/>
    <s v="80-90%"/>
    <n v="1.9565224876692919"/>
    <n v="2218.696501016977"/>
    <n v="1614.1310523271659"/>
    <n v="1614.1310523271659"/>
    <n v="1956.5224876692919"/>
    <n v="604.56544868981109"/>
    <n v="604.56544868981109"/>
    <n v="262.1740133476851"/>
    <s v="Underforecast"/>
    <s v="Underforecast"/>
    <s v="Underforecast"/>
    <s v="80-120"/>
  </r>
  <r>
    <s v="Total"/>
    <x v="0"/>
    <s v="ABC-12"/>
    <s v="XYZ-117"/>
    <x v="774"/>
    <s v="Description_1037"/>
    <d v="2022-02-01T00:00:00"/>
    <n v="3547"/>
    <s v="Demand"/>
    <n v="1118"/>
    <n v="4245"/>
    <n v="4245"/>
    <n v="2000"/>
    <n v="3127"/>
    <n v="3127"/>
    <n v="882"/>
    <n v="0"/>
    <n v="0"/>
    <n v="0.21109123434704835"/>
    <s v="0-10%"/>
    <s v="0-10%"/>
    <s v="20-30%"/>
    <n v="1.2034215422885572"/>
    <n v="1345.425284278607"/>
    <n v="5108.5244470149255"/>
    <n v="5108.5244470149255"/>
    <n v="2406.8430845771145"/>
    <n v="3763.0991627363182"/>
    <n v="3763.0991627363182"/>
    <n v="1061.4178002985075"/>
    <s v="Overforecast"/>
    <s v="Overforecast"/>
    <s v="Overforecast"/>
    <s v="50-80"/>
  </r>
  <r>
    <s v="Total"/>
    <x v="3"/>
    <s v="ABC-12"/>
    <s v="XYZ-117"/>
    <x v="775"/>
    <s v="Description_1038"/>
    <d v="2022-02-01T00:00:00"/>
    <n v="792"/>
    <s v="Demand"/>
    <n v="377"/>
    <n v="328"/>
    <n v="328"/>
    <n v="428"/>
    <n v="49"/>
    <n v="49"/>
    <n v="51"/>
    <n v="0.87002652519893897"/>
    <n v="0.87002652519893897"/>
    <n v="0.86472148541114058"/>
    <s v="80-90%"/>
    <s v="80-90%"/>
    <s v="80-90%"/>
    <n v="6.0030593019362932"/>
    <n v="2263.1533568299824"/>
    <n v="1969.0034510351043"/>
    <n v="1969.0034510351043"/>
    <n v="2569.3093812287334"/>
    <n v="294.14990579487812"/>
    <n v="294.14990579487812"/>
    <n v="306.15602439875101"/>
    <s v="Underforecast"/>
    <s v="Underforecast"/>
    <s v="Overforecast"/>
    <s v="80-120"/>
  </r>
  <r>
    <s v="Total"/>
    <x v="2"/>
    <s v="ABC-17"/>
    <s v="XYZ-136"/>
    <x v="776"/>
    <s v="Description_1039"/>
    <d v="2022-02-01T00:00:00"/>
    <n v="9113"/>
    <s v="Demand"/>
    <n v="310"/>
    <n v="218"/>
    <n v="218"/>
    <n v="170"/>
    <n v="92"/>
    <n v="92"/>
    <n v="140"/>
    <n v="0.70322580645161292"/>
    <n v="0.70322580645161292"/>
    <n v="0.54838709677419351"/>
    <s v="60-70%"/>
    <s v="60-70%"/>
    <s v="50-60%"/>
    <n v="9.278454248366014"/>
    <n v="2876.3208169934642"/>
    <n v="2022.703026143791"/>
    <n v="2022.703026143791"/>
    <n v="1577.3372222222224"/>
    <n v="853.61779084967316"/>
    <n v="853.61779084967316"/>
    <n v="1298.9835947712418"/>
    <s v="Underforecast"/>
    <s v="Underforecast"/>
    <s v="Underforecast"/>
    <s v="150-200"/>
  </r>
  <r>
    <s v="Total"/>
    <x v="2"/>
    <s v="ABC-17"/>
    <s v="XYZ-136"/>
    <x v="777"/>
    <s v="Description_1040"/>
    <d v="2022-02-01T00:00:00"/>
    <n v="2239"/>
    <s v="Demand"/>
    <n v="87"/>
    <n v="80"/>
    <n v="80"/>
    <n v="70"/>
    <n v="7"/>
    <n v="7"/>
    <n v="17"/>
    <n v="0.91954022988505746"/>
    <n v="0.91954022988505746"/>
    <n v="0.8045977011494253"/>
    <s v="90-100%"/>
    <s v="90-100%"/>
    <s v="70-80%"/>
    <n v="13.845882845188283"/>
    <n v="1204.5918075313807"/>
    <n v="1107.6706276150626"/>
    <n v="1107.6706276150626"/>
    <n v="969.21179916317988"/>
    <n v="96.921179916318124"/>
    <n v="96.921179916318124"/>
    <n v="235.38000836820083"/>
    <s v="Normal"/>
    <s v="Normal"/>
    <s v="Underforecast"/>
    <s v="120-150"/>
  </r>
  <r>
    <s v="Total"/>
    <x v="2"/>
    <s v="ABC-17"/>
    <s v="XYZ-136"/>
    <x v="778"/>
    <s v="Description_1041"/>
    <d v="2022-02-01T00:00:00"/>
    <n v="5132"/>
    <s v="Demand"/>
    <n v="272"/>
    <n v="441"/>
    <n v="441"/>
    <n v="330"/>
    <n v="169"/>
    <n v="169"/>
    <n v="58"/>
    <n v="0.37867647058823528"/>
    <n v="0.37867647058823528"/>
    <n v="0.78676470588235292"/>
    <s v="30-40%"/>
    <s v="30-40%"/>
    <s v="70-80%"/>
    <n v="3.3139961508852966"/>
    <n v="901.40695304080066"/>
    <n v="1461.4723025404157"/>
    <n v="1461.4723025404157"/>
    <n v="1093.6187297921479"/>
    <n v="560.06534949961508"/>
    <n v="560.06534949961508"/>
    <n v="192.2117767513472"/>
    <s v="Overforecast"/>
    <s v="Overforecast"/>
    <s v="Overforecast"/>
    <s v="80-120"/>
  </r>
  <r>
    <s v="Total"/>
    <x v="2"/>
    <s v="ABC-17"/>
    <s v="XYZ-136"/>
    <x v="779"/>
    <s v="Description_1042"/>
    <d v="2022-02-01T00:00:00"/>
    <n v="4899"/>
    <s v="Demand"/>
    <n v="297"/>
    <n v="485"/>
    <n v="485"/>
    <n v="450"/>
    <n v="188"/>
    <n v="188"/>
    <n v="153"/>
    <n v="0.367003367003367"/>
    <n v="0.367003367003367"/>
    <n v="0.48484848484848486"/>
    <s v="30-40%"/>
    <s v="30-40%"/>
    <s v="40-50%"/>
    <n v="6.2123190319031911"/>
    <n v="1845.0587524752477"/>
    <n v="3012.9747304730477"/>
    <n v="3012.9747304730477"/>
    <n v="2795.543564356436"/>
    <n v="1167.9159779977999"/>
    <n v="1167.9159779977999"/>
    <n v="950.48481188118831"/>
    <s v="Overforecast"/>
    <s v="Overforecast"/>
    <s v="Overforecast"/>
    <s v="50-80"/>
  </r>
  <r>
    <s v="Total"/>
    <x v="3"/>
    <s v="ABC-12"/>
    <s v="XYZ-119"/>
    <x v="780"/>
    <s v="Description_1043"/>
    <d v="2022-02-01T00:00:00"/>
    <n v="797"/>
    <s v="Demand"/>
    <n v="269"/>
    <n v="324"/>
    <n v="324"/>
    <n v="220"/>
    <n v="55"/>
    <n v="55"/>
    <n v="49"/>
    <n v="0.79553903345724908"/>
    <n v="0.79553903345724908"/>
    <n v="0.81784386617100369"/>
    <s v="70-80%"/>
    <s v="70-80%"/>
    <s v="80-90%"/>
    <n v="10.325120765641939"/>
    <n v="2777.4574859576815"/>
    <n v="3345.3391280679884"/>
    <n v="3345.3391280679884"/>
    <n v="2271.5265684412266"/>
    <n v="567.88164211030698"/>
    <n v="567.88164211030698"/>
    <n v="505.93091751645488"/>
    <s v="Overforecast"/>
    <s v="Overforecast"/>
    <s v="Underforecast"/>
    <s v="120-150"/>
  </r>
  <r>
    <s v="Total"/>
    <x v="3"/>
    <s v="ABC-12"/>
    <s v="XYZ-119"/>
    <x v="781"/>
    <s v="Description_1044"/>
    <d v="2022-02-01T00:00:00"/>
    <n v="31"/>
    <s v="Demand"/>
    <n v="0"/>
    <n v="778"/>
    <n v="778"/>
    <n v="600"/>
    <n v="778"/>
    <n v="778"/>
    <n v="600"/>
    <n v="1"/>
    <n v="1"/>
    <n v="1"/>
    <s v="90-100%"/>
    <s v="90-100%"/>
    <s v="90-100%"/>
    <n v="3.592104809017552"/>
    <n v="0"/>
    <n v="2794.6575414156555"/>
    <n v="2794.6575414156555"/>
    <n v="2155.262885410531"/>
    <n v="2794.6575414156555"/>
    <n v="2794.6575414156555"/>
    <n v="2155.262885410531"/>
    <s v="Forecasted But Not Sold"/>
    <s v="Forecasted But Not Sold"/>
    <s v="Forecasted But Not Sold"/>
    <s v="0"/>
  </r>
  <r>
    <s v="Total"/>
    <x v="1"/>
    <s v="ABC-17"/>
    <s v="XYZ-120"/>
    <x v="782"/>
    <s v="Description_1045"/>
    <d v="2022-02-01T00:00:00"/>
    <n v="1714"/>
    <s v="Demand"/>
    <n v="13"/>
    <n v="100"/>
    <n v="100"/>
    <n v="150"/>
    <n v="87"/>
    <n v="87"/>
    <n v="137"/>
    <n v="0"/>
    <n v="0"/>
    <n v="0"/>
    <s v="0-10%"/>
    <s v="0-10%"/>
    <s v="0-10%"/>
    <n v="16.278620808800913"/>
    <n v="211.62207051441186"/>
    <n v="1627.8620808800913"/>
    <n v="1627.8620808800913"/>
    <n v="2441.7931213201368"/>
    <n v="1416.2400103656794"/>
    <n v="1416.2400103656794"/>
    <n v="2230.1710508057249"/>
    <s v="Overforecast"/>
    <s v="Overforecast"/>
    <s v="Overforecast"/>
    <s v="0-25"/>
  </r>
  <r>
    <s v="Total"/>
    <x v="1"/>
    <s v="ABC-17"/>
    <s v="XYZ-120"/>
    <x v="783"/>
    <s v="Description_1048"/>
    <d v="2022-02-01T00:00:00"/>
    <n v="4076"/>
    <s v="Demand"/>
    <n v="353"/>
    <n v="478"/>
    <n v="478"/>
    <n v="500"/>
    <n v="125"/>
    <n v="125"/>
    <n v="147"/>
    <n v="0.64589235127478761"/>
    <n v="0.64589235127478761"/>
    <n v="0.58356940509915012"/>
    <s v="60-70%"/>
    <s v="60-70%"/>
    <s v="50-60%"/>
    <n v="27.671194467224517"/>
    <n v="9767.9316469302539"/>
    <n v="13226.830955333318"/>
    <n v="13226.830955333318"/>
    <n v="13835.597233612258"/>
    <n v="3458.8993084030644"/>
    <n v="3458.8993084030644"/>
    <n v="4067.6655866820038"/>
    <s v="Overforecast"/>
    <s v="Overforecast"/>
    <s v="Overforecast"/>
    <s v="50-80"/>
  </r>
  <r>
    <s v="Total"/>
    <x v="0"/>
    <s v="ABC-17"/>
    <s v="XYZ-120"/>
    <x v="784"/>
    <s v="Description_1049"/>
    <d v="2022-02-01T00:00:00"/>
    <n v="12208"/>
    <s v="Demand"/>
    <n v="3310"/>
    <n v="2749"/>
    <n v="2749"/>
    <n v="2700"/>
    <n v="561"/>
    <n v="561"/>
    <n v="610"/>
    <n v="0.83051359516616308"/>
    <n v="0.83051359516616308"/>
    <n v="0.81570996978851962"/>
    <s v="80-90%"/>
    <s v="80-90%"/>
    <s v="80-90%"/>
    <n v="12.023051937984496"/>
    <n v="39796.301914728683"/>
    <n v="33051.36977751938"/>
    <n v="33051.36977751938"/>
    <n v="32462.240232558139"/>
    <n v="6744.9321372093036"/>
    <n v="6744.9321372093036"/>
    <n v="7334.0616821705444"/>
    <s v="Underforecast"/>
    <s v="Underforecast"/>
    <s v="Underforecast"/>
    <s v="120-150"/>
  </r>
  <r>
    <s v="Total"/>
    <x v="2"/>
    <s v="ABC-12"/>
    <s v="XYZ-122"/>
    <x v="785"/>
    <s v="Description_1062"/>
    <d v="2022-02-01T00:00:00"/>
    <n v="56020"/>
    <s v="Demand"/>
    <n v="11180"/>
    <n v="10500"/>
    <n v="10500"/>
    <n v="8500"/>
    <n v="680"/>
    <n v="680"/>
    <n v="2680"/>
    <n v="0.93917710196779969"/>
    <n v="0.93917710196779969"/>
    <n v="0.76028622540250446"/>
    <s v="90-100%"/>
    <s v="90-100%"/>
    <s v="70-80%"/>
    <n v="1.8671085154589848"/>
    <n v="20874.273202831449"/>
    <n v="19604.639412319342"/>
    <n v="19604.639412319342"/>
    <n v="15870.422381401371"/>
    <n v="1269.6337905121072"/>
    <n v="1269.6337905121072"/>
    <n v="5003.8508214300782"/>
    <s v="Normal"/>
    <s v="Normal"/>
    <s v="Underforecast"/>
    <s v="120-150"/>
  </r>
  <r>
    <s v="Total"/>
    <x v="2"/>
    <s v="ABC-12"/>
    <s v="XYZ-122"/>
    <x v="786"/>
    <s v="Description_1063"/>
    <d v="2022-02-01T00:00:00"/>
    <n v="35883"/>
    <s v="Demand"/>
    <n v="7229"/>
    <n v="5000"/>
    <n v="5000"/>
    <n v="4500"/>
    <n v="2229"/>
    <n v="2229"/>
    <n v="2729"/>
    <n v="0.6916585973163647"/>
    <n v="0.6916585973163647"/>
    <n v="0.62249273758472823"/>
    <s v="60-70%"/>
    <s v="60-70%"/>
    <s v="60-70%"/>
    <n v="2.1001922743969494"/>
    <n v="15182.289951615547"/>
    <n v="10500.961371984748"/>
    <n v="10500.961371984748"/>
    <n v="9450.8652347862717"/>
    <n v="4681.3285796307991"/>
    <n v="4681.3285796307991"/>
    <n v="5731.424716829275"/>
    <s v="Underforecast"/>
    <s v="Underforecast"/>
    <s v="Underforecast"/>
    <s v="150-200"/>
  </r>
  <r>
    <s v="Total"/>
    <x v="2"/>
    <s v="ABC-12"/>
    <s v="XYZ-122"/>
    <x v="787"/>
    <s v="Description_1064"/>
    <d v="2022-02-01T00:00:00"/>
    <n v="29258"/>
    <s v="Demand"/>
    <n v="3473"/>
    <n v="3500"/>
    <n v="3500"/>
    <n v="3500"/>
    <n v="27"/>
    <n v="27"/>
    <n v="27"/>
    <n v="0.99222574143391884"/>
    <n v="0.99222574143391884"/>
    <n v="0.99222574143391884"/>
    <s v="90-100%"/>
    <s v="90-100%"/>
    <s v="90-100%"/>
    <n v="2.8851168099370708"/>
    <n v="10020.010680911446"/>
    <n v="10097.908834779748"/>
    <n v="10097.908834779748"/>
    <n v="10097.908834779748"/>
    <n v="77.898153868301961"/>
    <n v="77.898153868301961"/>
    <n v="77.898153868301961"/>
    <s v="Normal"/>
    <s v="Normal"/>
    <s v="Normal"/>
    <s v="80-120"/>
  </r>
  <r>
    <s v="Total"/>
    <x v="2"/>
    <s v="ABC-12"/>
    <s v="XYZ-122"/>
    <x v="788"/>
    <s v="Description_1065"/>
    <d v="2022-02-01T00:00:00"/>
    <n v="41596"/>
    <s v="Demand"/>
    <n v="6644"/>
    <n v="4500"/>
    <n v="4500"/>
    <n v="4000"/>
    <n v="2144"/>
    <n v="2144"/>
    <n v="2644"/>
    <n v="0.67730282962071042"/>
    <n v="0.67730282962071042"/>
    <n v="0.60204695966285371"/>
    <s v="60-70%"/>
    <s v="60-70%"/>
    <s v="50-60%"/>
    <n v="1.1219591338899508"/>
    <n v="7454.2964855648333"/>
    <n v="5048.8161025047784"/>
    <n v="5048.8161025047784"/>
    <n v="4487.8365355598035"/>
    <n v="2405.4803830600549"/>
    <n v="2405.4803830600549"/>
    <n v="2966.4599500050299"/>
    <s v="Underforecast"/>
    <s v="Underforecast"/>
    <s v="Underforecast"/>
    <s v="150-200"/>
  </r>
  <r>
    <s v="Total"/>
    <x v="0"/>
    <s v="ABC-12"/>
    <s v="XYZ-117"/>
    <x v="789"/>
    <s v="Description_1066"/>
    <d v="2022-02-01T00:00:00"/>
    <n v="6908"/>
    <s v="Demand"/>
    <n v="1664"/>
    <n v="1491"/>
    <n v="1491"/>
    <n v="1600"/>
    <n v="173"/>
    <n v="173"/>
    <n v="64"/>
    <n v="0.89603365384615385"/>
    <n v="0.89603365384615385"/>
    <n v="0.96153846153846156"/>
    <s v="80-90%"/>
    <s v="80-90%"/>
    <s v="90-100%"/>
    <n v="2.2378110089686096"/>
    <n v="3723.7175189237664"/>
    <n v="3336.5762143721968"/>
    <n v="3336.5762143721968"/>
    <n v="3580.4976143497752"/>
    <n v="387.14130455156965"/>
    <n v="387.14130455156965"/>
    <n v="143.21990457399124"/>
    <s v="Underforecast"/>
    <s v="Underforecast"/>
    <s v="Normal"/>
    <s v="80-120"/>
  </r>
  <r>
    <s v="Total"/>
    <x v="0"/>
    <s v="ABC-12"/>
    <s v="XYZ-117"/>
    <x v="790"/>
    <s v="Description_1067"/>
    <d v="2022-02-01T00:00:00"/>
    <n v="11311"/>
    <s v="Demand"/>
    <n v="2802"/>
    <n v="2420"/>
    <n v="2420"/>
    <n v="2000"/>
    <n v="382"/>
    <n v="382"/>
    <n v="802"/>
    <n v="0.8636688079942898"/>
    <n v="0.8636688079942898"/>
    <n v="0.7137758743754461"/>
    <s v="80-90%"/>
    <s v="80-90%"/>
    <s v="70-80%"/>
    <n v="2.2290186949766961"/>
    <n v="6245.7103833247029"/>
    <n v="5394.2252418436046"/>
    <n v="5394.2252418436046"/>
    <n v="4458.0373899533924"/>
    <n v="851.48514148109825"/>
    <n v="851.48514148109825"/>
    <n v="1787.6729933713104"/>
    <s v="Underforecast"/>
    <s v="Underforecast"/>
    <s v="Underforecast"/>
    <s v="120-150"/>
  </r>
  <r>
    <s v="Total"/>
    <x v="0"/>
    <s v="ABC-12"/>
    <s v="XYZ-117"/>
    <x v="791"/>
    <s v="Description_1068"/>
    <d v="2022-02-01T00:00:00"/>
    <n v="7736"/>
    <s v="Demand"/>
    <n v="941"/>
    <n v="498"/>
    <n v="498"/>
    <n v="1500"/>
    <n v="443"/>
    <n v="443"/>
    <n v="559"/>
    <n v="0.52922422954303938"/>
    <n v="0.52922422954303938"/>
    <n v="0.40595111583421895"/>
    <s v="50-60%"/>
    <s v="50-60%"/>
    <s v="30-40%"/>
    <n v="2.5880201896067416"/>
    <n v="2435.3269984199437"/>
    <n v="1288.8340544241573"/>
    <n v="1288.8340544241573"/>
    <n v="3882.0302844101125"/>
    <n v="1146.4929439957864"/>
    <n v="1146.4929439957864"/>
    <n v="1446.7032859901688"/>
    <s v="Underforecast"/>
    <s v="Underforecast"/>
    <s v="Overforecast"/>
    <s v="50-80"/>
  </r>
  <r>
    <s v="Total"/>
    <x v="0"/>
    <s v="ABC-12"/>
    <s v="XYZ-117"/>
    <x v="792"/>
    <s v="Description_1069"/>
    <d v="2022-02-01T00:00:00"/>
    <n v="398"/>
    <s v="Demand"/>
    <n v="64"/>
    <n v="41"/>
    <n v="41"/>
    <n v="200"/>
    <n v="23"/>
    <n v="23"/>
    <n v="136"/>
    <n v="0.640625"/>
    <n v="0.640625"/>
    <n v="0"/>
    <s v="60-70%"/>
    <s v="60-70%"/>
    <s v="0-10%"/>
    <n v="5.4967480662983421"/>
    <n v="351.7918762430939"/>
    <n v="225.36667071823203"/>
    <n v="225.36667071823203"/>
    <n v="1099.3496132596683"/>
    <n v="126.42520552486187"/>
    <n v="126.42520552486187"/>
    <n v="747.55773701657449"/>
    <s v="Underforecast"/>
    <s v="Underforecast"/>
    <s v="Overforecast"/>
    <s v="25-50"/>
  </r>
  <r>
    <s v="Total"/>
    <x v="4"/>
    <s v="ABC-12"/>
    <s v="XYZ-122"/>
    <x v="793"/>
    <s v="Description_1073"/>
    <d v="2022-02-01T00:00:00"/>
    <n v="61591"/>
    <s v="Demand"/>
    <n v="9864"/>
    <n v="11605"/>
    <n v="11605"/>
    <n v="12200"/>
    <n v="1741"/>
    <n v="1741"/>
    <n v="2336"/>
    <n v="0.82349959448499588"/>
    <n v="0.82349959448499588"/>
    <n v="0.76317923763179241"/>
    <s v="80-90%"/>
    <s v="80-90%"/>
    <s v="70-80%"/>
    <n v="2.2672576900358341"/>
    <n v="22364.229854513469"/>
    <n v="26311.525492865854"/>
    <n v="26311.525492865854"/>
    <n v="27660.543818437178"/>
    <n v="3947.2956383523851"/>
    <n v="3947.2956383523851"/>
    <n v="5296.3139639237088"/>
    <s v="Overforecast"/>
    <s v="Overforecast"/>
    <s v="Overforecast"/>
    <s v="80-120"/>
  </r>
  <r>
    <s v="Total"/>
    <x v="4"/>
    <s v="ABC-12"/>
    <s v="XYZ-122"/>
    <x v="794"/>
    <s v="Description_1074"/>
    <d v="2022-02-01T00:00:00"/>
    <n v="18239"/>
    <s v="Demand"/>
    <n v="12240"/>
    <n v="16205"/>
    <n v="16205"/>
    <n v="15500"/>
    <n v="3965"/>
    <n v="3965"/>
    <n v="3260"/>
    <n v="0.67606209150326801"/>
    <n v="0.67606209150326801"/>
    <n v="0.73366013071895431"/>
    <s v="60-70%"/>
    <s v="60-70%"/>
    <s v="70-80%"/>
    <n v="3.400143838466958"/>
    <n v="41617.760582835566"/>
    <n v="55099.330902357055"/>
    <n v="55099.330902357055"/>
    <n v="52702.229496237851"/>
    <n v="13481.570319521488"/>
    <n v="13481.570319521488"/>
    <n v="11084.468913402285"/>
    <s v="Overforecast"/>
    <s v="Overforecast"/>
    <s v="Overforecast"/>
    <s v="50-80"/>
  </r>
  <r>
    <s v="Total"/>
    <x v="4"/>
    <s v="ABC-12"/>
    <s v="XYZ-122"/>
    <x v="795"/>
    <s v="Description_1075"/>
    <d v="2022-02-01T00:00:00"/>
    <n v="25416"/>
    <s v="Demand"/>
    <n v="8248"/>
    <n v="5500"/>
    <n v="5500"/>
    <n v="2400"/>
    <n v="2748"/>
    <n v="2748"/>
    <n v="5848"/>
    <n v="0.66682832201745879"/>
    <n v="0.66682832201745879"/>
    <n v="0.29097963142580019"/>
    <s v="60-70%"/>
    <s v="60-70%"/>
    <s v="20-30%"/>
    <n v="1.4761904761904763"/>
    <n v="12175.619047619048"/>
    <n v="8119.0476190476193"/>
    <n v="8119.0476190476193"/>
    <n v="3542.8571428571431"/>
    <n v="4056.5714285714284"/>
    <n v="4056.5714285714284"/>
    <n v="8632.7619047619046"/>
    <s v="Underforecast"/>
    <s v="Underforecast"/>
    <s v="Underforecast"/>
    <s v="&gt;200&quot;"/>
  </r>
  <r>
    <s v="Total"/>
    <x v="3"/>
    <s v="ABC-12"/>
    <s v="XYZ-122"/>
    <x v="796"/>
    <s v="Description_1076"/>
    <d v="2022-02-01T00:00:00"/>
    <n v="1585"/>
    <s v="Demand"/>
    <n v="809"/>
    <n v="598"/>
    <n v="598"/>
    <n v="600"/>
    <n v="211"/>
    <n v="211"/>
    <n v="209"/>
    <n v="0.73918417799752789"/>
    <n v="0.73918417799752789"/>
    <n v="0.74165636588380712"/>
    <s v="70-80%"/>
    <s v="70-80%"/>
    <s v="70-80%"/>
    <n v="3.9488805358930965"/>
    <n v="3194.6443535375151"/>
    <n v="2361.4305604640717"/>
    <n v="2361.4305604640717"/>
    <n v="2369.3283215358579"/>
    <n v="833.21379307344341"/>
    <n v="833.21379307344341"/>
    <n v="825.31603200165728"/>
    <s v="Underforecast"/>
    <s v="Underforecast"/>
    <s v="Underforecast"/>
    <s v="120-150"/>
  </r>
  <r>
    <s v="Total"/>
    <x v="3"/>
    <s v="ABC-12"/>
    <s v="XYZ-122"/>
    <x v="797"/>
    <s v="Description_1077"/>
    <d v="2022-02-01T00:00:00"/>
    <n v="2155"/>
    <s v="Demand"/>
    <n v="333"/>
    <n v="243"/>
    <n v="243"/>
    <n v="400"/>
    <n v="90"/>
    <n v="90"/>
    <n v="67"/>
    <n v="0.72972972972972971"/>
    <n v="0.72972972972972971"/>
    <n v="0.79879879879879878"/>
    <s v="70-80%"/>
    <s v="70-80%"/>
    <s v="70-80%"/>
    <n v="11.829742629543496"/>
    <n v="3939.3042956379841"/>
    <n v="2874.6274589790696"/>
    <n v="2874.6274589790696"/>
    <n v="4731.8970518173983"/>
    <n v="1064.6768366589145"/>
    <n v="1064.6768366589145"/>
    <n v="792.59275617941421"/>
    <s v="Underforecast"/>
    <s v="Underforecast"/>
    <s v="Overforecast"/>
    <s v="80-120"/>
  </r>
  <r>
    <s v="Total"/>
    <x v="3"/>
    <s v="ABC-12"/>
    <s v="XYZ-122"/>
    <x v="798"/>
    <s v="Description_1078"/>
    <d v="2022-02-01T00:00:00"/>
    <n v="56"/>
    <s v="Demand"/>
    <n v="34"/>
    <n v="223"/>
    <n v="223"/>
    <n v="100"/>
    <n v="189"/>
    <n v="189"/>
    <n v="66"/>
    <n v="0"/>
    <n v="0"/>
    <n v="0"/>
    <s v="0-10%"/>
    <s v="0-10%"/>
    <s v="0-10%"/>
    <n v="5.1801838775838123"/>
    <n v="176.12625183784962"/>
    <n v="1155.1810047011902"/>
    <n v="1155.1810047011902"/>
    <n v="518.01838775838121"/>
    <n v="979.05475286334058"/>
    <n v="979.05475286334058"/>
    <n v="341.89213592053159"/>
    <s v="Overforecast"/>
    <s v="Overforecast"/>
    <s v="Overforecast"/>
    <s v="25-50"/>
  </r>
  <r>
    <s v="Total"/>
    <x v="3"/>
    <s v="ABC-12"/>
    <s v="XYZ-122"/>
    <x v="799"/>
    <s v="Description_1079"/>
    <d v="2022-02-01T00:00:00"/>
    <n v="525"/>
    <s v="Demand"/>
    <n v="103"/>
    <n v="75"/>
    <n v="75"/>
    <n v="85"/>
    <n v="28"/>
    <n v="28"/>
    <n v="18"/>
    <n v="0.72815533980582525"/>
    <n v="0.72815533980582525"/>
    <n v="0.82524271844660191"/>
    <s v="70-80%"/>
    <s v="70-80%"/>
    <s v="80-90%"/>
    <n v="15.54149722207776"/>
    <n v="1600.7742138740093"/>
    <n v="1165.612291655832"/>
    <n v="1165.612291655832"/>
    <n v="1321.0272638766096"/>
    <n v="435.16192221817732"/>
    <n v="435.16192221817732"/>
    <n v="279.74694999739972"/>
    <s v="Underforecast"/>
    <s v="Underforecast"/>
    <s v="Underforecast"/>
    <s v="120-150"/>
  </r>
  <r>
    <s v="Total"/>
    <x v="3"/>
    <s v="ABC-12"/>
    <s v="XYZ-122"/>
    <x v="800"/>
    <s v="Description_1080"/>
    <d v="2022-02-01T00:00:00"/>
    <n v="7899"/>
    <s v="Demand"/>
    <n v="1423"/>
    <n v="1800"/>
    <n v="1800"/>
    <n v="1800"/>
    <n v="377"/>
    <n v="377"/>
    <n v="377"/>
    <n v="0.73506676036542518"/>
    <n v="0.73506676036542518"/>
    <n v="0.73506676036542518"/>
    <s v="70-80%"/>
    <s v="70-80%"/>
    <s v="70-80%"/>
    <n v="2.628309530218496"/>
    <n v="3740.0844615009196"/>
    <n v="4730.9571543932925"/>
    <n v="4730.9571543932925"/>
    <n v="4730.9571543932925"/>
    <n v="990.87269289237292"/>
    <n v="990.87269289237292"/>
    <n v="990.87269289237292"/>
    <s v="Overforecast"/>
    <s v="Overforecast"/>
    <s v="Overforecast"/>
    <s v="50-80"/>
  </r>
  <r>
    <s v="Total"/>
    <x v="3"/>
    <s v="ABC-12"/>
    <s v="XYZ-122"/>
    <x v="801"/>
    <s v="Description_1081"/>
    <d v="2022-02-01T00:00:00"/>
    <n v="221"/>
    <s v="Demand"/>
    <n v="196"/>
    <n v="750"/>
    <n v="750"/>
    <n v="0"/>
    <n v="554"/>
    <n v="554"/>
    <n v="196"/>
    <n v="0"/>
    <n v="0"/>
    <n v="0"/>
    <s v="0-10%"/>
    <s v="0-10%"/>
    <s v="0-10%"/>
    <n v="7.8307132887642457"/>
    <n v="1534.8198045977922"/>
    <n v="5873.0349665731846"/>
    <n v="5873.0349665731846"/>
    <n v="0"/>
    <n v="4338.2151619753922"/>
    <n v="4338.2151619753922"/>
    <n v="1534.8198045977922"/>
    <s v="Overforecast"/>
    <s v="Overforecast"/>
    <s v="Not Forecasted But Sold"/>
    <s v="Sales Agst No FC"/>
  </r>
  <r>
    <s v="Total"/>
    <x v="1"/>
    <s v="ABC-4"/>
    <s v="XYZ-123"/>
    <x v="802"/>
    <s v="Description_1082"/>
    <d v="2022-02-01T00:00:00"/>
    <n v="17034"/>
    <s v="Demand"/>
    <n v="3009"/>
    <n v="4000"/>
    <n v="4000"/>
    <n v="5800"/>
    <n v="991"/>
    <n v="991"/>
    <n v="2791"/>
    <n v="0.67065470255898973"/>
    <n v="0.67065470255898973"/>
    <n v="7.244931871053506E-2"/>
    <s v="60-70%"/>
    <s v="60-70%"/>
    <s v="0-10%"/>
    <n v="7.5435625122219809"/>
    <n v="22698.579599275941"/>
    <n v="30174.250048887923"/>
    <n v="30174.250048887923"/>
    <n v="43752.662570887493"/>
    <n v="7475.6704496119819"/>
    <n v="7475.6704496119819"/>
    <n v="21054.082971611551"/>
    <s v="Overforecast"/>
    <s v="Overforecast"/>
    <s v="Overforecast"/>
    <s v="50-80"/>
  </r>
  <r>
    <s v="Total"/>
    <x v="1"/>
    <s v="ABC-4"/>
    <s v="XYZ-123"/>
    <x v="803"/>
    <s v="Description_1083"/>
    <d v="2022-02-01T00:00:00"/>
    <n v="1638"/>
    <s v="Demand"/>
    <n v="95"/>
    <n v="20"/>
    <n v="20"/>
    <n v="120"/>
    <n v="75"/>
    <n v="75"/>
    <n v="25"/>
    <n v="0.21052631578947367"/>
    <n v="0.21052631578947367"/>
    <n v="0.73684210526315796"/>
    <s v="20-30%"/>
    <s v="20-30%"/>
    <s v="70-80%"/>
    <n v="2.0532982206011532"/>
    <n v="195.06333095710954"/>
    <n v="41.065964412023064"/>
    <n v="41.065964412023064"/>
    <n v="246.39578647213838"/>
    <n v="153.99736654508649"/>
    <n v="153.99736654508649"/>
    <n v="51.33245551502884"/>
    <s v="Underforecast"/>
    <s v="Underforecast"/>
    <s v="Overforecast"/>
    <s v="50-80"/>
  </r>
  <r>
    <s v="Total"/>
    <x v="1"/>
    <s v="ABC-4"/>
    <s v="XYZ-123"/>
    <x v="804"/>
    <s v="Description_1084"/>
    <d v="2022-02-01T00:00:00"/>
    <n v="560"/>
    <s v="Demand"/>
    <n v="74"/>
    <n v="280"/>
    <n v="280"/>
    <n v="630"/>
    <n v="206"/>
    <n v="206"/>
    <n v="556"/>
    <n v="0"/>
    <n v="0"/>
    <n v="0"/>
    <s v="0-10%"/>
    <s v="0-10%"/>
    <s v="0-10%"/>
    <n v="3.8537363494885621"/>
    <n v="285.17648986215357"/>
    <n v="1079.0461778567974"/>
    <n v="1079.0461778567974"/>
    <n v="2427.853900177794"/>
    <n v="793.86968799464375"/>
    <n v="793.86968799464375"/>
    <n v="2142.6774103156404"/>
    <s v="Overforecast"/>
    <s v="Overforecast"/>
    <s v="Overforecast"/>
    <s v="0-25"/>
  </r>
  <r>
    <s v="Total"/>
    <x v="1"/>
    <s v="ABC-4"/>
    <s v="XYZ-123"/>
    <x v="805"/>
    <s v="Description_1085"/>
    <d v="2022-02-01T00:00:00"/>
    <n v="9431"/>
    <s v="Demand"/>
    <n v="1904"/>
    <n v="5000"/>
    <n v="5000"/>
    <n v="5300"/>
    <n v="3096"/>
    <n v="3096"/>
    <n v="3396"/>
    <n v="0"/>
    <n v="0"/>
    <n v="0"/>
    <s v="0-10%"/>
    <s v="0-10%"/>
    <s v="0-10%"/>
    <n v="3.862800975038998"/>
    <n v="7354.7730564742524"/>
    <n v="19314.004875194991"/>
    <n v="19314.004875194991"/>
    <n v="20472.845167706688"/>
    <n v="11959.231818720738"/>
    <n v="11959.231818720738"/>
    <n v="13118.072111232435"/>
    <s v="Overforecast"/>
    <s v="Overforecast"/>
    <s v="Overforecast"/>
    <s v="25-50"/>
  </r>
  <r>
    <s v="Total"/>
    <x v="1"/>
    <s v="ABC-4"/>
    <s v="XYZ-123"/>
    <x v="806"/>
    <s v="Description_1086"/>
    <d v="2022-02-01T00:00:00"/>
    <n v="7393"/>
    <s v="Demand"/>
    <n v="50"/>
    <n v="40"/>
    <n v="40"/>
    <n v="150"/>
    <n v="10"/>
    <n v="10"/>
    <n v="100"/>
    <n v="0.8"/>
    <n v="0.8"/>
    <n v="0"/>
    <s v="70-80%"/>
    <s v="70-80%"/>
    <s v="0-10%"/>
    <n v="1.4765911444184658"/>
    <n v="73.829557220923292"/>
    <n v="59.063645776738632"/>
    <n v="59.063645776738632"/>
    <n v="221.48867166276989"/>
    <n v="14.76591144418466"/>
    <n v="14.76591144418466"/>
    <n v="147.65911444184661"/>
    <s v="Underforecast"/>
    <s v="Underforecast"/>
    <s v="Overforecast"/>
    <s v="25-50"/>
  </r>
  <r>
    <s v="Total"/>
    <x v="1"/>
    <s v="ABC-4"/>
    <s v="XYZ-123"/>
    <x v="807"/>
    <s v="Description_1087"/>
    <d v="2022-02-01T00:00:00"/>
    <n v="3884"/>
    <s v="Demand"/>
    <n v="125"/>
    <n v="800"/>
    <n v="800"/>
    <n v="720"/>
    <n v="675"/>
    <n v="675"/>
    <n v="595"/>
    <n v="0"/>
    <n v="0"/>
    <n v="0"/>
    <s v="0-10%"/>
    <s v="0-10%"/>
    <s v="0-10%"/>
    <n v="2.3998167637111996"/>
    <n v="299.97709546389996"/>
    <n v="1919.8534109689597"/>
    <n v="1919.8534109689597"/>
    <n v="1727.8680698720636"/>
    <n v="1619.8763155050597"/>
    <n v="1619.8763155050597"/>
    <n v="1427.8909744081636"/>
    <s v="Overforecast"/>
    <s v="Overforecast"/>
    <s v="Overforecast"/>
    <s v="0-25"/>
  </r>
  <r>
    <s v="Total"/>
    <x v="0"/>
    <s v="ABC-4"/>
    <s v="XYZ-123"/>
    <x v="808"/>
    <s v="Description_1089"/>
    <d v="2022-02-01T00:00:00"/>
    <n v="3121"/>
    <s v="Demand"/>
    <n v="491"/>
    <n v="839"/>
    <n v="839"/>
    <n v="800"/>
    <n v="348"/>
    <n v="348"/>
    <n v="309"/>
    <n v="0.29124236252545821"/>
    <n v="0.29124236252545821"/>
    <n v="0.37067209775967414"/>
    <s v="20-30%"/>
    <s v="20-30%"/>
    <s v="30-40%"/>
    <n v="5.5475490925386515"/>
    <n v="2723.8466044364777"/>
    <n v="4654.3936886399288"/>
    <n v="4654.3936886399288"/>
    <n v="4438.0392740309208"/>
    <n v="1930.547084203451"/>
    <n v="1930.547084203451"/>
    <n v="1714.192669594443"/>
    <s v="Overforecast"/>
    <s v="Overforecast"/>
    <s v="Overforecast"/>
    <s v="50-80"/>
  </r>
  <r>
    <s v="Total"/>
    <x v="0"/>
    <s v="ABC-4"/>
    <s v="XYZ-123"/>
    <x v="809"/>
    <s v="Description_1091"/>
    <d v="2022-02-01T00:00:00"/>
    <n v="6509"/>
    <s v="Demand"/>
    <n v="1314"/>
    <n v="1153"/>
    <n v="1153"/>
    <n v="3000"/>
    <n v="161"/>
    <n v="161"/>
    <n v="1686"/>
    <n v="0.87747336377473362"/>
    <n v="0.87747336377473362"/>
    <n v="0"/>
    <s v="80-90%"/>
    <s v="80-90%"/>
    <s v="0-10%"/>
    <n v="2.9373695801444817"/>
    <n v="3859.7036283098491"/>
    <n v="3386.7871259065873"/>
    <n v="3386.7871259065873"/>
    <n v="8812.1087404334448"/>
    <n v="472.9165024032618"/>
    <n v="472.9165024032618"/>
    <n v="4952.4051121235952"/>
    <s v="Underforecast"/>
    <s v="Underforecast"/>
    <s v="Overforecast"/>
    <s v="25-50"/>
  </r>
  <r>
    <s v="Total"/>
    <x v="3"/>
    <s v="ABC-4"/>
    <s v="XYZ-123"/>
    <x v="810"/>
    <s v="Description_1092"/>
    <d v="2022-02-01T00:00:00"/>
    <n v="8597"/>
    <s v="Demand"/>
    <n v="2693"/>
    <n v="2303"/>
    <n v="2303"/>
    <n v="2000"/>
    <n v="390"/>
    <n v="390"/>
    <n v="693"/>
    <n v="0.85518009654660232"/>
    <n v="0.85518009654660232"/>
    <n v="0.74266617155588566"/>
    <s v="80-90%"/>
    <s v="80-90%"/>
    <s v="70-80%"/>
    <n v="0.58064973491615357"/>
    <n v="1563.6897361292015"/>
    <n v="1337.2363395119016"/>
    <n v="1337.2363395119016"/>
    <n v="1161.2994698323071"/>
    <n v="226.45339661729986"/>
    <n v="226.45339661729986"/>
    <n v="402.39026629689442"/>
    <s v="Underforecast"/>
    <s v="Underforecast"/>
    <s v="Underforecast"/>
    <s v="120-150"/>
  </r>
  <r>
    <s v="Total"/>
    <x v="3"/>
    <s v="ABC-4"/>
    <s v="XYZ-123"/>
    <x v="811"/>
    <s v="Description_1093"/>
    <d v="2022-02-01T00:00:00"/>
    <n v="38985"/>
    <s v="Demand"/>
    <n v="3487"/>
    <n v="2422"/>
    <n v="2422"/>
    <n v="3000"/>
    <n v="1065"/>
    <n v="1065"/>
    <n v="487"/>
    <n v="0.69457986808144545"/>
    <n v="0.69457986808144545"/>
    <n v="0.86033839977057647"/>
    <s v="60-70%"/>
    <s v="60-70%"/>
    <s v="80-90%"/>
    <n v="2.2561011595747478"/>
    <n v="7867.0247434371458"/>
    <n v="5464.2770084900394"/>
    <n v="5464.2770084900394"/>
    <n v="6768.3034787242432"/>
    <n v="2402.7477349471064"/>
    <n v="2402.7477349471064"/>
    <n v="1098.7212647129027"/>
    <s v="Underforecast"/>
    <s v="Underforecast"/>
    <s v="Underforecast"/>
    <s v="80-120"/>
  </r>
  <r>
    <s v="Total"/>
    <x v="4"/>
    <s v="ABC-4"/>
    <s v="XYZ-123"/>
    <x v="812"/>
    <s v="Description_1094"/>
    <d v="2022-02-01T00:00:00"/>
    <n v="14996"/>
    <s v="Demand"/>
    <n v="9430"/>
    <n v="9091"/>
    <n v="9091"/>
    <n v="12000"/>
    <n v="339"/>
    <n v="339"/>
    <n v="2570"/>
    <n v="0.96405090137857896"/>
    <n v="0.96405090137857896"/>
    <n v="0.72746553552492044"/>
    <s v="90-100%"/>
    <s v="90-100%"/>
    <s v="70-80%"/>
    <n v="1.87"/>
    <n v="17634.100000000002"/>
    <n v="17000.170000000002"/>
    <n v="17000.170000000002"/>
    <n v="22440"/>
    <n v="633.93000000000029"/>
    <n v="633.93000000000029"/>
    <n v="4805.8999999999978"/>
    <s v="Normal"/>
    <s v="Normal"/>
    <s v="Overforecast"/>
    <s v="50-80"/>
  </r>
  <r>
    <s v="Total"/>
    <x v="2"/>
    <s v="ABC-4"/>
    <s v="XYZ-123"/>
    <x v="813"/>
    <s v="Description_1101"/>
    <d v="2022-02-01T00:00:00"/>
    <n v="349681"/>
    <s v="Demand"/>
    <n v="51616"/>
    <n v="4810"/>
    <n v="4810"/>
    <n v="6000"/>
    <n v="46806"/>
    <n v="46806"/>
    <n v="45616"/>
    <n v="9.3188158710477365E-2"/>
    <n v="9.3188158710477365E-2"/>
    <n v="0.11624302541847487"/>
    <s v="0-10%"/>
    <s v="0-10%"/>
    <s v="10-20%"/>
    <n v="0.93068601792581174"/>
    <n v="48038.289501258696"/>
    <n v="4476.5997462231544"/>
    <n v="4476.5997462231544"/>
    <n v="5584.1161075548707"/>
    <n v="43561.689755035542"/>
    <n v="43561.689755035542"/>
    <n v="42454.173393703823"/>
    <s v="Underforecast"/>
    <s v="Underforecast"/>
    <s v="Underforecast"/>
    <s v="&gt;200&quot;"/>
  </r>
  <r>
    <s v="Total"/>
    <x v="2"/>
    <s v="ABC-4"/>
    <s v="XYZ-123"/>
    <x v="814"/>
    <s v="Description_1102"/>
    <d v="2022-02-01T00:00:00"/>
    <n v="117786"/>
    <s v="Demand"/>
    <n v="2504"/>
    <n v="8253"/>
    <n v="8253"/>
    <n v="6000"/>
    <n v="5749"/>
    <n v="5749"/>
    <n v="3496"/>
    <n v="0"/>
    <n v="0"/>
    <n v="0"/>
    <s v="0-10%"/>
    <s v="0-10%"/>
    <s v="0-10%"/>
    <n v="0.65170855453191334"/>
    <n v="1631.878220547911"/>
    <n v="5378.5507005518812"/>
    <n v="5378.5507005518812"/>
    <n v="3910.25132719148"/>
    <n v="3746.6724800039701"/>
    <n v="3746.6724800039701"/>
    <n v="2278.3731066435689"/>
    <s v="Overforecast"/>
    <s v="Overforecast"/>
    <s v="Overforecast"/>
    <s v="25-50"/>
  </r>
  <r>
    <s v="Total"/>
    <x v="1"/>
    <s v="ABC-16"/>
    <s v="XYZ-124"/>
    <x v="815"/>
    <s v="Description_1103"/>
    <d v="2022-02-01T00:00:00"/>
    <n v="0"/>
    <s v="Demand"/>
    <n v="343"/>
    <n v="157"/>
    <n v="157"/>
    <n v="150"/>
    <n v="186"/>
    <n v="186"/>
    <n v="193"/>
    <n v="0.45772594752186591"/>
    <n v="0.45772594752186591"/>
    <n v="0.43731778425655976"/>
    <s v="40-50%"/>
    <s v="40-50%"/>
    <s v="40-50%"/>
    <n v="3.5585"/>
    <n v="1220.5654999999999"/>
    <n v="558.68449999999996"/>
    <n v="558.68449999999996"/>
    <n v="533.77499999999998"/>
    <n v="661.88099999999997"/>
    <n v="661.88099999999997"/>
    <n v="686.79049999999995"/>
    <s v="Underforecast"/>
    <s v="Underforecast"/>
    <s v="Underforecast"/>
    <s v="&gt;200&quot;"/>
  </r>
  <r>
    <s v="Total"/>
    <x v="1"/>
    <s v="ABC-16"/>
    <s v="XYZ-124"/>
    <x v="816"/>
    <s v="Description_1104"/>
    <d v="2022-02-01T00:00:00"/>
    <n v="295"/>
    <s v="Demand"/>
    <n v="256"/>
    <n v="347"/>
    <n v="347"/>
    <n v="700"/>
    <n v="91"/>
    <n v="91"/>
    <n v="444"/>
    <n v="0.64453125"/>
    <n v="0.64453125"/>
    <n v="0"/>
    <s v="60-70%"/>
    <s v="60-70%"/>
    <s v="0-10%"/>
    <n v="21.037799999999997"/>
    <n v="5385.6767999999993"/>
    <n v="7300.1165999999994"/>
    <n v="7300.1165999999994"/>
    <n v="14726.459999999997"/>
    <n v="1914.4398000000001"/>
    <n v="1914.4398000000001"/>
    <n v="9340.783199999998"/>
    <s v="Overforecast"/>
    <s v="Overforecast"/>
    <s v="Overforecast"/>
    <s v="25-50"/>
  </r>
  <r>
    <s v="Total"/>
    <x v="1"/>
    <s v="ABC-16"/>
    <s v="XYZ-124"/>
    <x v="817"/>
    <s v="Description_1105"/>
    <d v="2022-02-01T00:00:00"/>
    <n v="1525"/>
    <s v="Supply"/>
    <n v="1567"/>
    <n v="3659"/>
    <n v="3659"/>
    <n v="3500"/>
    <n v="2092"/>
    <n v="2092"/>
    <n v="1933"/>
    <n v="0"/>
    <n v="0"/>
    <n v="0"/>
    <s v="0-10%"/>
    <s v="0-10%"/>
    <s v="0-10%"/>
    <n v="6.2150000000000007"/>
    <n v="9738.9050000000007"/>
    <n v="22740.685000000001"/>
    <n v="22740.685000000001"/>
    <n v="21752.500000000004"/>
    <n v="13001.78"/>
    <n v="13001.78"/>
    <n v="12013.595000000003"/>
    <s v="Overforecast"/>
    <s v="Overforecast"/>
    <s v="Overforecast"/>
    <s v="25-50"/>
  </r>
  <r>
    <s v="Total"/>
    <x v="1"/>
    <s v="ABC-16"/>
    <s v="XYZ-124"/>
    <x v="818"/>
    <s v="Description_1106"/>
    <d v="2022-02-01T00:00:00"/>
    <n v="1155"/>
    <s v="Demand"/>
    <n v="251"/>
    <n v="226"/>
    <n v="226"/>
    <n v="340"/>
    <n v="25"/>
    <n v="25"/>
    <n v="89"/>
    <n v="0.90039840637450197"/>
    <n v="0.90039840637450197"/>
    <n v="0.64541832669322707"/>
    <s v="80-90%"/>
    <s v="80-90%"/>
    <s v="60-70%"/>
    <n v="42.939999999999991"/>
    <n v="10777.939999999997"/>
    <n v="9704.4399999999987"/>
    <n v="9704.4399999999987"/>
    <n v="14599.599999999997"/>
    <n v="1073.4999999999982"/>
    <n v="1073.4999999999982"/>
    <n v="3821.66"/>
    <s v="Normal"/>
    <s v="Normal"/>
    <s v="Overforecast"/>
    <s v="50-80"/>
  </r>
  <r>
    <s v="Total"/>
    <x v="1"/>
    <s v="ABC-16"/>
    <s v="XYZ-124"/>
    <x v="819"/>
    <s v="Description_1107"/>
    <d v="2022-02-01T00:00:00"/>
    <n v="1232"/>
    <s v="Demand"/>
    <n v="684"/>
    <n v="896"/>
    <n v="896"/>
    <n v="950"/>
    <n v="212"/>
    <n v="212"/>
    <n v="266"/>
    <n v="0.69005847953216382"/>
    <n v="0.69005847953216382"/>
    <n v="0.61111111111111116"/>
    <s v="60-70%"/>
    <s v="60-70%"/>
    <s v="60-70%"/>
    <n v="48.8675"/>
    <n v="33425.370000000003"/>
    <n v="43785.279999999999"/>
    <n v="43785.279999999999"/>
    <n v="46424.125"/>
    <n v="10359.909999999996"/>
    <n v="10359.909999999996"/>
    <n v="12998.754999999997"/>
    <s v="Overforecast"/>
    <s v="Overforecast"/>
    <s v="Overforecast"/>
    <s v="50-80"/>
  </r>
  <r>
    <s v="Total"/>
    <x v="1"/>
    <s v="ABC-16"/>
    <s v="XYZ-124"/>
    <x v="820"/>
    <s v="Description_1108"/>
    <d v="2022-02-01T00:00:00"/>
    <n v="0"/>
    <s v="Supply"/>
    <n v="46"/>
    <n v="64"/>
    <n v="64"/>
    <n v="70"/>
    <n v="18"/>
    <n v="18"/>
    <n v="24"/>
    <n v="0.60869565217391308"/>
    <n v="0.60869565217391308"/>
    <n v="0.47826086956521741"/>
    <s v="50-60%"/>
    <s v="50-60%"/>
    <s v="40-50%"/>
    <n v="21.013999999999996"/>
    <n v="966.64399999999978"/>
    <n v="1344.8959999999997"/>
    <n v="1344.8959999999997"/>
    <n v="1470.9799999999998"/>
    <n v="378.25199999999995"/>
    <n v="378.25199999999995"/>
    <n v="504.33600000000001"/>
    <s v="Overforecast"/>
    <s v="Overforecast"/>
    <s v="Overforecast"/>
    <s v="50-80"/>
  </r>
  <r>
    <s v="Total"/>
    <x v="1"/>
    <s v="ABC-16"/>
    <s v="XYZ-124"/>
    <x v="821"/>
    <s v="Description_1109"/>
    <d v="2022-02-01T00:00:00"/>
    <n v="656"/>
    <s v="Demand"/>
    <n v="147"/>
    <n v="279"/>
    <n v="279"/>
    <n v="350"/>
    <n v="132"/>
    <n v="132"/>
    <n v="203"/>
    <n v="0.10204081632653061"/>
    <n v="0.10204081632653061"/>
    <n v="0"/>
    <s v="0-10%"/>
    <s v="0-10%"/>
    <s v="0-10%"/>
    <n v="82.717999999999989"/>
    <n v="12159.545999999998"/>
    <n v="23078.321999999996"/>
    <n v="23078.321999999996"/>
    <n v="28951.299999999996"/>
    <n v="10918.775999999998"/>
    <n v="10918.775999999998"/>
    <n v="16791.753999999997"/>
    <s v="Overforecast"/>
    <s v="Overforecast"/>
    <s v="Overforecast"/>
    <s v="25-50"/>
  </r>
  <r>
    <s v="Total"/>
    <x v="1"/>
    <s v="ABC-16"/>
    <s v="XYZ-124"/>
    <x v="822"/>
    <s v="Description_1110"/>
    <d v="2022-02-01T00:00:00"/>
    <n v="0"/>
    <s v="Supply"/>
    <n v="0"/>
    <n v="80"/>
    <n v="80"/>
    <n v="500"/>
    <n v="80"/>
    <n v="80"/>
    <n v="500"/>
    <n v="1"/>
    <n v="1"/>
    <n v="1"/>
    <s v="90-100%"/>
    <s v="90-100%"/>
    <s v="90-100%"/>
    <n v="2.2243000000000004"/>
    <n v="0"/>
    <n v="177.94400000000002"/>
    <n v="177.94400000000002"/>
    <n v="1112.1500000000001"/>
    <n v="177.94400000000002"/>
    <n v="177.94400000000002"/>
    <n v="1112.1500000000001"/>
    <s v="Forecasted But Not Sold"/>
    <s v="Forecasted But Not Sold"/>
    <s v="Forecasted But Not Sold"/>
    <s v="0"/>
  </r>
  <r>
    <s v="Total"/>
    <x v="1"/>
    <s v="ABC-16"/>
    <s v="XYZ-124"/>
    <x v="823"/>
    <s v="Description_1111"/>
    <d v="2022-02-01T00:00:00"/>
    <n v="3647"/>
    <s v="Demand"/>
    <n v="1265"/>
    <n v="457"/>
    <n v="457"/>
    <n v="460"/>
    <n v="808"/>
    <n v="808"/>
    <n v="805"/>
    <n v="0.36126482213438738"/>
    <n v="0.36126482213438738"/>
    <n v="0.36363636363636365"/>
    <s v="30-40%"/>
    <s v="30-40%"/>
    <s v="30-40%"/>
    <n v="5.3130000000000006"/>
    <n v="6720.9450000000006"/>
    <n v="2428.0410000000002"/>
    <n v="2428.0410000000002"/>
    <n v="2443.9800000000005"/>
    <n v="4292.9040000000005"/>
    <n v="4292.9040000000005"/>
    <n v="4276.9650000000001"/>
    <s v="Underforecast"/>
    <s v="Underforecast"/>
    <s v="Underforecast"/>
    <s v="&gt;200&quot;"/>
  </r>
  <r>
    <s v="Total"/>
    <x v="1"/>
    <s v="ABC-16"/>
    <s v="XYZ-124"/>
    <x v="824"/>
    <s v="Description_1112"/>
    <d v="2022-02-01T00:00:00"/>
    <n v="0"/>
    <s v="Supply"/>
    <n v="0"/>
    <n v="218"/>
    <n v="218"/>
    <n v="200"/>
    <n v="218"/>
    <n v="218"/>
    <n v="200"/>
    <n v="1"/>
    <n v="1"/>
    <n v="1"/>
    <s v="90-100%"/>
    <s v="90-100%"/>
    <s v="90-100%"/>
    <n v="32.660999999999994"/>
    <n v="0"/>
    <n v="7120.097999999999"/>
    <n v="7120.097999999999"/>
    <n v="6532.1999999999989"/>
    <n v="7120.097999999999"/>
    <n v="7120.097999999999"/>
    <n v="6532.1999999999989"/>
    <s v="Forecasted But Not Sold"/>
    <s v="Forecasted But Not Sold"/>
    <s v="Forecasted But Not Sold"/>
    <s v="0"/>
  </r>
  <r>
    <s v="Total"/>
    <x v="1"/>
    <s v="ABC-16"/>
    <s v="XYZ-124"/>
    <x v="825"/>
    <s v="Description_1113"/>
    <d v="2022-02-01T00:00:00"/>
    <n v="174"/>
    <s v="Demand"/>
    <n v="103"/>
    <n v="114"/>
    <n v="114"/>
    <n v="120"/>
    <n v="11"/>
    <n v="11"/>
    <n v="17"/>
    <n v="0.89320388349514568"/>
    <n v="0.89320388349514568"/>
    <n v="0.83495145631067957"/>
    <s v="80-90%"/>
    <s v="80-90%"/>
    <s v="80-90%"/>
    <n v="48.806100000000001"/>
    <n v="5027.0282999999999"/>
    <n v="5563.8954000000003"/>
    <n v="5563.8954000000003"/>
    <n v="5856.732"/>
    <n v="536.86710000000039"/>
    <n v="536.86710000000039"/>
    <n v="829.70370000000003"/>
    <s v="Overforecast"/>
    <s v="Overforecast"/>
    <s v="Overforecast"/>
    <s v="80-120"/>
  </r>
  <r>
    <s v="Total"/>
    <x v="3"/>
    <s v="ABC-16"/>
    <s v="XYZ-124"/>
    <x v="826"/>
    <s v="Description_1114"/>
    <d v="2022-02-01T00:00:00"/>
    <n v="0"/>
    <s v="Supply"/>
    <n v="0"/>
    <n v="787"/>
    <n v="787"/>
    <n v="0"/>
    <n v="787"/>
    <n v="787"/>
    <n v="0"/>
    <n v="1"/>
    <n v="1"/>
    <n v="1"/>
    <s v="90-100%"/>
    <s v="90-100%"/>
    <s v="Others"/>
    <n v="4.3003571625724533"/>
    <n v="0"/>
    <n v="3384.3810869445206"/>
    <n v="3384.3810869445206"/>
    <n v="0"/>
    <n v="3384.3810869445206"/>
    <n v="3384.3810869445206"/>
    <n v="0"/>
    <s v="Forecasted But Not Sold"/>
    <s v="Forecasted But Not Sold"/>
    <s v="Others"/>
    <s v="0"/>
  </r>
  <r>
    <s v="Total"/>
    <x v="3"/>
    <s v="ABC-16"/>
    <s v="XYZ-124"/>
    <x v="827"/>
    <s v="Description_1115"/>
    <d v="2022-02-01T00:00:00"/>
    <n v="4580"/>
    <s v="Demand"/>
    <n v="3028"/>
    <n v="1500"/>
    <n v="1500"/>
    <n v="1500"/>
    <n v="1528"/>
    <n v="1528"/>
    <n v="1528"/>
    <n v="0.49537648612945839"/>
    <n v="0.49537648612945839"/>
    <n v="0.49537648612945839"/>
    <s v="40-50%"/>
    <s v="40-50%"/>
    <s v="40-50%"/>
    <n v="2.1543236245954698"/>
    <n v="6523.2919352750823"/>
    <n v="3231.4854368932047"/>
    <n v="3231.4854368932047"/>
    <n v="3231.4854368932047"/>
    <n v="3291.8064983818776"/>
    <n v="3291.8064983818776"/>
    <n v="3291.8064983818776"/>
    <s v="Underforecast"/>
    <s v="Underforecast"/>
    <s v="Underforecast"/>
    <s v="&gt;200&quot;"/>
  </r>
  <r>
    <s v="Total"/>
    <x v="3"/>
    <s v="ABC-16"/>
    <s v="XYZ-124"/>
    <x v="828"/>
    <s v="Description_1116"/>
    <d v="2022-02-01T00:00:00"/>
    <n v="10"/>
    <s v="Supply"/>
    <n v="0"/>
    <n v="563"/>
    <n v="563"/>
    <n v="604"/>
    <n v="563"/>
    <n v="563"/>
    <n v="604"/>
    <n v="1"/>
    <n v="1"/>
    <n v="1"/>
    <s v="90-100%"/>
    <s v="90-100%"/>
    <s v="90-100%"/>
    <n v="2.7564313575525805"/>
    <n v="0"/>
    <n v="1551.8708543021028"/>
    <n v="1551.8708543021028"/>
    <n v="1664.8845399617587"/>
    <n v="1551.8708543021028"/>
    <n v="1551.8708543021028"/>
    <n v="1664.8845399617587"/>
    <s v="Forecasted But Not Sold"/>
    <s v="Forecasted But Not Sold"/>
    <s v="Forecasted But Not Sold"/>
    <s v="0"/>
  </r>
  <r>
    <s v="Total"/>
    <x v="0"/>
    <s v="ABC-16"/>
    <s v="XYZ-124"/>
    <x v="829"/>
    <s v="Description_1117"/>
    <d v="2022-02-01T00:00:00"/>
    <n v="2954"/>
    <s v="Demand"/>
    <n v="177"/>
    <n v="617"/>
    <n v="617"/>
    <n v="800"/>
    <n v="440"/>
    <n v="440"/>
    <n v="623"/>
    <n v="0"/>
    <n v="0"/>
    <n v="0"/>
    <s v="0-10%"/>
    <s v="0-10%"/>
    <s v="0-10%"/>
    <n v="4.4552177487864073"/>
    <n v="788.57354153519407"/>
    <n v="2748.8693510012131"/>
    <n v="2748.8693510012131"/>
    <n v="3564.1741990291257"/>
    <n v="1960.2958094660189"/>
    <n v="1960.2958094660189"/>
    <n v="2775.6006574939315"/>
    <s v="Overforecast"/>
    <s v="Overforecast"/>
    <s v="Overforecast"/>
    <s v="0-25"/>
  </r>
  <r>
    <s v="Total"/>
    <x v="3"/>
    <s v="ABC-16"/>
    <s v="XYZ-124"/>
    <x v="830"/>
    <s v="Description_1118"/>
    <d v="2022-02-01T00:00:00"/>
    <n v="1"/>
    <s v="Demand"/>
    <n v="0"/>
    <n v="190"/>
    <n v="190"/>
    <n v="0"/>
    <n v="190"/>
    <n v="190"/>
    <n v="0"/>
    <n v="1"/>
    <n v="1"/>
    <n v="1"/>
    <s v="90-100%"/>
    <s v="90-100%"/>
    <s v="Others"/>
    <n v="7.9634980988593149"/>
    <n v="0"/>
    <n v="1513.0646387832699"/>
    <n v="1513.0646387832699"/>
    <n v="0"/>
    <n v="1513.0646387832699"/>
    <n v="1513.0646387832699"/>
    <n v="0"/>
    <s v="Forecasted But Not Sold"/>
    <s v="Forecasted But Not Sold"/>
    <s v="Others"/>
    <s v="0"/>
  </r>
  <r>
    <s v="Total"/>
    <x v="3"/>
    <s v="ABC-16"/>
    <s v="XYZ-124"/>
    <x v="831"/>
    <s v="Description_1119"/>
    <d v="2022-02-01T00:00:00"/>
    <n v="3549"/>
    <s v="Demand"/>
    <n v="949"/>
    <n v="1015"/>
    <n v="1015"/>
    <n v="1000"/>
    <n v="66"/>
    <n v="66"/>
    <n v="51"/>
    <n v="0.93045310853530028"/>
    <n v="0.93045310853530028"/>
    <n v="0.94625922023182296"/>
    <s v="90-100%"/>
    <s v="90-100%"/>
    <s v="90-100%"/>
    <n v="3.0133220338983051"/>
    <n v="2859.6426101694915"/>
    <n v="3058.5218644067795"/>
    <n v="3058.5218644067795"/>
    <n v="3013.3220338983051"/>
    <n v="198.87925423728802"/>
    <n v="198.87925423728802"/>
    <n v="153.67942372881362"/>
    <s v="Normal"/>
    <s v="Normal"/>
    <s v="Normal"/>
    <s v="80-120"/>
  </r>
  <r>
    <s v="Total"/>
    <x v="3"/>
    <s v="ABC-16"/>
    <s v="XYZ-124"/>
    <x v="832"/>
    <s v="Description_1120"/>
    <d v="2022-02-01T00:00:00"/>
    <n v="26"/>
    <s v="Demand"/>
    <n v="0"/>
    <n v="374"/>
    <n v="374"/>
    <n v="200"/>
    <n v="374"/>
    <n v="374"/>
    <n v="200"/>
    <n v="1"/>
    <n v="1"/>
    <n v="1"/>
    <s v="90-100%"/>
    <s v="90-100%"/>
    <s v="90-100%"/>
    <n v="2.7924615384615383"/>
    <n v="0"/>
    <n v="1044.3806153846153"/>
    <n v="1044.3806153846153"/>
    <n v="558.49230769230769"/>
    <n v="1044.3806153846153"/>
    <n v="1044.3806153846153"/>
    <n v="558.49230769230769"/>
    <s v="Forecasted But Not Sold"/>
    <s v="Forecasted But Not Sold"/>
    <s v="Forecasted But Not Sold"/>
    <s v="0"/>
  </r>
  <r>
    <s v="Total"/>
    <x v="3"/>
    <s v="ABC-16"/>
    <s v="XYZ-124"/>
    <x v="833"/>
    <s v="Description_1121"/>
    <d v="2022-02-01T00:00:00"/>
    <n v="2"/>
    <s v="Demand"/>
    <n v="0"/>
    <n v="520"/>
    <n v="520"/>
    <n v="0"/>
    <n v="520"/>
    <n v="520"/>
    <n v="0"/>
    <n v="1"/>
    <n v="1"/>
    <n v="1"/>
    <s v="90-100%"/>
    <s v="90-100%"/>
    <s v="Others"/>
    <n v="4.3953775433308202"/>
    <n v="0"/>
    <n v="2285.5963225320265"/>
    <n v="2285.5963225320265"/>
    <n v="0"/>
    <n v="2285.5963225320265"/>
    <n v="2285.5963225320265"/>
    <n v="0"/>
    <s v="Forecasted But Not Sold"/>
    <s v="Forecasted But Not Sold"/>
    <s v="Others"/>
    <s v="0"/>
  </r>
  <r>
    <s v="Total"/>
    <x v="0"/>
    <s v="ABC-16"/>
    <s v="XYZ-124"/>
    <x v="834"/>
    <s v="Description_1122"/>
    <d v="2022-02-01T00:00:00"/>
    <n v="15511"/>
    <s v="Demand"/>
    <n v="492"/>
    <n v="615"/>
    <n v="615"/>
    <n v="800"/>
    <n v="123"/>
    <n v="123"/>
    <n v="308"/>
    <n v="0.75"/>
    <n v="0.75"/>
    <n v="0.37398373983739841"/>
    <s v="70-80%"/>
    <s v="70-80%"/>
    <s v="30-40%"/>
    <n v="2.7181559385290885"/>
    <n v="1337.3327217563115"/>
    <n v="1671.6659021953894"/>
    <n v="1671.6659021953894"/>
    <n v="2174.524750823271"/>
    <n v="334.33318043907798"/>
    <n v="334.33318043907798"/>
    <n v="837.19202906695955"/>
    <s v="Overforecast"/>
    <s v="Overforecast"/>
    <s v="Overforecast"/>
    <s v="50-80"/>
  </r>
  <r>
    <s v="Total"/>
    <x v="3"/>
    <s v="ABC-16"/>
    <s v="XYZ-124"/>
    <x v="835"/>
    <s v="Description_1123"/>
    <d v="2022-02-01T00:00:00"/>
    <n v="3"/>
    <s v="Demand"/>
    <n v="0"/>
    <n v="137"/>
    <n v="137"/>
    <n v="0"/>
    <n v="137"/>
    <n v="137"/>
    <n v="0"/>
    <n v="1"/>
    <n v="1"/>
    <n v="1"/>
    <s v="90-100%"/>
    <s v="90-100%"/>
    <s v="Others"/>
    <n v="7.9903675675675681"/>
    <n v="0"/>
    <n v="1094.6803567567567"/>
    <n v="1094.6803567567567"/>
    <n v="0"/>
    <n v="1094.6803567567567"/>
    <n v="1094.6803567567567"/>
    <n v="0"/>
    <s v="Forecasted But Not Sold"/>
    <s v="Forecasted But Not Sold"/>
    <s v="Others"/>
    <s v="0"/>
  </r>
  <r>
    <s v="Total"/>
    <x v="1"/>
    <s v="ABC-12"/>
    <s v="XYZ-125"/>
    <x v="836"/>
    <s v="Description_1124"/>
    <d v="2022-02-01T00:00:00"/>
    <n v="14355"/>
    <s v="Demand"/>
    <n v="5391"/>
    <n v="7446"/>
    <n v="7446"/>
    <n v="9000"/>
    <n v="2055"/>
    <n v="2055"/>
    <n v="3609"/>
    <n v="0.6188091263216472"/>
    <n v="0.6188091263216472"/>
    <n v="0.330550918196995"/>
    <s v="60-70%"/>
    <s v="60-70%"/>
    <s v="30-40%"/>
    <n v="0.94284143249781405"/>
    <n v="5082.8581625957158"/>
    <n v="7020.3973063787234"/>
    <n v="7020.3973063787234"/>
    <n v="8485.5728924803261"/>
    <n v="1937.5391437830076"/>
    <n v="1937.5391437830076"/>
    <n v="3402.7147298846103"/>
    <s v="Overforecast"/>
    <s v="Overforecast"/>
    <s v="Overforecast"/>
    <s v="50-80"/>
  </r>
  <r>
    <s v="Total"/>
    <x v="1"/>
    <s v="ABC-12"/>
    <s v="XYZ-125"/>
    <x v="837"/>
    <s v="Description_1125"/>
    <d v="2022-02-01T00:00:00"/>
    <n v="1840"/>
    <s v="Demand"/>
    <n v="53"/>
    <n v="87"/>
    <n v="87"/>
    <n v="115"/>
    <n v="34"/>
    <n v="34"/>
    <n v="62"/>
    <n v="0.35849056603773588"/>
    <n v="0.35849056603773588"/>
    <n v="0"/>
    <s v="30-40%"/>
    <s v="30-40%"/>
    <s v="0-10%"/>
    <n v="0.59026507048572519"/>
    <n v="31.284048735743436"/>
    <n v="51.353061132258091"/>
    <n v="51.353061132258091"/>
    <n v="67.880483105858403"/>
    <n v="20.069012396514655"/>
    <n v="20.069012396514655"/>
    <n v="36.596434370114963"/>
    <s v="Overforecast"/>
    <s v="Overforecast"/>
    <s v="Overforecast"/>
    <s v="25-50"/>
  </r>
  <r>
    <s v="Total"/>
    <x v="1"/>
    <s v="ABC-12"/>
    <s v="XYZ-125"/>
    <x v="838"/>
    <s v="Description_1126"/>
    <d v="2022-02-01T00:00:00"/>
    <n v="4383"/>
    <s v="Demand"/>
    <n v="112"/>
    <n v="170"/>
    <n v="170"/>
    <n v="200"/>
    <n v="58"/>
    <n v="58"/>
    <n v="88"/>
    <n v="0.4821428571428571"/>
    <n v="0.4821428571428571"/>
    <n v="0.2142857142857143"/>
    <s v="40-50%"/>
    <s v="40-50%"/>
    <s v="20-30%"/>
    <n v="0.72264410603495444"/>
    <n v="80.936139875914904"/>
    <n v="122.84949802594225"/>
    <n v="122.84949802594225"/>
    <n v="144.5288212069909"/>
    <n v="41.913358150027349"/>
    <n v="41.913358150027349"/>
    <n v="63.592681331075994"/>
    <s v="Overforecast"/>
    <s v="Overforecast"/>
    <s v="Overforecast"/>
    <s v="50-80"/>
  </r>
  <r>
    <s v="Total"/>
    <x v="1"/>
    <s v="ABC-12"/>
    <s v="XYZ-125"/>
    <x v="839"/>
    <s v="Description_1127"/>
    <d v="2022-02-01T00:00:00"/>
    <n v="437472"/>
    <s v="Demand"/>
    <n v="82602"/>
    <n v="120000"/>
    <n v="120000"/>
    <n v="120000"/>
    <n v="37398"/>
    <n v="37398"/>
    <n v="37398"/>
    <n v="0.54725067189656418"/>
    <n v="0.54725067189656418"/>
    <n v="0.54725067189656418"/>
    <s v="50-60%"/>
    <s v="50-60%"/>
    <s v="50-60%"/>
    <n v="1.2664932892861311"/>
    <n v="104614.878681613"/>
    <n v="151979.19471433572"/>
    <n v="151979.19471433572"/>
    <n v="151979.19471433572"/>
    <n v="47364.316032722723"/>
    <n v="47364.316032722723"/>
    <n v="47364.316032722723"/>
    <s v="Overforecast"/>
    <s v="Overforecast"/>
    <s v="Overforecast"/>
    <s v="50-80"/>
  </r>
  <r>
    <s v="Total"/>
    <x v="1"/>
    <s v="ABC-12"/>
    <s v="XYZ-125"/>
    <x v="840"/>
    <s v="Description_1128"/>
    <d v="2022-02-01T00:00:00"/>
    <n v="3094"/>
    <s v="Demand"/>
    <n v="229"/>
    <n v="528"/>
    <n v="528"/>
    <n v="750"/>
    <n v="299"/>
    <n v="299"/>
    <n v="521"/>
    <n v="0"/>
    <n v="0"/>
    <n v="0"/>
    <s v="0-10%"/>
    <s v="0-10%"/>
    <s v="0-10%"/>
    <n v="0.82843413870523575"/>
    <n v="189.71141776349899"/>
    <n v="437.4132252363645"/>
    <n v="437.4132252363645"/>
    <n v="621.32560402892682"/>
    <n v="247.70180747286551"/>
    <n v="247.70180747286551"/>
    <n v="431.61418626542786"/>
    <s v="Overforecast"/>
    <s v="Overforecast"/>
    <s v="Overforecast"/>
    <s v="25-50"/>
  </r>
  <r>
    <s v="Total"/>
    <x v="1"/>
    <s v="ABC-12"/>
    <s v="XYZ-125"/>
    <x v="841"/>
    <s v="Description_1129"/>
    <d v="2022-02-01T00:00:00"/>
    <n v="5948"/>
    <s v="Demand"/>
    <n v="444"/>
    <n v="993"/>
    <n v="993"/>
    <n v="1350"/>
    <n v="549"/>
    <n v="549"/>
    <n v="906"/>
    <n v="0"/>
    <n v="0"/>
    <n v="0"/>
    <s v="0-10%"/>
    <s v="0-10%"/>
    <s v="0-10%"/>
    <n v="0.99743152077102426"/>
    <n v="442.85959522233475"/>
    <n v="990.44950012562708"/>
    <n v="990.44950012562708"/>
    <n v="1346.5325530408827"/>
    <n v="547.58990490329234"/>
    <n v="547.58990490329234"/>
    <n v="903.67295781854796"/>
    <s v="Overforecast"/>
    <s v="Overforecast"/>
    <s v="Overforecast"/>
    <s v="25-50"/>
  </r>
  <r>
    <s v="Total"/>
    <x v="1"/>
    <s v="ABC-12"/>
    <s v="XYZ-125"/>
    <x v="842"/>
    <s v="Description_1130"/>
    <d v="2022-02-01T00:00:00"/>
    <n v="24144"/>
    <s v="Demand"/>
    <n v="5359"/>
    <n v="9062"/>
    <n v="9062"/>
    <n v="9550"/>
    <n v="3703"/>
    <n v="3703"/>
    <n v="4191"/>
    <n v="0.30901287553648071"/>
    <n v="0.30901287553648071"/>
    <n v="0.21795111028176894"/>
    <s v="20-30%"/>
    <s v="20-30%"/>
    <s v="20-30%"/>
    <n v="2.4706410413331867"/>
    <n v="13240.165340504547"/>
    <n v="22388.94911656134"/>
    <n v="22388.94911656134"/>
    <n v="23594.621944731934"/>
    <n v="9148.7837760567927"/>
    <n v="9148.7837760567927"/>
    <n v="10354.456604227387"/>
    <s v="Overforecast"/>
    <s v="Overforecast"/>
    <s v="Overforecast"/>
    <s v="50-80"/>
  </r>
  <r>
    <s v="Total"/>
    <x v="1"/>
    <s v="ABC-12"/>
    <s v="XYZ-125"/>
    <x v="843"/>
    <s v="Description_1131"/>
    <d v="2022-02-01T00:00:00"/>
    <n v="900"/>
    <s v="Demand"/>
    <n v="108"/>
    <n v="32"/>
    <n v="32"/>
    <n v="80"/>
    <n v="76"/>
    <n v="76"/>
    <n v="28"/>
    <n v="0.29629629629629628"/>
    <n v="0.29629629629629628"/>
    <n v="0.7407407407407407"/>
    <s v="20-30%"/>
    <s v="20-30%"/>
    <s v="70-80%"/>
    <n v="1.5456005628714375"/>
    <n v="166.92486079011525"/>
    <n v="49.459218011886001"/>
    <n v="49.459218011886001"/>
    <n v="123.64804502971501"/>
    <n v="117.46564277822924"/>
    <n v="117.46564277822924"/>
    <n v="43.27681576040024"/>
    <s v="Underforecast"/>
    <s v="Underforecast"/>
    <s v="Underforecast"/>
    <s v="120-150"/>
  </r>
  <r>
    <s v="Total"/>
    <x v="1"/>
    <s v="ABC-12"/>
    <s v="XYZ-125"/>
    <x v="844"/>
    <s v="Description_1132"/>
    <d v="2022-02-01T00:00:00"/>
    <n v="1521"/>
    <s v="Demand"/>
    <n v="298"/>
    <n v="151"/>
    <n v="151"/>
    <n v="200"/>
    <n v="147"/>
    <n v="147"/>
    <n v="98"/>
    <n v="0.50671140939597314"/>
    <n v="0.50671140939597314"/>
    <n v="0.67114093959731536"/>
    <s v="40-50%"/>
    <s v="40-50%"/>
    <s v="60-70%"/>
    <n v="1.8368156389117036"/>
    <n v="547.37106039568766"/>
    <n v="277.35916147566724"/>
    <n v="277.35916147566724"/>
    <n v="367.36312778234071"/>
    <n v="270.01189892002043"/>
    <n v="270.01189892002043"/>
    <n v="180.00793261334695"/>
    <s v="Underforecast"/>
    <s v="Underforecast"/>
    <s v="Underforecast"/>
    <s v="120-150"/>
  </r>
  <r>
    <s v="Total"/>
    <x v="1"/>
    <s v="ABC-12"/>
    <s v="XYZ-125"/>
    <x v="845"/>
    <s v="Description_1133"/>
    <d v="2022-02-01T00:00:00"/>
    <n v="403778"/>
    <s v="Demand"/>
    <n v="69234"/>
    <n v="72729"/>
    <n v="98000"/>
    <n v="98000"/>
    <n v="3495"/>
    <n v="28766"/>
    <n v="28766"/>
    <n v="0.94951902244561925"/>
    <n v="0.58451050062108212"/>
    <n v="0.58451050062108212"/>
    <s v="90-100%"/>
    <s v="50-60%"/>
    <s v="50-60%"/>
    <n v="2.1957959863315191"/>
    <n v="152023.7393176764"/>
    <n v="159698.04628990506"/>
    <n v="215188.00666048887"/>
    <n v="215188.00666048887"/>
    <n v="7674.30697222866"/>
    <n v="63164.267342812469"/>
    <n v="63164.267342812469"/>
    <s v="Normal"/>
    <s v="Overforecast"/>
    <s v="Overforecast"/>
    <s v="50-80"/>
  </r>
  <r>
    <s v="Total"/>
    <x v="1"/>
    <s v="ABC-12"/>
    <s v="XYZ-125"/>
    <x v="846"/>
    <s v="Description_1134"/>
    <d v="2022-02-01T00:00:00"/>
    <n v="6242"/>
    <s v="Demand"/>
    <n v="277"/>
    <n v="544"/>
    <n v="544"/>
    <n v="680"/>
    <n v="267"/>
    <n v="267"/>
    <n v="403"/>
    <n v="3.6101083032490933E-2"/>
    <n v="3.6101083032490933E-2"/>
    <n v="0"/>
    <s v="0-10%"/>
    <s v="0-10%"/>
    <s v="0-10%"/>
    <n v="1.0837925943803033"/>
    <n v="300.210548643344"/>
    <n v="589.58317134288495"/>
    <n v="589.58317134288495"/>
    <n v="736.97896417860625"/>
    <n v="289.37262269954095"/>
    <n v="289.37262269954095"/>
    <n v="436.76841553526225"/>
    <s v="Overforecast"/>
    <s v="Overforecast"/>
    <s v="Overforecast"/>
    <s v="25-50"/>
  </r>
  <r>
    <s v="Total"/>
    <x v="1"/>
    <s v="ABC-12"/>
    <s v="XYZ-125"/>
    <x v="847"/>
    <s v="Description_1135"/>
    <d v="2022-02-01T00:00:00"/>
    <n v="6549"/>
    <s v="Demand"/>
    <n v="738"/>
    <n v="1948"/>
    <n v="1948"/>
    <n v="1580"/>
    <n v="1210"/>
    <n v="1210"/>
    <n v="842"/>
    <n v="0"/>
    <n v="0"/>
    <n v="0"/>
    <s v="0-10%"/>
    <s v="0-10%"/>
    <s v="0-10%"/>
    <n v="1.5618628602472202"/>
    <n v="1152.6547908624484"/>
    <n v="3042.508851761585"/>
    <n v="3042.508851761585"/>
    <n v="2467.743319190608"/>
    <n v="1889.8540608991366"/>
    <n v="1889.8540608991366"/>
    <n v="1315.0885283281596"/>
    <s v="Overforecast"/>
    <s v="Overforecast"/>
    <s v="Overforecast"/>
    <s v="25-50"/>
  </r>
  <r>
    <s v="Total"/>
    <x v="1"/>
    <s v="ABC-12"/>
    <s v="XYZ-125"/>
    <x v="848"/>
    <s v="Description_1136"/>
    <d v="2022-02-01T00:00:00"/>
    <n v="8063"/>
    <s v="Demand"/>
    <n v="1060"/>
    <n v="1236"/>
    <n v="1236"/>
    <n v="1400"/>
    <n v="176"/>
    <n v="176"/>
    <n v="340"/>
    <n v="0.83396226415094343"/>
    <n v="0.83396226415094343"/>
    <n v="0.679245283018868"/>
    <s v="80-90%"/>
    <s v="80-90%"/>
    <s v="60-70%"/>
    <n v="4.9278664312266436"/>
    <n v="5223.5384171002424"/>
    <n v="6090.8429089961319"/>
    <n v="6090.8429089961319"/>
    <n v="6899.0130037173012"/>
    <n v="867.30449189588944"/>
    <n v="867.30449189588944"/>
    <n v="1675.4745866170588"/>
    <s v="Overforecast"/>
    <s v="Overforecast"/>
    <s v="Overforecast"/>
    <s v="50-80"/>
  </r>
  <r>
    <s v="Total"/>
    <x v="1"/>
    <s v="ABC-12"/>
    <s v="XYZ-125"/>
    <x v="849"/>
    <s v="Description_1137"/>
    <d v="2022-02-01T00:00:00"/>
    <n v="7437"/>
    <s v="Demand"/>
    <n v="10"/>
    <n v="11"/>
    <n v="11"/>
    <n v="10"/>
    <n v="1"/>
    <n v="1"/>
    <n v="0"/>
    <n v="0.9"/>
    <n v="0.9"/>
    <n v="1"/>
    <s v="80-90%"/>
    <s v="80-90%"/>
    <s v="90-100%"/>
    <n v="2.5468799300411522"/>
    <n v="25.468799300411522"/>
    <n v="28.015679230452676"/>
    <n v="28.015679230452676"/>
    <n v="25.468799300411522"/>
    <n v="2.546879930041154"/>
    <n v="2.546879930041154"/>
    <n v="0"/>
    <s v="Normal"/>
    <s v="Normal"/>
    <s v="Normal"/>
    <s v="80-120"/>
  </r>
  <r>
    <s v="Total"/>
    <x v="1"/>
    <s v="ABC-12"/>
    <s v="XYZ-125"/>
    <x v="850"/>
    <s v="Description_1138"/>
    <d v="2022-02-01T00:00:00"/>
    <n v="1750"/>
    <s v="Demand"/>
    <n v="92"/>
    <n v="34"/>
    <n v="34"/>
    <n v="64"/>
    <n v="58"/>
    <n v="58"/>
    <n v="28"/>
    <n v="0.36956521739130432"/>
    <n v="0.36956521739130432"/>
    <n v="0.69565217391304346"/>
    <s v="30-40%"/>
    <s v="30-40%"/>
    <s v="60-70%"/>
    <n v="3.1991497791638062"/>
    <n v="294.32177968307019"/>
    <n v="108.77109249156941"/>
    <n v="108.77109249156941"/>
    <n v="204.74558586648359"/>
    <n v="185.5506871915008"/>
    <n v="185.5506871915008"/>
    <n v="89.576193816586596"/>
    <s v="Underforecast"/>
    <s v="Underforecast"/>
    <s v="Underforecast"/>
    <s v="120-150"/>
  </r>
  <r>
    <s v="Total"/>
    <x v="1"/>
    <s v="ABC-12"/>
    <s v="XYZ-125"/>
    <x v="851"/>
    <s v="Description_1139"/>
    <d v="2022-02-01T00:00:00"/>
    <n v="5864"/>
    <s v="Demand"/>
    <n v="2531"/>
    <n v="5906"/>
    <n v="5906"/>
    <n v="3950"/>
    <n v="3375"/>
    <n v="3375"/>
    <n v="1419"/>
    <n v="0"/>
    <n v="0"/>
    <n v="0.43935203476886608"/>
    <s v="0-10%"/>
    <s v="0-10%"/>
    <s v="40-50%"/>
    <n v="5.0792505442404368"/>
    <n v="12855.583127472546"/>
    <n v="29998.053714284018"/>
    <n v="29998.053714284018"/>
    <n v="20063.039649749724"/>
    <n v="17142.470586811472"/>
    <n v="17142.470586811472"/>
    <n v="7207.456522277178"/>
    <s v="Overforecast"/>
    <s v="Overforecast"/>
    <s v="Overforecast"/>
    <s v="50-80"/>
  </r>
  <r>
    <s v="Total"/>
    <x v="1"/>
    <s v="ABC-12"/>
    <s v="XYZ-125"/>
    <x v="852"/>
    <s v="Description_1140"/>
    <d v="2022-02-01T00:00:00"/>
    <n v="2436"/>
    <s v="Demand"/>
    <n v="15"/>
    <n v="13"/>
    <n v="13"/>
    <n v="29"/>
    <n v="2"/>
    <n v="2"/>
    <n v="14"/>
    <n v="0.8666666666666667"/>
    <n v="0.8666666666666667"/>
    <n v="6.6666666666666652E-2"/>
    <s v="80-90%"/>
    <s v="80-90%"/>
    <s v="0-10%"/>
    <n v="3.0145029619100385"/>
    <n v="45.217544428650577"/>
    <n v="39.188538504830504"/>
    <n v="39.188538504830504"/>
    <n v="87.420585895391113"/>
    <n v="6.0290059238200726"/>
    <n v="6.0290059238200726"/>
    <n v="42.203041466740537"/>
    <s v="Underforecast"/>
    <s v="Underforecast"/>
    <s v="Overforecast"/>
    <s v="50-80"/>
  </r>
  <r>
    <s v="Total"/>
    <x v="1"/>
    <s v="ABC-12"/>
    <s v="XYZ-125"/>
    <x v="853"/>
    <s v="Description_1141"/>
    <d v="2022-02-01T00:00:00"/>
    <n v="667"/>
    <s v="Demand"/>
    <n v="51"/>
    <n v="150"/>
    <n v="150"/>
    <n v="160"/>
    <n v="99"/>
    <n v="99"/>
    <n v="109"/>
    <n v="0"/>
    <n v="0"/>
    <n v="0"/>
    <s v="0-10%"/>
    <s v="0-10%"/>
    <s v="0-10%"/>
    <n v="4.0386228300616018"/>
    <n v="205.96976433314168"/>
    <n v="605.79342450924025"/>
    <n v="605.79342450924025"/>
    <n v="646.17965280985629"/>
    <n v="399.82366017609854"/>
    <n v="399.82366017609854"/>
    <n v="440.20988847671458"/>
    <s v="Overforecast"/>
    <s v="Overforecast"/>
    <s v="Overforecast"/>
    <s v="25-50"/>
  </r>
  <r>
    <s v="Total"/>
    <x v="0"/>
    <s v="ABC-12"/>
    <s v="XYZ-125"/>
    <x v="854"/>
    <s v="Description_1145"/>
    <d v="2022-02-01T00:00:00"/>
    <n v="7184"/>
    <s v="Demand"/>
    <n v="3700"/>
    <n v="1983"/>
    <n v="1983"/>
    <n v="4000"/>
    <n v="1717"/>
    <n v="1717"/>
    <n v="300"/>
    <n v="0.53594594594594591"/>
    <n v="0.53594594594594591"/>
    <n v="0.91891891891891886"/>
    <s v="50-60%"/>
    <s v="50-60%"/>
    <s v="90-100%"/>
    <n v="3.4723554345886134"/>
    <n v="12847.715107977869"/>
    <n v="6885.6808267892202"/>
    <n v="6885.6808267892202"/>
    <n v="13889.421738354453"/>
    <n v="5962.0342811886485"/>
    <n v="5962.0342811886485"/>
    <n v="1041.7066303765841"/>
    <s v="Underforecast"/>
    <s v="Underforecast"/>
    <s v="Normal"/>
    <s v="80-120"/>
  </r>
  <r>
    <s v="Total"/>
    <x v="0"/>
    <s v="ABC-12"/>
    <s v="XYZ-125"/>
    <x v="855"/>
    <s v="Description_1147"/>
    <d v="2022-02-01T00:00:00"/>
    <n v="2555"/>
    <s v="Demand"/>
    <n v="269"/>
    <n v="451"/>
    <n v="451"/>
    <n v="1000"/>
    <n v="182"/>
    <n v="182"/>
    <n v="731"/>
    <n v="0.32342007434944242"/>
    <n v="0.32342007434944242"/>
    <n v="0"/>
    <s v="30-40%"/>
    <s v="30-40%"/>
    <s v="0-10%"/>
    <n v="5.4726224960998451"/>
    <n v="1472.1354514508582"/>
    <n v="2468.1527457410302"/>
    <n v="2468.1527457410302"/>
    <n v="5472.6224960998452"/>
    <n v="996.017294290172"/>
    <n v="996.017294290172"/>
    <n v="4000.4870446489867"/>
    <s v="Overforecast"/>
    <s v="Overforecast"/>
    <s v="Overforecast"/>
    <s v="25-50"/>
  </r>
  <r>
    <s v="Total"/>
    <x v="3"/>
    <s v="ABC-12"/>
    <s v="XYZ-125"/>
    <x v="856"/>
    <s v="Description_1148"/>
    <d v="2022-02-01T00:00:00"/>
    <n v="3311"/>
    <s v="Demand"/>
    <n v="1715"/>
    <n v="1194"/>
    <n v="1194"/>
    <n v="1120"/>
    <n v="521"/>
    <n v="521"/>
    <n v="595"/>
    <n v="0.69620991253644315"/>
    <n v="0.69620991253644315"/>
    <n v="0.65306122448979598"/>
    <s v="60-70%"/>
    <s v="60-70%"/>
    <s v="60-70%"/>
    <n v="1.6362076602698279"/>
    <n v="2806.0961373627547"/>
    <n v="1953.6319463621744"/>
    <n v="1953.6319463621744"/>
    <n v="1832.5525795022072"/>
    <n v="852.46419100058029"/>
    <n v="852.46419100058029"/>
    <n v="973.54355786054748"/>
    <s v="Underforecast"/>
    <s v="Underforecast"/>
    <s v="Underforecast"/>
    <s v="150-200"/>
  </r>
  <r>
    <s v="Total"/>
    <x v="3"/>
    <s v="ABC-12"/>
    <s v="XYZ-125"/>
    <x v="857"/>
    <s v="Description_1149"/>
    <d v="2022-02-01T00:00:00"/>
    <n v="2646"/>
    <s v="Demand"/>
    <n v="1092"/>
    <n v="1369"/>
    <n v="1369"/>
    <n v="1200"/>
    <n v="277"/>
    <n v="277"/>
    <n v="108"/>
    <n v="0.74633699633699635"/>
    <n v="0.74633699633699635"/>
    <n v="0.90109890109890112"/>
    <s v="70-80%"/>
    <s v="70-80%"/>
    <s v="80-90%"/>
    <n v="1.9629872394356107"/>
    <n v="2143.5820654636868"/>
    <n v="2687.3295307873509"/>
    <n v="2687.3295307873509"/>
    <n v="2355.5846873227329"/>
    <n v="543.74746532366407"/>
    <n v="543.74746532366407"/>
    <n v="212.00262185904603"/>
    <s v="Overforecast"/>
    <s v="Overforecast"/>
    <s v="Normal"/>
    <s v="80-120"/>
  </r>
  <r>
    <s v="Total"/>
    <x v="3"/>
    <s v="ABC-12"/>
    <s v="XYZ-125"/>
    <x v="858"/>
    <s v="Description_1150"/>
    <d v="2022-02-01T00:00:00"/>
    <n v="1612"/>
    <s v="Demand"/>
    <n v="706"/>
    <n v="492"/>
    <n v="492"/>
    <n v="620"/>
    <n v="214"/>
    <n v="214"/>
    <n v="86"/>
    <n v="0.69688385269121811"/>
    <n v="0.69688385269121811"/>
    <n v="0.87818696883852687"/>
    <s v="60-70%"/>
    <s v="60-70%"/>
    <s v="80-90%"/>
    <n v="6.4451279693684009"/>
    <n v="4550.2603463740907"/>
    <n v="3171.0029609292533"/>
    <n v="3171.0029609292533"/>
    <n v="3995.9793410084085"/>
    <n v="1379.2573854448374"/>
    <n v="1379.2573854448374"/>
    <n v="554.28100536568218"/>
    <s v="Underforecast"/>
    <s v="Underforecast"/>
    <s v="Underforecast"/>
    <s v="80-120"/>
  </r>
  <r>
    <s v="Total"/>
    <x v="3"/>
    <s v="ABC-12"/>
    <s v="XYZ-125"/>
    <x v="859"/>
    <s v="Description_1151"/>
    <d v="2022-02-01T00:00:00"/>
    <n v="3079"/>
    <s v="Demand"/>
    <n v="196"/>
    <n v="142"/>
    <n v="142"/>
    <n v="140"/>
    <n v="54"/>
    <n v="54"/>
    <n v="56"/>
    <n v="0.72448979591836737"/>
    <n v="0.72448979591836737"/>
    <n v="0.7142857142857143"/>
    <s v="70-80%"/>
    <s v="70-80%"/>
    <s v="70-80%"/>
    <n v="2.0123916759371232"/>
    <n v="394.42876848367615"/>
    <n v="285.75961798307151"/>
    <n v="285.75961798307151"/>
    <n v="281.73483463119726"/>
    <n v="108.66915050060464"/>
    <n v="108.66915050060464"/>
    <n v="112.69393385247889"/>
    <s v="Underforecast"/>
    <s v="Underforecast"/>
    <s v="Underforecast"/>
    <s v="120-150"/>
  </r>
  <r>
    <s v="Total"/>
    <x v="3"/>
    <s v="ABC-12"/>
    <s v="XYZ-125"/>
    <x v="860"/>
    <s v="Description_1152"/>
    <d v="2022-02-01T00:00:00"/>
    <n v="639"/>
    <s v="Demand"/>
    <n v="117"/>
    <n v="86"/>
    <n v="86"/>
    <n v="96"/>
    <n v="31"/>
    <n v="31"/>
    <n v="21"/>
    <n v="0.7350427350427351"/>
    <n v="0.7350427350427351"/>
    <n v="0.82051282051282048"/>
    <s v="70-80%"/>
    <s v="70-80%"/>
    <s v="80-90%"/>
    <n v="6.5318821858273433"/>
    <n v="764.23021574179916"/>
    <n v="561.74186798115147"/>
    <n v="561.74186798115147"/>
    <n v="627.06068983942498"/>
    <n v="202.48834776064768"/>
    <n v="202.48834776064768"/>
    <n v="137.16952590237418"/>
    <s v="Underforecast"/>
    <s v="Underforecast"/>
    <s v="Underforecast"/>
    <s v="120-150"/>
  </r>
  <r>
    <s v="Total"/>
    <x v="1"/>
    <s v="ABC-16"/>
    <s v="XYZ-126"/>
    <x v="861"/>
    <s v="Description_1153"/>
    <d v="2022-02-01T00:00:00"/>
    <n v="0"/>
    <s v="Supply"/>
    <n v="0"/>
    <n v="0"/>
    <n v="0"/>
    <n v="0"/>
    <n v="0"/>
    <n v="0"/>
    <n v="0"/>
    <n v="1"/>
    <n v="1"/>
    <n v="1"/>
    <s v="Others"/>
    <s v="Others"/>
    <s v="Others"/>
    <n v="6.4902428571428574"/>
    <n v="0"/>
    <n v="0"/>
    <n v="0"/>
    <n v="0"/>
    <n v="0"/>
    <n v="0"/>
    <n v="0"/>
    <s v="Others"/>
    <s v="Others"/>
    <s v="Others"/>
    <s v="0"/>
  </r>
  <r>
    <s v="Total"/>
    <x v="1"/>
    <s v="ABC-16"/>
    <s v="XYZ-126"/>
    <x v="862"/>
    <s v="Description_1154"/>
    <d v="2022-02-01T00:00:00"/>
    <n v="0"/>
    <s v="Supply"/>
    <n v="0"/>
    <n v="1"/>
    <n v="1"/>
    <n v="0"/>
    <n v="1"/>
    <n v="1"/>
    <n v="0"/>
    <n v="1"/>
    <n v="1"/>
    <n v="1"/>
    <s v="90-100%"/>
    <s v="90-100%"/>
    <s v="Others"/>
    <n v="10.703357142857147"/>
    <n v="0"/>
    <n v="10.703357142857147"/>
    <n v="10.703357142857147"/>
    <n v="0"/>
    <n v="10.703357142857147"/>
    <n v="10.703357142857147"/>
    <n v="0"/>
    <s v="Forecasted But Not Sold"/>
    <s v="Forecasted But Not Sold"/>
    <s v="Others"/>
    <s v="0"/>
  </r>
  <r>
    <s v="Total"/>
    <x v="1"/>
    <s v="ABC-16"/>
    <s v="XYZ-126"/>
    <x v="863"/>
    <s v="Description_1155"/>
    <d v="2022-02-01T00:00:00"/>
    <n v="0"/>
    <s v="Supply"/>
    <n v="0"/>
    <n v="2"/>
    <n v="2"/>
    <n v="0"/>
    <n v="2"/>
    <n v="2"/>
    <n v="0"/>
    <n v="1"/>
    <n v="1"/>
    <n v="1"/>
    <s v="90-100%"/>
    <s v="90-100%"/>
    <s v="Others"/>
    <n v="13.198752329277269"/>
    <n v="0"/>
    <n v="26.397504658554539"/>
    <n v="26.397504658554539"/>
    <n v="0"/>
    <n v="26.397504658554539"/>
    <n v="26.397504658554539"/>
    <n v="0"/>
    <s v="Forecasted But Not Sold"/>
    <s v="Forecasted But Not Sold"/>
    <s v="Others"/>
    <s v="0"/>
  </r>
  <r>
    <s v="Total"/>
    <x v="1"/>
    <s v="ABC-16"/>
    <s v="XYZ-126"/>
    <x v="864"/>
    <s v="Description_1156"/>
    <d v="2022-02-01T00:00:00"/>
    <n v="0"/>
    <s v="Supply"/>
    <n v="0"/>
    <n v="0"/>
    <n v="0"/>
    <n v="0"/>
    <n v="0"/>
    <n v="0"/>
    <n v="0"/>
    <n v="1"/>
    <n v="1"/>
    <n v="1"/>
    <s v="Others"/>
    <s v="Others"/>
    <s v="Others"/>
    <n v="4.0340142857142878"/>
    <n v="0"/>
    <n v="0"/>
    <n v="0"/>
    <n v="0"/>
    <n v="0"/>
    <n v="0"/>
    <n v="0"/>
    <s v="Others"/>
    <s v="Others"/>
    <s v="Others"/>
    <s v="0"/>
  </r>
  <r>
    <s v="Total"/>
    <x v="1"/>
    <s v="ABC-16"/>
    <s v="XYZ-126"/>
    <x v="865"/>
    <s v="Description_1157"/>
    <d v="2022-02-01T00:00:00"/>
    <n v="0"/>
    <s v="Supply"/>
    <n v="0"/>
    <n v="0"/>
    <n v="0"/>
    <n v="0"/>
    <n v="0"/>
    <n v="0"/>
    <n v="0"/>
    <n v="1"/>
    <n v="1"/>
    <n v="1"/>
    <s v="Others"/>
    <s v="Others"/>
    <s v="Others"/>
    <n v="8.1021428571428586"/>
    <n v="0"/>
    <n v="0"/>
    <n v="0"/>
    <n v="0"/>
    <n v="0"/>
    <n v="0"/>
    <n v="0"/>
    <s v="Others"/>
    <s v="Others"/>
    <s v="Others"/>
    <s v="0"/>
  </r>
  <r>
    <s v="Total"/>
    <x v="1"/>
    <s v="ABC-16"/>
    <s v="XYZ-126"/>
    <x v="866"/>
    <s v="Description_1158"/>
    <d v="2022-02-01T00:00:00"/>
    <n v="0"/>
    <s v="Supply"/>
    <n v="0"/>
    <n v="6"/>
    <n v="6"/>
    <n v="0"/>
    <n v="6"/>
    <n v="6"/>
    <n v="0"/>
    <n v="1"/>
    <n v="1"/>
    <n v="1"/>
    <s v="90-100%"/>
    <s v="90-100%"/>
    <s v="Others"/>
    <n v="15.037655570233136"/>
    <n v="0"/>
    <n v="90.225933421398821"/>
    <n v="90.225933421398821"/>
    <n v="0"/>
    <n v="90.225933421398821"/>
    <n v="90.225933421398821"/>
    <n v="0"/>
    <s v="Forecasted But Not Sold"/>
    <s v="Forecasted But Not Sold"/>
    <s v="Others"/>
    <s v="0"/>
  </r>
  <r>
    <s v="Total"/>
    <x v="4"/>
    <s v="ABC-16"/>
    <s v="XYZ-126"/>
    <x v="867"/>
    <s v="Description_1159"/>
    <d v="2022-02-01T00:00:00"/>
    <n v="0"/>
    <s v="Supply"/>
    <n v="0"/>
    <n v="0"/>
    <n v="0"/>
    <n v="0"/>
    <n v="0"/>
    <n v="0"/>
    <n v="0"/>
    <n v="1"/>
    <n v="1"/>
    <n v="1"/>
    <s v="Others"/>
    <s v="Others"/>
    <s v="Others"/>
    <n v="7.14"/>
    <n v="0"/>
    <n v="0"/>
    <n v="0"/>
    <n v="0"/>
    <n v="0"/>
    <n v="0"/>
    <n v="0"/>
    <s v="Others"/>
    <s v="Others"/>
    <s v="Others"/>
    <s v="0"/>
  </r>
  <r>
    <s v="Total"/>
    <x v="4"/>
    <s v="ABC-16"/>
    <s v="XYZ-126"/>
    <x v="868"/>
    <s v="Description_1161"/>
    <d v="2022-02-01T00:00:00"/>
    <n v="3574"/>
    <s v="Demand"/>
    <n v="2166"/>
    <n v="3223"/>
    <n v="3223"/>
    <n v="3400"/>
    <n v="1057"/>
    <n v="1057"/>
    <n v="1234"/>
    <n v="0.51200369344413665"/>
    <n v="0.51200369344413665"/>
    <n v="0.43028624192059095"/>
    <s v="50-60%"/>
    <s v="50-60%"/>
    <s v="40-50%"/>
    <n v="2.14"/>
    <n v="4635.2400000000007"/>
    <n v="6897.22"/>
    <n v="6897.22"/>
    <n v="7276"/>
    <n v="2261.9799999999996"/>
    <n v="2261.9799999999996"/>
    <n v="2640.7599999999993"/>
    <s v="Overforecast"/>
    <s v="Overforecast"/>
    <s v="Overforecast"/>
    <s v="50-80"/>
  </r>
  <r>
    <s v="Total"/>
    <x v="3"/>
    <s v="ABC-5"/>
    <s v="XYZ-127"/>
    <x v="869"/>
    <s v="Description_1165"/>
    <d v="2022-02-01T00:00:00"/>
    <n v="22278"/>
    <s v="Demand"/>
    <n v="5053"/>
    <n v="3949"/>
    <n v="3949"/>
    <n v="5000"/>
    <n v="1104"/>
    <n v="1104"/>
    <n v="53"/>
    <n v="0.78151593113002171"/>
    <n v="0.78151593113002171"/>
    <n v="0.98951118147635064"/>
    <s v="70-80%"/>
    <s v="70-80%"/>
    <s v="90-100%"/>
    <n v="2.7686911159294842"/>
    <n v="13990.196208791684"/>
    <n v="10933.561216805534"/>
    <n v="10933.561216805534"/>
    <n v="13843.455579647421"/>
    <n v="3056.6349919861495"/>
    <n v="3056.6349919861495"/>
    <n v="146.74062914426213"/>
    <s v="Underforecast"/>
    <s v="Underforecast"/>
    <s v="Normal"/>
    <s v="80-120"/>
  </r>
  <r>
    <s v="Total"/>
    <x v="4"/>
    <s v="ABC-17"/>
    <s v="XYZ-128"/>
    <x v="870"/>
    <s v="Description_1168"/>
    <d v="2022-02-01T00:00:00"/>
    <n v="4821"/>
    <s v="Demand"/>
    <n v="1154"/>
    <n v="939"/>
    <n v="939"/>
    <n v="1200"/>
    <n v="215"/>
    <n v="215"/>
    <n v="46"/>
    <n v="0.81369150779896016"/>
    <n v="0.81369150779896016"/>
    <n v="0.96013864818024264"/>
    <s v="80-90%"/>
    <s v="80-90%"/>
    <s v="90-100%"/>
    <n v="36.473500000000001"/>
    <n v="42090.419000000002"/>
    <n v="34248.616500000004"/>
    <n v="34248.616500000004"/>
    <n v="43768.200000000004"/>
    <n v="7841.802499999998"/>
    <n v="7841.802499999998"/>
    <n v="1677.7810000000027"/>
    <s v="Underforecast"/>
    <s v="Underforecast"/>
    <s v="Normal"/>
    <s v="80-120"/>
  </r>
  <r>
    <s v="Total"/>
    <x v="0"/>
    <s v="ABC-17"/>
    <s v="XYZ-128"/>
    <x v="871"/>
    <s v="Description_1170"/>
    <d v="2022-02-01T00:00:00"/>
    <n v="40818"/>
    <s v="Demand"/>
    <n v="9041"/>
    <n v="17609"/>
    <n v="17609"/>
    <n v="15000"/>
    <n v="8568"/>
    <n v="8568"/>
    <n v="5959"/>
    <n v="5.231722154628915E-2"/>
    <n v="5.231722154628915E-2"/>
    <n v="0.34089149430372745"/>
    <s v="0-10%"/>
    <s v="0-10%"/>
    <s v="30-40%"/>
    <n v="25.060518630862664"/>
    <n v="226572.14894162933"/>
    <n v="441290.67257086065"/>
    <n v="441290.67257086065"/>
    <n v="375907.77946293994"/>
    <n v="214718.52362923132"/>
    <n v="214718.52362923132"/>
    <n v="149335.63052131061"/>
    <s v="Overforecast"/>
    <s v="Overforecast"/>
    <s v="Overforecast"/>
    <s v="50-80"/>
  </r>
  <r>
    <s v="Total"/>
    <x v="3"/>
    <s v="ABC-17"/>
    <s v="XYZ-128"/>
    <x v="872"/>
    <s v="Description_1171"/>
    <d v="2022-02-01T00:00:00"/>
    <n v="51166"/>
    <s v="Demand"/>
    <n v="19787"/>
    <n v="20630"/>
    <n v="20630"/>
    <n v="23000"/>
    <n v="843"/>
    <n v="843"/>
    <n v="3213"/>
    <n v="0.95739627027846563"/>
    <n v="0.95739627027846563"/>
    <n v="0.83762066002931213"/>
    <s v="90-100%"/>
    <s v="90-100%"/>
    <s v="80-90%"/>
    <n v="31.785554997993074"/>
    <n v="628940.77674528898"/>
    <n v="655735.99960859714"/>
    <n v="655735.99960859714"/>
    <n v="731067.76495384076"/>
    <n v="26795.222863308154"/>
    <n v="26795.222863308154"/>
    <n v="102126.98820855177"/>
    <s v="Normal"/>
    <s v="Normal"/>
    <s v="Overforecast"/>
    <s v="80-120"/>
  </r>
  <r>
    <s v="Total"/>
    <x v="4"/>
    <s v="ABC-17"/>
    <s v="XYZ-128"/>
    <x v="873"/>
    <s v="Description_1172"/>
    <d v="2022-02-01T00:00:00"/>
    <n v="32543"/>
    <s v="Demand"/>
    <n v="14604"/>
    <n v="13970"/>
    <n v="13970"/>
    <n v="13500"/>
    <n v="634"/>
    <n v="634"/>
    <n v="1104"/>
    <n v="0.95658723637359633"/>
    <n v="0.95658723637359633"/>
    <n v="0.92440427280197202"/>
    <s v="90-100%"/>
    <s v="90-100%"/>
    <s v="90-100%"/>
    <n v="30.422733509309225"/>
    <n v="444293.60016995191"/>
    <n v="425005.58712504985"/>
    <n v="425005.58712504985"/>
    <n v="410706.90237567452"/>
    <n v="19288.013044902065"/>
    <n v="19288.013044902065"/>
    <n v="33586.697794277396"/>
    <s v="Normal"/>
    <s v="Normal"/>
    <s v="Normal"/>
    <s v="80-120"/>
  </r>
  <r>
    <s v="Total"/>
    <x v="3"/>
    <s v="ABC-17"/>
    <s v="XYZ-128"/>
    <x v="874"/>
    <s v="Description_1174"/>
    <d v="2022-02-01T00:00:00"/>
    <n v="0"/>
    <s v="Demand"/>
    <n v="4"/>
    <n v="20"/>
    <n v="20"/>
    <n v="0"/>
    <n v="16"/>
    <n v="16"/>
    <n v="4"/>
    <n v="0"/>
    <n v="0"/>
    <n v="0"/>
    <s v="0-10%"/>
    <s v="0-10%"/>
    <s v="0-10%"/>
    <n v="41.094666666666669"/>
    <n v="164.37866666666667"/>
    <n v="821.89333333333343"/>
    <n v="821.89333333333343"/>
    <n v="0"/>
    <n v="657.5146666666667"/>
    <n v="657.5146666666667"/>
    <n v="164.37866666666667"/>
    <s v="Overforecast"/>
    <s v="Overforecast"/>
    <s v="Not Forecasted But Sold"/>
    <s v="Sales Agst No FC"/>
  </r>
  <r>
    <s v="Total"/>
    <x v="0"/>
    <s v="ABC-17"/>
    <s v="XYZ-128"/>
    <x v="875"/>
    <s v="Description_1178"/>
    <d v="2022-02-01T00:00:00"/>
    <n v="0"/>
    <s v="Supply"/>
    <n v="0"/>
    <n v="200"/>
    <n v="200"/>
    <n v="100"/>
    <n v="200"/>
    <n v="200"/>
    <n v="100"/>
    <n v="1"/>
    <n v="1"/>
    <n v="1"/>
    <s v="90-100%"/>
    <s v="90-100%"/>
    <s v="90-100%"/>
    <n v="21.016818543046359"/>
    <n v="0"/>
    <n v="4203.3637086092722"/>
    <n v="4203.3637086092722"/>
    <n v="2101.6818543046361"/>
    <n v="4203.3637086092722"/>
    <n v="4203.3637086092722"/>
    <n v="2101.6818543046361"/>
    <s v="Forecasted But Not Sold"/>
    <s v="Forecasted But Not Sold"/>
    <s v="Forecasted But Not Sold"/>
    <s v="0"/>
  </r>
  <r>
    <s v="Total"/>
    <x v="1"/>
    <s v="ABC-16"/>
    <s v="XYZ-129"/>
    <x v="876"/>
    <s v="Description_1181"/>
    <d v="2022-02-01T00:00:00"/>
    <n v="0"/>
    <s v="Supply"/>
    <n v="0"/>
    <n v="69"/>
    <n v="69"/>
    <n v="40"/>
    <n v="69"/>
    <n v="69"/>
    <n v="40"/>
    <n v="1"/>
    <n v="1"/>
    <n v="1"/>
    <s v="90-100%"/>
    <s v="90-100%"/>
    <s v="90-100%"/>
    <n v="1.9229999999999998"/>
    <n v="0"/>
    <n v="132.68699999999998"/>
    <n v="132.68699999999998"/>
    <n v="76.919999999999987"/>
    <n v="132.68699999999998"/>
    <n v="132.68699999999998"/>
    <n v="76.919999999999987"/>
    <s v="Forecasted But Not Sold"/>
    <s v="Forecasted But Not Sold"/>
    <s v="Forecasted But Not Sold"/>
    <s v="0"/>
  </r>
  <r>
    <s v="Total"/>
    <x v="1"/>
    <s v="ABC-16"/>
    <s v="XYZ-129"/>
    <x v="877"/>
    <s v="Description_1182"/>
    <d v="2022-02-01T00:00:00"/>
    <n v="426"/>
    <s v="Demand"/>
    <n v="25"/>
    <n v="26"/>
    <n v="26"/>
    <n v="45"/>
    <n v="1"/>
    <n v="1"/>
    <n v="20"/>
    <n v="0.96"/>
    <n v="0.96"/>
    <n v="0.19999999999999996"/>
    <s v="90-100%"/>
    <s v="90-100%"/>
    <s v="10-20%"/>
    <n v="57.197799999999994"/>
    <n v="1429.9449999999999"/>
    <n v="1487.1427999999999"/>
    <n v="1487.1427999999999"/>
    <n v="2573.9009999999998"/>
    <n v="57.197799999999916"/>
    <n v="57.197799999999916"/>
    <n v="1143.9559999999999"/>
    <s v="Normal"/>
    <s v="Normal"/>
    <s v="Overforecast"/>
    <s v="50-80"/>
  </r>
  <r>
    <s v="Total"/>
    <x v="1"/>
    <s v="ABC-16"/>
    <s v="XYZ-129"/>
    <x v="878"/>
    <s v="Description_1183"/>
    <d v="2022-02-01T00:00:00"/>
    <n v="1482"/>
    <s v="Demand"/>
    <n v="36"/>
    <n v="248"/>
    <n v="248"/>
    <n v="110"/>
    <n v="212"/>
    <n v="212"/>
    <n v="74"/>
    <n v="0"/>
    <n v="0"/>
    <n v="0"/>
    <s v="0-10%"/>
    <s v="0-10%"/>
    <s v="0-10%"/>
    <n v="1.8634999999999997"/>
    <n v="67.085999999999984"/>
    <n v="462.14799999999991"/>
    <n v="462.14799999999991"/>
    <n v="204.98499999999996"/>
    <n v="395.0619999999999"/>
    <n v="395.0619999999999"/>
    <n v="137.89899999999997"/>
    <s v="Overforecast"/>
    <s v="Overforecast"/>
    <s v="Overforecast"/>
    <s v="25-50"/>
  </r>
  <r>
    <s v="Total"/>
    <x v="1"/>
    <s v="ABC-16"/>
    <s v="XYZ-129"/>
    <x v="879"/>
    <s v="Description_1184"/>
    <d v="2022-02-01T00:00:00"/>
    <n v="540"/>
    <s v="Demand"/>
    <n v="29"/>
    <n v="49"/>
    <n v="49"/>
    <n v="50"/>
    <n v="20"/>
    <n v="20"/>
    <n v="21"/>
    <n v="0.31034482758620685"/>
    <n v="0.31034482758620685"/>
    <n v="0.27586206896551724"/>
    <s v="30-40%"/>
    <s v="30-40%"/>
    <s v="20-30%"/>
    <n v="6.8889999999999985"/>
    <n v="199.78099999999995"/>
    <n v="337.56099999999992"/>
    <n v="337.56099999999992"/>
    <n v="344.44999999999993"/>
    <n v="137.77999999999997"/>
    <n v="137.77999999999997"/>
    <n v="144.66899999999998"/>
    <s v="Overforecast"/>
    <s v="Overforecast"/>
    <s v="Overforecast"/>
    <s v="50-80"/>
  </r>
  <r>
    <s v="Total"/>
    <x v="1"/>
    <s v="ABC-16"/>
    <s v="XYZ-129"/>
    <x v="880"/>
    <s v="Description_1185"/>
    <d v="2022-02-01T00:00:00"/>
    <n v="870"/>
    <s v="Demand"/>
    <n v="53"/>
    <n v="47"/>
    <n v="47"/>
    <n v="60"/>
    <n v="6"/>
    <n v="6"/>
    <n v="7"/>
    <n v="0.8867924528301887"/>
    <n v="0.8867924528301887"/>
    <n v="0.86792452830188682"/>
    <s v="80-90%"/>
    <s v="80-90%"/>
    <s v="80-90%"/>
    <n v="58.085999999999999"/>
    <n v="3078.558"/>
    <n v="2730.0419999999999"/>
    <n v="2730.0419999999999"/>
    <n v="3485.16"/>
    <n v="348.51600000000008"/>
    <n v="348.51600000000008"/>
    <n v="406.60199999999986"/>
    <s v="Underforecast"/>
    <s v="Underforecast"/>
    <s v="Overforecast"/>
    <s v="80-120"/>
  </r>
  <r>
    <s v="Total"/>
    <x v="1"/>
    <s v="ABC-16"/>
    <s v="XYZ-129"/>
    <x v="881"/>
    <s v="Description_1186"/>
    <d v="2022-02-01T00:00:00"/>
    <n v="549"/>
    <s v="Demand"/>
    <n v="280"/>
    <n v="277"/>
    <n v="277"/>
    <n v="250"/>
    <n v="3"/>
    <n v="3"/>
    <n v="30"/>
    <n v="0.98928571428571432"/>
    <n v="0.98928571428571432"/>
    <n v="0.8928571428571429"/>
    <s v="90-100%"/>
    <s v="90-100%"/>
    <s v="80-90%"/>
    <n v="9.0399999999999991"/>
    <n v="2531.1999999999998"/>
    <n v="2504.08"/>
    <n v="2504.08"/>
    <n v="2260"/>
    <n v="27.119999999999891"/>
    <n v="27.119999999999891"/>
    <n v="271.19999999999982"/>
    <s v="Normal"/>
    <s v="Normal"/>
    <s v="Underforecast"/>
    <s v="80-120"/>
  </r>
  <r>
    <s v="Total"/>
    <x v="1"/>
    <s v="ABC-16"/>
    <s v="XYZ-129"/>
    <x v="882"/>
    <s v="Description_1187"/>
    <d v="2022-02-01T00:00:00"/>
    <n v="722"/>
    <s v="Demand"/>
    <n v="47"/>
    <n v="59"/>
    <n v="59"/>
    <n v="75"/>
    <n v="12"/>
    <n v="12"/>
    <n v="28"/>
    <n v="0.74468085106382986"/>
    <n v="0.74468085106382986"/>
    <n v="0.4042553191489362"/>
    <s v="70-80%"/>
    <s v="70-80%"/>
    <s v="30-40%"/>
    <n v="87.346999999999994"/>
    <n v="4105.3089999999993"/>
    <n v="5153.473"/>
    <n v="5153.473"/>
    <n v="6551.0249999999996"/>
    <n v="1048.1640000000007"/>
    <n v="1048.1640000000007"/>
    <n v="2445.7160000000003"/>
    <s v="Overforecast"/>
    <s v="Overforecast"/>
    <s v="Overforecast"/>
    <s v="50-80"/>
  </r>
  <r>
    <s v="Total"/>
    <x v="1"/>
    <s v="ABC-16"/>
    <s v="XYZ-129"/>
    <x v="883"/>
    <s v="Description_1188"/>
    <d v="2022-02-01T00:00:00"/>
    <n v="231"/>
    <s v="Demand"/>
    <n v="50"/>
    <n v="51"/>
    <n v="51"/>
    <n v="70"/>
    <n v="1"/>
    <n v="1"/>
    <n v="20"/>
    <n v="0.98"/>
    <n v="0.98"/>
    <n v="0.6"/>
    <s v="90-100%"/>
    <s v="90-100%"/>
    <s v="50-60%"/>
    <n v="64.974999999999994"/>
    <n v="3248.7499999999995"/>
    <n v="3313.7249999999999"/>
    <n v="3313.7249999999999"/>
    <n v="4548.25"/>
    <n v="64.975000000000364"/>
    <n v="64.975000000000364"/>
    <n v="1299.5000000000005"/>
    <s v="Normal"/>
    <s v="Normal"/>
    <s v="Overforecast"/>
    <s v="50-80"/>
  </r>
  <r>
    <s v="Total"/>
    <x v="1"/>
    <s v="ABC-16"/>
    <s v="XYZ-129"/>
    <x v="884"/>
    <s v="Description_1189"/>
    <d v="2022-02-01T00:00:00"/>
    <n v="131"/>
    <s v="Demand"/>
    <n v="37"/>
    <n v="69"/>
    <n v="69"/>
    <n v="50"/>
    <n v="32"/>
    <n v="32"/>
    <n v="13"/>
    <n v="0.13513513513513509"/>
    <n v="0.13513513513513509"/>
    <n v="0.64864864864864868"/>
    <s v="10-20%"/>
    <s v="10-20%"/>
    <s v="60-70%"/>
    <n v="20.340000000000007"/>
    <n v="752.58000000000027"/>
    <n v="1403.4600000000005"/>
    <n v="1403.4600000000005"/>
    <n v="1017.0000000000003"/>
    <n v="650.88000000000022"/>
    <n v="650.88000000000022"/>
    <n v="264.42000000000007"/>
    <s v="Overforecast"/>
    <s v="Overforecast"/>
    <s v="Overforecast"/>
    <s v="50-80"/>
  </r>
  <r>
    <s v="Total"/>
    <x v="1"/>
    <s v="ABC-16"/>
    <s v="XYZ-129"/>
    <x v="885"/>
    <s v="Description_1190"/>
    <d v="2022-02-01T00:00:00"/>
    <n v="2"/>
    <s v="Supply"/>
    <n v="0"/>
    <n v="58"/>
    <n v="58"/>
    <n v="165"/>
    <n v="58"/>
    <n v="58"/>
    <n v="165"/>
    <n v="1"/>
    <n v="1"/>
    <n v="1"/>
    <s v="90-100%"/>
    <s v="90-100%"/>
    <s v="90-100%"/>
    <n v="16.95"/>
    <n v="0"/>
    <n v="983.09999999999991"/>
    <n v="983.09999999999991"/>
    <n v="2796.75"/>
    <n v="983.09999999999991"/>
    <n v="983.09999999999991"/>
    <n v="2796.75"/>
    <s v="Forecasted But Not Sold"/>
    <s v="Forecasted But Not Sold"/>
    <s v="Forecasted But Not Sold"/>
    <s v="0"/>
  </r>
  <r>
    <s v="Total"/>
    <x v="3"/>
    <s v="ABC-16"/>
    <s v="XYZ-129"/>
    <x v="886"/>
    <s v="Description_1191"/>
    <d v="2022-02-01T00:00:00"/>
    <n v="358"/>
    <s v="Demand"/>
    <n v="269"/>
    <n v="1272"/>
    <n v="1272"/>
    <n v="700"/>
    <n v="1003"/>
    <n v="1003"/>
    <n v="431"/>
    <n v="0"/>
    <n v="0"/>
    <n v="0"/>
    <s v="0-10%"/>
    <s v="0-10%"/>
    <s v="0-10%"/>
    <n v="2.0500316293929708"/>
    <n v="551.45850830670918"/>
    <n v="2607.6402325878589"/>
    <n v="2607.6402325878589"/>
    <n v="1435.0221405750794"/>
    <n v="2056.1817242811499"/>
    <n v="2056.1817242811499"/>
    <n v="883.56363226837027"/>
    <s v="Overforecast"/>
    <s v="Overforecast"/>
    <s v="Overforecast"/>
    <s v="25-50"/>
  </r>
  <r>
    <s v="Total"/>
    <x v="3"/>
    <s v="ABC-16"/>
    <s v="XYZ-129"/>
    <x v="887"/>
    <s v="Description_1192"/>
    <d v="2022-02-01T00:00:00"/>
    <n v="1548"/>
    <s v="Demand"/>
    <n v="1771"/>
    <n v="688"/>
    <n v="688"/>
    <n v="900"/>
    <n v="1083"/>
    <n v="1083"/>
    <n v="871"/>
    <n v="0.38848108413325799"/>
    <n v="0.38848108413325799"/>
    <n v="0.50818746470920384"/>
    <s v="30-40%"/>
    <s v="30-40%"/>
    <s v="40-50%"/>
    <n v="2.0208987290059004"/>
    <n v="3579.0116490694495"/>
    <n v="1390.3783255560595"/>
    <n v="1390.3783255560595"/>
    <n v="1818.8088561053103"/>
    <n v="2188.6333235133898"/>
    <n v="2188.6333235133898"/>
    <n v="1760.2027929641392"/>
    <s v="Underforecast"/>
    <s v="Underforecast"/>
    <s v="Underforecast"/>
    <s v="150-200"/>
  </r>
  <r>
    <s v="Total"/>
    <x v="3"/>
    <s v="ABC-16"/>
    <s v="XYZ-129"/>
    <x v="888"/>
    <s v="Description_1193"/>
    <d v="2022-02-01T00:00:00"/>
    <n v="2296"/>
    <s v="Demand"/>
    <n v="1571"/>
    <n v="7527"/>
    <n v="7527"/>
    <n v="2000"/>
    <n v="5956"/>
    <n v="5956"/>
    <n v="429"/>
    <n v="0"/>
    <n v="0"/>
    <n v="0.72692552514322095"/>
    <s v="0-10%"/>
    <s v="0-10%"/>
    <s v="70-80%"/>
    <n v="4.0990150323595396"/>
    <n v="6439.5526158368366"/>
    <n v="30853.286148570256"/>
    <n v="30853.286148570256"/>
    <n v="8198.0300647190797"/>
    <n v="24413.733532733419"/>
    <n v="24413.733532733419"/>
    <n v="1758.4774488822432"/>
    <s v="Overforecast"/>
    <s v="Overforecast"/>
    <s v="Overforecast"/>
    <s v="50-80"/>
  </r>
  <r>
    <s v="Total"/>
    <x v="3"/>
    <s v="ABC-16"/>
    <s v="XYZ-129"/>
    <x v="889"/>
    <s v="Description_1194"/>
    <d v="2022-02-01T00:00:00"/>
    <n v="7"/>
    <s v="Demand"/>
    <n v="0"/>
    <n v="1876"/>
    <n v="1876"/>
    <n v="0"/>
    <n v="1876"/>
    <n v="1876"/>
    <n v="0"/>
    <n v="1"/>
    <n v="1"/>
    <n v="1"/>
    <s v="90-100%"/>
    <s v="90-100%"/>
    <s v="Others"/>
    <n v="10.309479999999999"/>
    <n v="0"/>
    <n v="19340.584479999998"/>
    <n v="19340.584479999998"/>
    <n v="0"/>
    <n v="19340.584479999998"/>
    <n v="19340.584479999998"/>
    <n v="0"/>
    <s v="Forecasted But Not Sold"/>
    <s v="Forecasted But Not Sold"/>
    <s v="Others"/>
    <s v="0"/>
  </r>
  <r>
    <s v="Total"/>
    <x v="3"/>
    <s v="ABC-16"/>
    <s v="XYZ-129"/>
    <x v="890"/>
    <s v="Description_1195"/>
    <d v="2022-02-01T00:00:00"/>
    <n v="3273"/>
    <s v="Demand"/>
    <n v="2763"/>
    <n v="3945"/>
    <n v="3945"/>
    <n v="3500"/>
    <n v="1182"/>
    <n v="1182"/>
    <n v="737"/>
    <n v="0.57220412595005432"/>
    <n v="0.57220412595005432"/>
    <n v="0.73326094824466159"/>
    <s v="50-60%"/>
    <s v="50-60%"/>
    <s v="70-80%"/>
    <n v="3.3711831445502964"/>
    <n v="9314.5790283924689"/>
    <n v="13299.31750525092"/>
    <n v="13299.31750525092"/>
    <n v="11799.141005926038"/>
    <n v="3984.7384768584507"/>
    <n v="3984.7384768584507"/>
    <n v="2484.561977533569"/>
    <s v="Overforecast"/>
    <s v="Overforecast"/>
    <s v="Overforecast"/>
    <s v="50-80"/>
  </r>
  <r>
    <s v="Total"/>
    <x v="0"/>
    <s v="ABC-16"/>
    <s v="XYZ-129"/>
    <x v="891"/>
    <s v="Description_1196"/>
    <d v="2022-02-01T00:00:00"/>
    <n v="4469"/>
    <s v="Demand"/>
    <n v="1"/>
    <n v="125"/>
    <n v="125"/>
    <n v="50"/>
    <n v="124"/>
    <n v="124"/>
    <n v="49"/>
    <n v="0"/>
    <n v="0"/>
    <n v="0"/>
    <s v="0-10%"/>
    <s v="0-10%"/>
    <s v="0-10%"/>
    <n v="1.4489358166189112"/>
    <n v="1.4489358166189112"/>
    <n v="181.11697707736391"/>
    <n v="181.11697707736391"/>
    <n v="72.446790830945559"/>
    <n v="179.66804126074501"/>
    <n v="179.66804126074501"/>
    <n v="70.997855014326646"/>
    <s v="Overforecast"/>
    <s v="Overforecast"/>
    <s v="Overforecast"/>
    <s v="0-25"/>
  </r>
  <r>
    <s v="Total"/>
    <x v="0"/>
    <s v="ABC-16"/>
    <s v="XYZ-129"/>
    <x v="892"/>
    <s v="Description_1197"/>
    <d v="2022-02-01T00:00:00"/>
    <n v="5805"/>
    <s v="Demand"/>
    <n v="167"/>
    <n v="421"/>
    <n v="421"/>
    <n v="500"/>
    <n v="254"/>
    <n v="254"/>
    <n v="333"/>
    <n v="0"/>
    <n v="0"/>
    <n v="0"/>
    <s v="0-10%"/>
    <s v="0-10%"/>
    <s v="0-10%"/>
    <n v="3.3382577243910578"/>
    <n v="557.4890399733066"/>
    <n v="1405.4065019686354"/>
    <n v="1405.4065019686354"/>
    <n v="1669.1288621955289"/>
    <n v="847.91746199532884"/>
    <n v="847.91746199532884"/>
    <n v="1111.6398222222224"/>
    <s v="Overforecast"/>
    <s v="Overforecast"/>
    <s v="Overforecast"/>
    <s v="25-50"/>
  </r>
  <r>
    <s v="Total"/>
    <x v="0"/>
    <s v="ABC-16"/>
    <s v="XYZ-129"/>
    <x v="893"/>
    <s v="Description_1198"/>
    <d v="2022-02-01T00:00:00"/>
    <n v="1584"/>
    <s v="Demand"/>
    <n v="1315"/>
    <n v="1246"/>
    <n v="1246"/>
    <n v="1500"/>
    <n v="69"/>
    <n v="69"/>
    <n v="185"/>
    <n v="0.9475285171102662"/>
    <n v="0.9475285171102662"/>
    <n v="0.85931558935361219"/>
    <s v="90-100%"/>
    <s v="90-100%"/>
    <s v="80-90%"/>
    <n v="2.6478882640109354"/>
    <n v="3481.97306717438"/>
    <n v="3299.2687769576255"/>
    <n v="3299.2687769576255"/>
    <n v="3971.832396016403"/>
    <n v="182.70429021675454"/>
    <n v="182.70429021675454"/>
    <n v="489.85932884202293"/>
    <s v="Normal"/>
    <s v="Normal"/>
    <s v="Overforecast"/>
    <s v="80-120"/>
  </r>
  <r>
    <s v="Total"/>
    <x v="0"/>
    <s v="ABC-16"/>
    <s v="XYZ-129"/>
    <x v="894"/>
    <s v="Description_1199"/>
    <d v="2022-02-01T00:00:00"/>
    <n v="1286"/>
    <s v="Demand"/>
    <n v="49"/>
    <n v="211"/>
    <n v="211"/>
    <n v="200"/>
    <n v="162"/>
    <n v="162"/>
    <n v="151"/>
    <n v="0"/>
    <n v="0"/>
    <n v="0"/>
    <s v="0-10%"/>
    <s v="0-10%"/>
    <s v="0-10%"/>
    <n v="2.2752301943198803"/>
    <n v="111.48627952167413"/>
    <n v="480.07357100149471"/>
    <n v="480.07357100149471"/>
    <n v="455.04603886397604"/>
    <n v="368.58729147982058"/>
    <n v="368.58729147982058"/>
    <n v="343.5597593423019"/>
    <s v="Overforecast"/>
    <s v="Overforecast"/>
    <s v="Overforecast"/>
    <s v="0-25"/>
  </r>
  <r>
    <s v="Total"/>
    <x v="1"/>
    <s v="ABC-16"/>
    <s v="XYZ-130"/>
    <x v="895"/>
    <s v="Description_1205"/>
    <d v="2022-02-01T00:00:00"/>
    <n v="3161"/>
    <s v="Demand"/>
    <n v="141"/>
    <n v="417"/>
    <n v="417"/>
    <n v="200"/>
    <n v="276"/>
    <n v="276"/>
    <n v="59"/>
    <n v="0"/>
    <n v="0"/>
    <n v="0.58156028368794321"/>
    <s v="0-10%"/>
    <s v="0-10%"/>
    <s v="50-60%"/>
    <n v="1.6344419558248773"/>
    <n v="230.45631577130769"/>
    <n v="681.56229557897382"/>
    <n v="681.56229557897382"/>
    <n v="326.88839116497547"/>
    <n v="451.10597980766613"/>
    <n v="451.10597980766613"/>
    <n v="96.432075393667787"/>
    <s v="Overforecast"/>
    <s v="Overforecast"/>
    <s v="Overforecast"/>
    <s v="50-80"/>
  </r>
  <r>
    <s v="Total"/>
    <x v="1"/>
    <s v="ABC-16"/>
    <s v="XYZ-130"/>
    <x v="896"/>
    <s v="Description_1206"/>
    <d v="2022-02-01T00:00:00"/>
    <n v="584"/>
    <s v="Demand"/>
    <n v="74"/>
    <n v="109"/>
    <n v="109"/>
    <n v="105"/>
    <n v="35"/>
    <n v="35"/>
    <n v="31"/>
    <n v="0.52702702702702697"/>
    <n v="0.52702702702702697"/>
    <n v="0.58108108108108114"/>
    <s v="50-60%"/>
    <s v="50-60%"/>
    <s v="50-60%"/>
    <n v="4.8571"/>
    <n v="359.42540000000002"/>
    <n v="529.4239"/>
    <n v="529.4239"/>
    <n v="509.99549999999999"/>
    <n v="169.99849999999998"/>
    <n v="169.99849999999998"/>
    <n v="150.57009999999997"/>
    <s v="Overforecast"/>
    <s v="Overforecast"/>
    <s v="Overforecast"/>
    <s v="50-80"/>
  </r>
  <r>
    <s v="Total"/>
    <x v="1"/>
    <s v="ABC-16"/>
    <s v="XYZ-130"/>
    <x v="897"/>
    <s v="Description_1207"/>
    <d v="2022-02-01T00:00:00"/>
    <n v="1054"/>
    <s v="Demand"/>
    <n v="200"/>
    <n v="230"/>
    <n v="230"/>
    <n v="300"/>
    <n v="30"/>
    <n v="30"/>
    <n v="100"/>
    <n v="0.85"/>
    <n v="0.85"/>
    <n v="0.5"/>
    <s v="80-90%"/>
    <s v="80-90%"/>
    <s v="40-50%"/>
    <n v="2.8460834898444882"/>
    <n v="569.21669796889762"/>
    <n v="654.59920266423228"/>
    <n v="654.59920266423228"/>
    <n v="853.82504695334649"/>
    <n v="85.38250469533466"/>
    <n v="85.38250469533466"/>
    <n v="284.60834898444887"/>
    <s v="Overforecast"/>
    <s v="Overforecast"/>
    <s v="Overforecast"/>
    <s v="50-80"/>
  </r>
  <r>
    <s v="Total"/>
    <x v="1"/>
    <s v="ABC-16"/>
    <s v="XYZ-130"/>
    <x v="898"/>
    <s v="Description_1208"/>
    <d v="2022-02-01T00:00:00"/>
    <n v="72354"/>
    <s v="Demand"/>
    <n v="27809"/>
    <n v="31397"/>
    <n v="31397"/>
    <n v="34000"/>
    <n v="3588"/>
    <n v="3588"/>
    <n v="6191"/>
    <n v="0.87097702182746595"/>
    <n v="0.87097702182746595"/>
    <n v="0.7773742313639469"/>
    <s v="80-90%"/>
    <s v="80-90%"/>
    <s v="70-80%"/>
    <n v="3.099740124928569"/>
    <n v="86200.673134138575"/>
    <n v="97322.540702382277"/>
    <n v="97322.540702382277"/>
    <n v="105391.16424757135"/>
    <n v="11121.867568243702"/>
    <n v="11121.867568243702"/>
    <n v="19190.49111343277"/>
    <s v="Overforecast"/>
    <s v="Overforecast"/>
    <s v="Overforecast"/>
    <s v="80-120"/>
  </r>
  <r>
    <s v="Total"/>
    <x v="1"/>
    <s v="ABC-16"/>
    <s v="XYZ-130"/>
    <x v="899"/>
    <s v="Description_1209"/>
    <d v="2022-02-01T00:00:00"/>
    <n v="121"/>
    <s v="Supply"/>
    <n v="135"/>
    <n v="677"/>
    <n v="677"/>
    <n v="580"/>
    <n v="542"/>
    <n v="542"/>
    <n v="445"/>
    <n v="0"/>
    <n v="0"/>
    <n v="0"/>
    <s v="0-10%"/>
    <s v="0-10%"/>
    <s v="0-10%"/>
    <n v="4.4759238404621566"/>
    <n v="604.24971846239112"/>
    <n v="3030.2004399928801"/>
    <n v="3030.2004399928801"/>
    <n v="2596.0358274680507"/>
    <n v="2425.9507215304889"/>
    <n v="2425.9507215304889"/>
    <n v="1991.7861090056595"/>
    <s v="Overforecast"/>
    <s v="Overforecast"/>
    <s v="Overforecast"/>
    <s v="0-25"/>
  </r>
  <r>
    <s v="Total"/>
    <x v="1"/>
    <s v="ABC-16"/>
    <s v="XYZ-130"/>
    <x v="900"/>
    <s v="Description_1210"/>
    <d v="2022-02-01T00:00:00"/>
    <n v="249"/>
    <s v="Demand"/>
    <n v="48"/>
    <n v="46"/>
    <n v="46"/>
    <n v="20"/>
    <n v="2"/>
    <n v="2"/>
    <n v="28"/>
    <n v="0.95833333333333337"/>
    <n v="0.95833333333333337"/>
    <n v="0.41666666666666663"/>
    <s v="90-100%"/>
    <s v="90-100%"/>
    <s v="40-50%"/>
    <n v="3.4033999999999995"/>
    <n v="163.36319999999998"/>
    <n v="156.55639999999997"/>
    <n v="156.55639999999997"/>
    <n v="68.067999999999984"/>
    <n v="6.8068000000000097"/>
    <n v="6.8068000000000097"/>
    <n v="95.295199999999994"/>
    <s v="Normal"/>
    <s v="Normal"/>
    <s v="Underforecast"/>
    <s v="&gt;200&quot;"/>
  </r>
  <r>
    <s v="Total"/>
    <x v="1"/>
    <s v="ABC-16"/>
    <s v="XYZ-130"/>
    <x v="901"/>
    <s v="Description_1211"/>
    <d v="2022-02-01T00:00:00"/>
    <n v="681"/>
    <s v="Demand"/>
    <n v="23"/>
    <n v="50"/>
    <n v="50"/>
    <n v="30"/>
    <n v="27"/>
    <n v="27"/>
    <n v="7"/>
    <n v="0"/>
    <n v="0"/>
    <n v="0.69565217391304346"/>
    <s v="0-10%"/>
    <s v="0-10%"/>
    <s v="60-70%"/>
    <n v="5.5930000000000009"/>
    <n v="128.63900000000001"/>
    <n v="279.65000000000003"/>
    <n v="279.65000000000003"/>
    <n v="167.79000000000002"/>
    <n v="151.01100000000002"/>
    <n v="151.01100000000002"/>
    <n v="39.15100000000001"/>
    <s v="Overforecast"/>
    <s v="Overforecast"/>
    <s v="Overforecast"/>
    <s v="50-80"/>
  </r>
  <r>
    <s v="Total"/>
    <x v="1"/>
    <s v="ABC-16"/>
    <s v="XYZ-130"/>
    <x v="902"/>
    <s v="Description_1212"/>
    <d v="2022-02-01T00:00:00"/>
    <n v="1416"/>
    <s v="Demand"/>
    <n v="705"/>
    <n v="1137"/>
    <n v="1137"/>
    <n v="850"/>
    <n v="432"/>
    <n v="432"/>
    <n v="145"/>
    <n v="0.38723404255319149"/>
    <n v="0.38723404255319149"/>
    <n v="0.79432624113475181"/>
    <s v="30-40%"/>
    <s v="30-40%"/>
    <s v="70-80%"/>
    <n v="10.983700000000001"/>
    <n v="7743.5085000000008"/>
    <n v="12488.466900000001"/>
    <n v="12488.466900000001"/>
    <n v="9336.1450000000004"/>
    <n v="4744.9584000000004"/>
    <n v="4744.9584000000004"/>
    <n v="1592.6364999999996"/>
    <s v="Overforecast"/>
    <s v="Overforecast"/>
    <s v="Overforecast"/>
    <s v="80-120"/>
  </r>
  <r>
    <s v="Total"/>
    <x v="1"/>
    <s v="ABC-16"/>
    <s v="XYZ-130"/>
    <x v="903"/>
    <s v="Description_1213"/>
    <d v="2022-02-01T00:00:00"/>
    <n v="2921"/>
    <s v="Demand"/>
    <n v="65"/>
    <n v="231"/>
    <n v="231"/>
    <n v="140"/>
    <n v="166"/>
    <n v="166"/>
    <n v="75"/>
    <n v="0"/>
    <n v="0"/>
    <n v="0"/>
    <s v="0-10%"/>
    <s v="0-10%"/>
    <s v="0-10%"/>
    <n v="9.912700000000001"/>
    <n v="644.32550000000003"/>
    <n v="2289.8337000000001"/>
    <n v="2289.8337000000001"/>
    <n v="1387.7780000000002"/>
    <n v="1645.5082000000002"/>
    <n v="1645.5082000000002"/>
    <n v="743.45250000000021"/>
    <s v="Overforecast"/>
    <s v="Overforecast"/>
    <s v="Overforecast"/>
    <s v="25-50"/>
  </r>
  <r>
    <s v="Total"/>
    <x v="0"/>
    <s v="ABC-16"/>
    <s v="XYZ-130"/>
    <x v="904"/>
    <s v="Description_1214"/>
    <d v="2022-02-01T00:00:00"/>
    <n v="56419"/>
    <s v="Demand"/>
    <n v="22255"/>
    <n v="0"/>
    <n v="0"/>
    <n v="21000"/>
    <n v="22255"/>
    <n v="22255"/>
    <n v="1255"/>
    <n v="0"/>
    <n v="0"/>
    <n v="0.94360817793754215"/>
    <s v="0-10%"/>
    <s v="0-10%"/>
    <s v="90-100%"/>
    <n v="1.0623546899670833"/>
    <n v="23642.703625217437"/>
    <n v="0"/>
    <n v="0"/>
    <n v="22309.44848930875"/>
    <n v="23642.703625217437"/>
    <n v="23642.703625217437"/>
    <n v="1333.2551359086865"/>
    <s v="Not Forecasted But Sold"/>
    <s v="Not Forecasted But Sold"/>
    <s v="Normal"/>
    <s v="80-120"/>
  </r>
  <r>
    <s v="Total"/>
    <x v="3"/>
    <s v="ABC-16"/>
    <s v="XYZ-130"/>
    <x v="905"/>
    <s v="Description_1215"/>
    <d v="2022-02-01T00:00:00"/>
    <n v="23"/>
    <s v="Supply"/>
    <n v="1"/>
    <n v="3269"/>
    <n v="3269"/>
    <n v="500"/>
    <n v="3268"/>
    <n v="3268"/>
    <n v="499"/>
    <n v="0"/>
    <n v="0"/>
    <n v="0"/>
    <s v="0-10%"/>
    <s v="0-10%"/>
    <s v="0-10%"/>
    <n v="3.0783689139568438"/>
    <n v="3.0783689139568438"/>
    <n v="10063.187979724922"/>
    <n v="10063.187979724922"/>
    <n v="1539.1844569784218"/>
    <n v="10060.109610810965"/>
    <n v="10060.109610810965"/>
    <n v="1536.106088064465"/>
    <s v="Overforecast"/>
    <s v="Overforecast"/>
    <s v="Overforecast"/>
    <s v="0-25"/>
  </r>
  <r>
    <s v="Total"/>
    <x v="4"/>
    <s v="ABC-16"/>
    <s v="XYZ-130"/>
    <x v="906"/>
    <s v="Description_1217"/>
    <d v="2022-02-01T00:00:00"/>
    <n v="49591"/>
    <s v="Demand"/>
    <n v="20907"/>
    <n v="23914"/>
    <n v="23914"/>
    <n v="26500"/>
    <n v="3007"/>
    <n v="3007"/>
    <n v="5593"/>
    <n v="0.85617257377911704"/>
    <n v="0.85617257377911704"/>
    <n v="0.73248194384655863"/>
    <s v="80-90%"/>
    <s v="80-90%"/>
    <s v="70-80%"/>
    <n v="2.0779452846416491"/>
    <n v="43443.602066002954"/>
    <n v="49691.983536920394"/>
    <n v="49691.983536920394"/>
    <n v="55065.550043003699"/>
    <n v="6248.3814709174403"/>
    <n v="6248.3814709174403"/>
    <n v="11621.947977000746"/>
    <s v="Overforecast"/>
    <s v="Overforecast"/>
    <s v="Overforecast"/>
    <s v="50-80"/>
  </r>
  <r>
    <s v="Total"/>
    <x v="0"/>
    <s v="ABC-19"/>
    <s v="XYZ-131"/>
    <x v="907"/>
    <s v="Description_1225"/>
    <d v="2022-02-01T00:00:00"/>
    <n v="6264"/>
    <s v="Demand"/>
    <n v="3221"/>
    <n v="3776"/>
    <n v="3776"/>
    <n v="5000"/>
    <n v="555"/>
    <n v="555"/>
    <n v="1779"/>
    <n v="0.82769326296181311"/>
    <n v="0.82769326296181311"/>
    <n v="0.44768705371002793"/>
    <s v="80-90%"/>
    <s v="80-90%"/>
    <s v="40-50%"/>
    <n v="17.18444193413341"/>
    <n v="55351.087469843711"/>
    <n v="64888.452743287758"/>
    <n v="64888.452743287758"/>
    <n v="85922.209670667056"/>
    <n v="9537.3652734440475"/>
    <n v="9537.3652734440475"/>
    <n v="30571.122200823345"/>
    <s v="Overforecast"/>
    <s v="Overforecast"/>
    <s v="Overforecast"/>
    <s v="50-80"/>
  </r>
  <r>
    <s v="Total"/>
    <x v="4"/>
    <s v="ABC-19"/>
    <s v="XYZ-131"/>
    <x v="908"/>
    <s v="Description_1227"/>
    <d v="2022-02-01T00:00:00"/>
    <n v="450"/>
    <s v="Demand"/>
    <n v="150"/>
    <n v="481"/>
    <n v="481"/>
    <n v="500"/>
    <n v="331"/>
    <n v="331"/>
    <n v="350"/>
    <n v="0"/>
    <n v="0"/>
    <n v="0"/>
    <s v="0-10%"/>
    <s v="0-10%"/>
    <s v="0-10%"/>
    <n v="23.799999999999997"/>
    <n v="3569.9999999999995"/>
    <n v="11447.8"/>
    <n v="11447.8"/>
    <n v="11899.999999999998"/>
    <n v="7877.7999999999993"/>
    <n v="7877.7999999999993"/>
    <n v="8329.9999999999982"/>
    <s v="Overforecast"/>
    <s v="Overforecast"/>
    <s v="Overforecast"/>
    <s v="25-50"/>
  </r>
  <r>
    <s v="Total"/>
    <x v="3"/>
    <s v="ABC-19"/>
    <s v="XYZ-131"/>
    <x v="909"/>
    <s v="Description_1228"/>
    <d v="2022-02-01T00:00:00"/>
    <n v="150"/>
    <s v="Demand"/>
    <n v="80"/>
    <n v="598"/>
    <n v="598"/>
    <n v="550"/>
    <n v="518"/>
    <n v="518"/>
    <n v="470"/>
    <n v="0"/>
    <n v="0"/>
    <n v="0"/>
    <s v="0-10%"/>
    <s v="0-10%"/>
    <s v="0-10%"/>
    <n v="5.5474485787288401"/>
    <n v="443.79588629830721"/>
    <n v="3317.3742500798462"/>
    <n v="3317.3742500798462"/>
    <n v="3051.096718300862"/>
    <n v="2873.5783637815389"/>
    <n v="2873.5783637815389"/>
    <n v="2607.3008320025547"/>
    <s v="Overforecast"/>
    <s v="Overforecast"/>
    <s v="Overforecast"/>
    <s v="0-25"/>
  </r>
  <r>
    <s v="Total"/>
    <x v="0"/>
    <s v="ABC-19"/>
    <s v="XYZ-131"/>
    <x v="910"/>
    <s v="Description_1231"/>
    <d v="2022-02-01T00:00:00"/>
    <n v="1851"/>
    <s v="Demand"/>
    <n v="454"/>
    <n v="622"/>
    <n v="622"/>
    <n v="1400"/>
    <n v="168"/>
    <n v="168"/>
    <n v="946"/>
    <n v="0.62995594713656389"/>
    <n v="0.62995594713656389"/>
    <n v="0"/>
    <s v="60-70%"/>
    <s v="60-70%"/>
    <s v="0-10%"/>
    <n v="29.765576528384276"/>
    <n v="13513.571743886461"/>
    <n v="18514.188600655019"/>
    <n v="18514.188600655019"/>
    <n v="41671.80713973799"/>
    <n v="5000.6168567685581"/>
    <n v="5000.6168567685581"/>
    <n v="28158.23539585153"/>
    <s v="Overforecast"/>
    <s v="Overforecast"/>
    <s v="Overforecast"/>
    <s v="25-50"/>
  </r>
  <r>
    <s v="Total"/>
    <x v="4"/>
    <s v="ABC-19"/>
    <s v="XYZ-131"/>
    <x v="911"/>
    <s v="Description_1232"/>
    <d v="2022-02-01T00:00:00"/>
    <n v="1292"/>
    <s v="Demand"/>
    <n v="392"/>
    <n v="246"/>
    <n v="246"/>
    <n v="300"/>
    <n v="146"/>
    <n v="146"/>
    <n v="92"/>
    <n v="0.62755102040816324"/>
    <n v="0.62755102040816324"/>
    <n v="0.76530612244897955"/>
    <s v="60-70%"/>
    <s v="60-70%"/>
    <s v="70-80%"/>
    <n v="28.56"/>
    <n v="11195.519999999999"/>
    <n v="7025.7599999999993"/>
    <n v="7025.7599999999993"/>
    <n v="8568"/>
    <n v="4169.7599999999993"/>
    <n v="4169.7599999999993"/>
    <n v="2627.5199999999986"/>
    <s v="Underforecast"/>
    <s v="Underforecast"/>
    <s v="Underforecast"/>
    <s v="120-150"/>
  </r>
  <r>
    <s v="Total"/>
    <x v="3"/>
    <s v="ABC-19"/>
    <s v="XYZ-131"/>
    <x v="912"/>
    <s v="Description_1234"/>
    <d v="2022-02-01T00:00:00"/>
    <n v="503"/>
    <s v="Demand"/>
    <n v="219"/>
    <n v="213"/>
    <n v="213"/>
    <n v="200"/>
    <n v="6"/>
    <n v="6"/>
    <n v="19"/>
    <n v="0.9726027397260274"/>
    <n v="0.9726027397260274"/>
    <n v="0.91324200913242004"/>
    <s v="90-100%"/>
    <s v="90-100%"/>
    <s v="90-100%"/>
    <n v="11.717978677110528"/>
    <n v="2566.2373302872056"/>
    <n v="2495.9294582245425"/>
    <n v="2495.9294582245425"/>
    <n v="2343.5957354221055"/>
    <n v="70.307872062663137"/>
    <n v="70.307872062663137"/>
    <n v="222.64159486510016"/>
    <s v="Normal"/>
    <s v="Normal"/>
    <s v="Normal"/>
    <s v="80-120"/>
  </r>
  <r>
    <s v="Total"/>
    <x v="0"/>
    <s v="ABC-19"/>
    <s v="XYZ-131"/>
    <x v="913"/>
    <s v="Description_1236"/>
    <d v="2022-02-01T00:00:00"/>
    <n v="1357"/>
    <s v="Demand"/>
    <n v="120"/>
    <n v="67"/>
    <n v="67"/>
    <n v="100"/>
    <n v="53"/>
    <n v="53"/>
    <n v="20"/>
    <n v="0.55833333333333335"/>
    <n v="0.55833333333333335"/>
    <n v="0.83333333333333337"/>
    <s v="50-60%"/>
    <s v="50-60%"/>
    <s v="80-90%"/>
    <n v="27.430176421052629"/>
    <n v="3291.6211705263154"/>
    <n v="1837.8218202105261"/>
    <n v="1837.8218202105261"/>
    <n v="2743.0176421052629"/>
    <n v="1453.7993503157893"/>
    <n v="1453.7993503157893"/>
    <n v="548.60352842105249"/>
    <s v="Underforecast"/>
    <s v="Underforecast"/>
    <s v="Underforecast"/>
    <s v="120-150"/>
  </r>
  <r>
    <s v="Total"/>
    <x v="3"/>
    <s v="ABC-19"/>
    <s v="XYZ-131"/>
    <x v="914"/>
    <s v="Description_1237"/>
    <d v="2022-02-01T00:00:00"/>
    <n v="367"/>
    <s v="Demand"/>
    <n v="31"/>
    <n v="60"/>
    <n v="60"/>
    <n v="87"/>
    <n v="29"/>
    <n v="29"/>
    <n v="56"/>
    <n v="6.4516129032258118E-2"/>
    <n v="6.4516129032258118E-2"/>
    <n v="0"/>
    <s v="0-10%"/>
    <s v="0-10%"/>
    <s v="0-10%"/>
    <n v="16.994829617834394"/>
    <n v="526.83971815286623"/>
    <n v="1019.6897770700637"/>
    <n v="1019.6897770700637"/>
    <n v="1478.5501767515923"/>
    <n v="492.85005891719743"/>
    <n v="492.85005891719743"/>
    <n v="951.71045859872606"/>
    <s v="Overforecast"/>
    <s v="Overforecast"/>
    <s v="Overforecast"/>
    <s v="25-50"/>
  </r>
  <r>
    <s v="Total"/>
    <x v="4"/>
    <s v="ABC-19"/>
    <s v="XYZ-131"/>
    <x v="915"/>
    <s v="Description_1238"/>
    <d v="2022-02-01T00:00:00"/>
    <n v="579"/>
    <s v="Demand"/>
    <n v="84"/>
    <n v="85"/>
    <n v="85"/>
    <n v="72"/>
    <n v="1"/>
    <n v="1"/>
    <n v="12"/>
    <n v="0.98809523809523814"/>
    <n v="0.98809523809523814"/>
    <n v="0.85714285714285721"/>
    <s v="90-100%"/>
    <s v="90-100%"/>
    <s v="80-90%"/>
    <n v="39.27000000000001"/>
    <n v="3298.6800000000007"/>
    <n v="3337.9500000000007"/>
    <n v="3337.9500000000007"/>
    <n v="2827.4400000000005"/>
    <n v="39.269999999999982"/>
    <n v="39.269999999999982"/>
    <n v="471.24000000000024"/>
    <s v="Normal"/>
    <s v="Normal"/>
    <s v="Underforecast"/>
    <s v="80-120"/>
  </r>
  <r>
    <s v="Total"/>
    <x v="0"/>
    <s v="ABC-19"/>
    <s v="XYZ-131"/>
    <x v="916"/>
    <s v="Description_1242"/>
    <d v="2022-02-01T00:00:00"/>
    <n v="9057"/>
    <s v="Demand"/>
    <n v="4575"/>
    <n v="3662"/>
    <n v="3662"/>
    <n v="5000"/>
    <n v="913"/>
    <n v="913"/>
    <n v="425"/>
    <n v="0.80043715846994534"/>
    <n v="0.80043715846994534"/>
    <n v="0.90710382513661203"/>
    <s v="70-80%"/>
    <s v="70-80%"/>
    <s v="80-90%"/>
    <n v="3.6194225855781679"/>
    <n v="16558.858329020117"/>
    <n v="13254.32550838725"/>
    <n v="13254.32550838725"/>
    <n v="18097.112927890841"/>
    <n v="3304.5328206328668"/>
    <n v="3304.5328206328668"/>
    <n v="1538.2545988707243"/>
    <s v="Underforecast"/>
    <s v="Underforecast"/>
    <s v="Normal"/>
    <s v="80-120"/>
  </r>
  <r>
    <s v="Total"/>
    <x v="4"/>
    <s v="ABC-19"/>
    <s v="XYZ-131"/>
    <x v="917"/>
    <s v="Description_1244"/>
    <d v="2022-02-01T00:00:00"/>
    <n v="8"/>
    <s v="Supply"/>
    <n v="8"/>
    <n v="255"/>
    <n v="255"/>
    <n v="300"/>
    <n v="247"/>
    <n v="247"/>
    <n v="292"/>
    <n v="0"/>
    <n v="0"/>
    <n v="0"/>
    <s v="0-10%"/>
    <s v="0-10%"/>
    <s v="0-10%"/>
    <n v="7.1400000000000006"/>
    <n v="57.120000000000005"/>
    <n v="1820.7"/>
    <n v="1820.7"/>
    <n v="2142"/>
    <n v="1763.58"/>
    <n v="1763.58"/>
    <n v="2084.88"/>
    <s v="Overforecast"/>
    <s v="Overforecast"/>
    <s v="Overforecast"/>
    <s v="0-25"/>
  </r>
  <r>
    <s v="Total"/>
    <x v="3"/>
    <s v="ABC-19"/>
    <s v="XYZ-131"/>
    <x v="918"/>
    <s v="Description_1245"/>
    <d v="2022-02-01T00:00:00"/>
    <n v="1164"/>
    <s v="Demand"/>
    <n v="304"/>
    <n v="244"/>
    <n v="244"/>
    <n v="250"/>
    <n v="60"/>
    <n v="60"/>
    <n v="54"/>
    <n v="0.80263157894736836"/>
    <n v="0.80263157894736836"/>
    <n v="0.82236842105263164"/>
    <s v="70-80%"/>
    <s v="70-80%"/>
    <s v="80-90%"/>
    <n v="3.4138679446219382"/>
    <n v="1037.8158551650693"/>
    <n v="832.98377848775294"/>
    <n v="832.98377848775294"/>
    <n v="853.46698615548451"/>
    <n v="204.83207667731631"/>
    <n v="204.83207667731631"/>
    <n v="184.34886900958475"/>
    <s v="Underforecast"/>
    <s v="Underforecast"/>
    <s v="Underforecast"/>
    <s v="120-150"/>
  </r>
  <r>
    <s v="Total"/>
    <x v="4"/>
    <s v="ABC-19"/>
    <s v="XYZ-131"/>
    <x v="919"/>
    <s v="Description_1246"/>
    <d v="2022-02-01T00:00:00"/>
    <n v="864"/>
    <s v="Demand"/>
    <n v="84"/>
    <n v="76"/>
    <n v="76"/>
    <n v="90"/>
    <n v="8"/>
    <n v="8"/>
    <n v="6"/>
    <n v="0.90476190476190477"/>
    <n v="0.90476190476190477"/>
    <n v="0.9285714285714286"/>
    <s v="80-90%"/>
    <s v="80-90%"/>
    <s v="90-100%"/>
    <n v="72.59"/>
    <n v="6097.56"/>
    <n v="5516.84"/>
    <n v="5516.84"/>
    <n v="6533.1"/>
    <n v="580.72000000000025"/>
    <n v="580.72000000000025"/>
    <n v="435.53999999999996"/>
    <s v="Normal"/>
    <s v="Normal"/>
    <s v="Normal"/>
    <s v="80-120"/>
  </r>
  <r>
    <s v="Total"/>
    <x v="1"/>
    <s v="ABC-19"/>
    <s v="XYZ-131"/>
    <x v="920"/>
    <s v="Description_1248"/>
    <d v="2022-02-01T00:00:00"/>
    <n v="282"/>
    <s v="Demand"/>
    <n v="0"/>
    <n v="1"/>
    <n v="1"/>
    <n v="2"/>
    <n v="1"/>
    <n v="1"/>
    <n v="2"/>
    <n v="1"/>
    <n v="1"/>
    <n v="1"/>
    <s v="90-100%"/>
    <s v="90-100%"/>
    <s v="90-100%"/>
    <n v="129.75"/>
    <n v="0"/>
    <n v="129.75"/>
    <n v="129.75"/>
    <n v="259.5"/>
    <n v="129.75"/>
    <n v="129.75"/>
    <n v="259.5"/>
    <s v="Forecasted But Not Sold"/>
    <s v="Forecasted But Not Sold"/>
    <s v="Forecasted But Not Sold"/>
    <s v="0"/>
  </r>
  <r>
    <s v="Total"/>
    <x v="0"/>
    <s v="ABC-19"/>
    <s v="XYZ-131"/>
    <x v="921"/>
    <s v="Description_1249"/>
    <d v="2022-02-01T00:00:00"/>
    <n v="2613"/>
    <s v="Demand"/>
    <n v="558"/>
    <n v="713"/>
    <n v="713"/>
    <n v="1300"/>
    <n v="155"/>
    <n v="155"/>
    <n v="742"/>
    <n v="0.72222222222222221"/>
    <n v="0.72222222222222221"/>
    <n v="0"/>
    <s v="70-80%"/>
    <s v="70-80%"/>
    <s v="0-10%"/>
    <n v="42.397179833432482"/>
    <n v="23657.626347055324"/>
    <n v="30229.18922123736"/>
    <n v="30229.18922123736"/>
    <n v="55116.333783462229"/>
    <n v="6571.5628741820365"/>
    <n v="6571.5628741820365"/>
    <n v="31458.707436406905"/>
    <s v="Overforecast"/>
    <s v="Overforecast"/>
    <s v="Overforecast"/>
    <s v="25-50"/>
  </r>
  <r>
    <s v="Total"/>
    <x v="3"/>
    <s v="ABC-19"/>
    <s v="XYZ-131"/>
    <x v="922"/>
    <s v="Description_1251"/>
    <d v="2022-02-01T00:00:00"/>
    <n v="0"/>
    <s v="Supply"/>
    <n v="32"/>
    <n v="75"/>
    <n v="75"/>
    <n v="350"/>
    <n v="43"/>
    <n v="43"/>
    <n v="318"/>
    <n v="0"/>
    <n v="0"/>
    <n v="0"/>
    <s v="0-10%"/>
    <s v="0-10%"/>
    <s v="0-10%"/>
    <n v="21.432687656529517"/>
    <n v="685.84600500894453"/>
    <n v="1607.4515742397136"/>
    <n v="1607.4515742397136"/>
    <n v="7501.4406797853308"/>
    <n v="921.60556923076911"/>
    <n v="921.60556923076911"/>
    <n v="6815.5946747763865"/>
    <s v="Overforecast"/>
    <s v="Overforecast"/>
    <s v="Overforecast"/>
    <s v="0-25"/>
  </r>
  <r>
    <s v="Total"/>
    <x v="0"/>
    <s v="ABC-19"/>
    <s v="XYZ-131"/>
    <x v="923"/>
    <s v="Description_1252"/>
    <d v="2022-02-01T00:00:00"/>
    <n v="12367"/>
    <s v="Demand"/>
    <n v="1672"/>
    <n v="1238"/>
    <n v="1238"/>
    <n v="3200"/>
    <n v="434"/>
    <n v="434"/>
    <n v="1528"/>
    <n v="0.74043062200956933"/>
    <n v="0.74043062200956933"/>
    <n v="8.6124401913875603E-2"/>
    <s v="70-80%"/>
    <s v="70-80%"/>
    <s v="0-10%"/>
    <n v="1.1725302775984505"/>
    <n v="1960.4706241446092"/>
    <n v="1451.5924836668817"/>
    <n v="1451.5924836668817"/>
    <n v="3752.0968883150417"/>
    <n v="508.87814047772758"/>
    <n v="508.87814047772758"/>
    <n v="1791.6262641704325"/>
    <s v="Underforecast"/>
    <s v="Underforecast"/>
    <s v="Overforecast"/>
    <s v="50-80"/>
  </r>
  <r>
    <s v="Total"/>
    <x v="3"/>
    <s v="ABC-19"/>
    <s v="XYZ-131"/>
    <x v="924"/>
    <s v="Description_1253"/>
    <d v="2022-02-01T00:00:00"/>
    <n v="10378"/>
    <s v="Demand"/>
    <n v="501"/>
    <n v="269"/>
    <n v="269"/>
    <n v="450"/>
    <n v="232"/>
    <n v="232"/>
    <n v="51"/>
    <n v="0.53692614770459079"/>
    <n v="0.53692614770459079"/>
    <n v="0.89820359281437123"/>
    <s v="50-60%"/>
    <s v="50-60%"/>
    <s v="80-90%"/>
    <n v="0.75373760858456829"/>
    <n v="377.62254190086873"/>
    <n v="202.75541670924886"/>
    <n v="202.75541670924886"/>
    <n v="339.18192386305572"/>
    <n v="174.86712519161986"/>
    <n v="174.86712519161986"/>
    <n v="38.44061803781301"/>
    <s v="Underforecast"/>
    <s v="Underforecast"/>
    <s v="Underforecast"/>
    <s v="80-120"/>
  </r>
  <r>
    <s v="Total"/>
    <x v="4"/>
    <s v="ABC-19"/>
    <s v="XYZ-131"/>
    <x v="925"/>
    <s v="Description_1255"/>
    <d v="2022-02-01T00:00:00"/>
    <n v="2777"/>
    <s v="Demand"/>
    <n v="908"/>
    <n v="310"/>
    <n v="310"/>
    <n v="330"/>
    <n v="598"/>
    <n v="598"/>
    <n v="578"/>
    <n v="0.34140969162995594"/>
    <n v="0.34140969162995594"/>
    <n v="0.36343612334801767"/>
    <s v="30-40%"/>
    <s v="30-40%"/>
    <s v="30-40%"/>
    <n v="2.1420000000000017"/>
    <n v="1944.9360000000015"/>
    <n v="664.02000000000055"/>
    <n v="664.02000000000055"/>
    <n v="706.86000000000058"/>
    <n v="1280.9160000000011"/>
    <n v="1280.9160000000011"/>
    <n v="1238.0760000000009"/>
    <s v="Underforecast"/>
    <s v="Underforecast"/>
    <s v="Underforecast"/>
    <s v="&gt;200&quot;"/>
  </r>
  <r>
    <s v="Total"/>
    <x v="1"/>
    <s v="ABC-19"/>
    <s v="XYZ-131"/>
    <x v="926"/>
    <s v="Description_1256"/>
    <d v="2022-02-01T00:00:00"/>
    <n v="504"/>
    <s v="Demand"/>
    <n v="51"/>
    <n v="103"/>
    <n v="103"/>
    <n v="30"/>
    <n v="52"/>
    <n v="52"/>
    <n v="21"/>
    <n v="0"/>
    <n v="0"/>
    <n v="0.58823529411764708"/>
    <s v="0-10%"/>
    <s v="0-10%"/>
    <s v="50-60%"/>
    <n v="29.368366666666663"/>
    <n v="1497.7866999999999"/>
    <n v="3024.9417666666664"/>
    <n v="3024.9417666666664"/>
    <n v="881.05099999999993"/>
    <n v="1527.1550666666665"/>
    <n v="1527.1550666666665"/>
    <n v="616.73569999999995"/>
    <s v="Overforecast"/>
    <s v="Overforecast"/>
    <s v="Underforecast"/>
    <s v="150-200"/>
  </r>
  <r>
    <s v="Total"/>
    <x v="1"/>
    <s v="ABC-19"/>
    <s v="XYZ-131"/>
    <x v="927"/>
    <s v="Description_1257"/>
    <d v="2022-02-01T00:00:00"/>
    <n v="448"/>
    <s v="Demand"/>
    <n v="22"/>
    <n v="40"/>
    <n v="40"/>
    <n v="30"/>
    <n v="18"/>
    <n v="18"/>
    <n v="8"/>
    <n v="0.18181818181818177"/>
    <n v="0.18181818181818177"/>
    <n v="0.63636363636363635"/>
    <s v="10-20%"/>
    <s v="10-20%"/>
    <s v="60-70%"/>
    <n v="112.58"/>
    <n v="2476.7599999999998"/>
    <n v="4503.2"/>
    <n v="4503.2"/>
    <n v="3377.4"/>
    <n v="2026.44"/>
    <n v="2026.44"/>
    <n v="900.64000000000033"/>
    <s v="Overforecast"/>
    <s v="Overforecast"/>
    <s v="Overforecast"/>
    <s v="50-80"/>
  </r>
  <r>
    <s v="Total"/>
    <x v="1"/>
    <s v="ABC-19"/>
    <s v="XYZ-131"/>
    <x v="928"/>
    <s v="Description_1259"/>
    <d v="2022-02-01T00:00:00"/>
    <n v="679"/>
    <s v="Demand"/>
    <n v="8"/>
    <n v="99"/>
    <n v="99"/>
    <n v="51"/>
    <n v="91"/>
    <n v="91"/>
    <n v="43"/>
    <n v="0"/>
    <n v="0"/>
    <n v="0"/>
    <s v="0-10%"/>
    <s v="0-10%"/>
    <s v="0-10%"/>
    <n v="46.748246874999992"/>
    <n v="373.98597499999994"/>
    <n v="4628.0764406249991"/>
    <n v="4628.0764406249991"/>
    <n v="2384.1605906249997"/>
    <n v="4254.0904656249995"/>
    <n v="4254.0904656249995"/>
    <n v="2010.1746156249997"/>
    <s v="Overforecast"/>
    <s v="Overforecast"/>
    <s v="Overforecast"/>
    <s v="0-25"/>
  </r>
  <r>
    <s v="Total"/>
    <x v="1"/>
    <s v="ABC-19"/>
    <s v="XYZ-131"/>
    <x v="929"/>
    <s v="Description_1260"/>
    <d v="2022-02-01T00:00:00"/>
    <n v="338"/>
    <s v="Demand"/>
    <n v="22"/>
    <n v="32"/>
    <n v="32"/>
    <n v="25"/>
    <n v="10"/>
    <n v="10"/>
    <n v="3"/>
    <n v="0.54545454545454541"/>
    <n v="0.54545454545454541"/>
    <n v="0.86363636363636365"/>
    <s v="50-60%"/>
    <s v="50-60%"/>
    <s v="80-90%"/>
    <n v="82.647019778241813"/>
    <n v="1818.2344351213198"/>
    <n v="2644.704632903738"/>
    <n v="2644.704632903738"/>
    <n v="2066.1754944560453"/>
    <n v="826.47019778241815"/>
    <n v="826.47019778241815"/>
    <n v="247.94105933472542"/>
    <s v="Overforecast"/>
    <s v="Overforecast"/>
    <s v="Overforecast"/>
    <s v="80-120"/>
  </r>
  <r>
    <s v="Total"/>
    <x v="1"/>
    <s v="ABC-19"/>
    <s v="XYZ-131"/>
    <x v="930"/>
    <s v="Description_1261"/>
    <d v="2022-02-01T00:00:00"/>
    <n v="533"/>
    <s v="Demand"/>
    <n v="41"/>
    <n v="6"/>
    <n v="6"/>
    <n v="10"/>
    <n v="35"/>
    <n v="35"/>
    <n v="31"/>
    <n v="0.14634146341463417"/>
    <n v="0.14634146341463417"/>
    <n v="0.24390243902439024"/>
    <s v="10-20%"/>
    <s v="10-20%"/>
    <s v="20-30%"/>
    <n v="76.178774999999987"/>
    <n v="3123.3297749999997"/>
    <n v="457.07264999999995"/>
    <n v="457.07264999999995"/>
    <n v="761.78774999999985"/>
    <n v="2666.2571249999996"/>
    <n v="2666.2571249999996"/>
    <n v="2361.5420249999997"/>
    <s v="Underforecast"/>
    <s v="Underforecast"/>
    <s v="Underforecast"/>
    <s v="&gt;200&quot;"/>
  </r>
  <r>
    <s v="Total"/>
    <x v="1"/>
    <s v="ABC-19"/>
    <s v="XYZ-131"/>
    <x v="931"/>
    <s v="Description_1262"/>
    <d v="2022-02-01T00:00:00"/>
    <n v="207"/>
    <s v="Demand"/>
    <n v="0"/>
    <n v="1"/>
    <n v="1"/>
    <n v="3"/>
    <n v="1"/>
    <n v="1"/>
    <n v="3"/>
    <n v="1"/>
    <n v="1"/>
    <n v="1"/>
    <s v="90-100%"/>
    <s v="90-100%"/>
    <s v="90-100%"/>
    <n v="137.82271555148301"/>
    <n v="0"/>
    <n v="137.82271555148301"/>
    <n v="137.82271555148301"/>
    <n v="413.46814665444901"/>
    <n v="137.82271555148301"/>
    <n v="137.82271555148301"/>
    <n v="413.46814665444901"/>
    <s v="Forecasted But Not Sold"/>
    <s v="Forecasted But Not Sold"/>
    <s v="Forecasted But Not Sold"/>
    <s v="0"/>
  </r>
  <r>
    <s v="Total"/>
    <x v="1"/>
    <s v="ABC-19"/>
    <s v="XYZ-131"/>
    <x v="932"/>
    <s v="Description_1263"/>
    <d v="2022-02-01T00:00:00"/>
    <n v="327"/>
    <s v="Demand"/>
    <n v="15"/>
    <n v="19"/>
    <n v="19"/>
    <n v="28"/>
    <n v="4"/>
    <n v="4"/>
    <n v="13"/>
    <n v="0.73333333333333339"/>
    <n v="0.73333333333333339"/>
    <n v="0.1333333333333333"/>
    <s v="70-80%"/>
    <s v="70-80%"/>
    <s v="10-20%"/>
    <n v="43.5"/>
    <n v="652.5"/>
    <n v="826.5"/>
    <n v="826.5"/>
    <n v="1218"/>
    <n v="174"/>
    <n v="174"/>
    <n v="565.5"/>
    <s v="Overforecast"/>
    <s v="Overforecast"/>
    <s v="Overforecast"/>
    <s v="50-80"/>
  </r>
  <r>
    <s v="Total"/>
    <x v="1"/>
    <s v="ABC-19"/>
    <s v="XYZ-131"/>
    <x v="933"/>
    <s v="Description_1264"/>
    <d v="2022-02-01T00:00:00"/>
    <n v="71"/>
    <s v="Demand"/>
    <n v="71"/>
    <n v="127"/>
    <n v="127"/>
    <n v="50"/>
    <n v="56"/>
    <n v="56"/>
    <n v="21"/>
    <n v="0.21126760563380287"/>
    <n v="0.21126760563380287"/>
    <n v="0.70422535211267601"/>
    <s v="20-30%"/>
    <s v="20-30%"/>
    <s v="60-70%"/>
    <n v="33.234148387096766"/>
    <n v="2359.6245354838702"/>
    <n v="4220.7368451612892"/>
    <n v="4220.7368451612892"/>
    <n v="1661.7074193548383"/>
    <n v="1861.112309677419"/>
    <n v="1861.112309677419"/>
    <n v="697.91711612903191"/>
    <s v="Overforecast"/>
    <s v="Overforecast"/>
    <s v="Underforecast"/>
    <s v="120-150"/>
  </r>
  <r>
    <s v="Total"/>
    <x v="1"/>
    <s v="ABC-19"/>
    <s v="XYZ-131"/>
    <x v="934"/>
    <s v="Description_1265"/>
    <d v="2022-02-01T00:00:00"/>
    <n v="690"/>
    <s v="Demand"/>
    <n v="7"/>
    <n v="18"/>
    <n v="18"/>
    <n v="20"/>
    <n v="11"/>
    <n v="11"/>
    <n v="13"/>
    <n v="0"/>
    <n v="0"/>
    <n v="0"/>
    <s v="0-10%"/>
    <s v="0-10%"/>
    <s v="0-10%"/>
    <n v="146.96447272727272"/>
    <n v="1028.751309090909"/>
    <n v="2645.3605090909091"/>
    <n v="2645.3605090909091"/>
    <n v="2939.2894545454546"/>
    <n v="1616.6092000000001"/>
    <n v="1616.6092000000001"/>
    <n v="1910.5381454545457"/>
    <s v="Overforecast"/>
    <s v="Overforecast"/>
    <s v="Overforecast"/>
    <s v="25-50"/>
  </r>
  <r>
    <s v="Total"/>
    <x v="1"/>
    <s v="ABC-19"/>
    <s v="XYZ-131"/>
    <x v="935"/>
    <s v="Description_1267"/>
    <d v="2022-02-01T00:00:00"/>
    <n v="222"/>
    <s v="Demand"/>
    <n v="21"/>
    <n v="45"/>
    <n v="45"/>
    <n v="35"/>
    <n v="24"/>
    <n v="24"/>
    <n v="14"/>
    <n v="0"/>
    <n v="0"/>
    <n v="0.33333333333333337"/>
    <s v="0-10%"/>
    <s v="0-10%"/>
    <s v="30-40%"/>
    <n v="12.799166666666666"/>
    <n v="268.78249999999997"/>
    <n v="575.96249999999998"/>
    <n v="575.96249999999998"/>
    <n v="447.9708333333333"/>
    <n v="307.18"/>
    <n v="307.18"/>
    <n v="179.18833333333333"/>
    <s v="Overforecast"/>
    <s v="Overforecast"/>
    <s v="Overforecast"/>
    <s v="50-80"/>
  </r>
  <r>
    <s v="Total"/>
    <x v="1"/>
    <s v="ABC-19"/>
    <s v="XYZ-131"/>
    <x v="936"/>
    <s v="Description_1268"/>
    <d v="2022-02-01T00:00:00"/>
    <n v="513"/>
    <s v="Demand"/>
    <n v="69"/>
    <n v="64"/>
    <n v="64"/>
    <n v="62"/>
    <n v="5"/>
    <n v="5"/>
    <n v="7"/>
    <n v="0.92753623188405798"/>
    <n v="0.92753623188405798"/>
    <n v="0.89855072463768115"/>
    <s v="90-100%"/>
    <s v="90-100%"/>
    <s v="80-90%"/>
    <n v="30.825826315789474"/>
    <n v="2126.9820157894737"/>
    <n v="1972.8528842105263"/>
    <n v="1972.8528842105263"/>
    <n v="1911.2012315789473"/>
    <n v="154.12913157894741"/>
    <n v="154.12913157894741"/>
    <n v="215.78078421052646"/>
    <s v="Normal"/>
    <s v="Normal"/>
    <s v="Underforecast"/>
    <s v="80-120"/>
  </r>
  <r>
    <s v="Total"/>
    <x v="3"/>
    <s v="ABC-13"/>
    <s v="XYZ-132"/>
    <x v="937"/>
    <s v="Description_1269"/>
    <d v="2022-02-01T00:00:00"/>
    <n v="6697"/>
    <s v="Demand"/>
    <n v="484"/>
    <n v="457"/>
    <n v="457"/>
    <n v="450"/>
    <n v="27"/>
    <n v="27"/>
    <n v="34"/>
    <n v="0.94421487603305787"/>
    <n v="0.94421487603305787"/>
    <n v="0.92975206611570249"/>
    <s v="90-100%"/>
    <s v="90-100%"/>
    <s v="90-100%"/>
    <n v="9.2040000593341205"/>
    <n v="4454.7360287177144"/>
    <n v="4206.2280271156933"/>
    <n v="4206.2280271156933"/>
    <n v="4141.8000267003545"/>
    <n v="248.50800160202107"/>
    <n v="248.50800160202107"/>
    <n v="312.9360020173599"/>
    <s v="Normal"/>
    <s v="Normal"/>
    <s v="Normal"/>
    <s v="80-120"/>
  </r>
  <r>
    <s v="Total"/>
    <x v="1"/>
    <s v="ABC-15"/>
    <s v="XYZ-133"/>
    <x v="938"/>
    <s v="Description_1273"/>
    <d v="2022-02-01T00:00:00"/>
    <n v="3321"/>
    <s v="Demand"/>
    <n v="295"/>
    <n v="636"/>
    <n v="636"/>
    <n v="670"/>
    <n v="341"/>
    <n v="341"/>
    <n v="375"/>
    <n v="0"/>
    <n v="0"/>
    <n v="0"/>
    <s v="0-10%"/>
    <s v="0-10%"/>
    <s v="0-10%"/>
    <n v="26.418607142857145"/>
    <n v="7793.4891071428574"/>
    <n v="16802.234142857145"/>
    <n v="16802.234142857145"/>
    <n v="17700.466785714289"/>
    <n v="9008.745035714288"/>
    <n v="9008.745035714288"/>
    <n v="9906.9776785714312"/>
    <s v="Overforecast"/>
    <s v="Overforecast"/>
    <s v="Overforecast"/>
    <s v="25-50"/>
  </r>
  <r>
    <s v="Total"/>
    <x v="0"/>
    <s v="ABC-15"/>
    <s v="XYZ-133"/>
    <x v="939"/>
    <s v="Description_1275"/>
    <d v="2022-02-01T00:00:00"/>
    <n v="945"/>
    <s v="Demand"/>
    <n v="1454"/>
    <n v="476"/>
    <n v="476"/>
    <n v="700"/>
    <n v="978"/>
    <n v="978"/>
    <n v="754"/>
    <n v="0.327372764786795"/>
    <n v="0.327372764786795"/>
    <n v="0.48143053645116918"/>
    <s v="30-40%"/>
    <s v="30-40%"/>
    <s v="40-50%"/>
    <n v="20.871949747315224"/>
    <n v="30347.814932596335"/>
    <n v="9935.0480797220462"/>
    <n v="9935.0480797220462"/>
    <n v="14610.364823120657"/>
    <n v="20412.766852874287"/>
    <n v="20412.766852874287"/>
    <n v="15737.450109475678"/>
    <s v="Underforecast"/>
    <s v="Underforecast"/>
    <s v="Underforecast"/>
    <s v="&gt;200&quot;"/>
  </r>
  <r>
    <s v="Total"/>
    <x v="4"/>
    <s v="ABC-15"/>
    <s v="XYZ-133"/>
    <x v="940"/>
    <s v="Description_1276"/>
    <d v="2022-02-01T00:00:00"/>
    <n v="546"/>
    <s v="Demand"/>
    <n v="57"/>
    <n v="62"/>
    <n v="62"/>
    <n v="70"/>
    <n v="5"/>
    <n v="5"/>
    <n v="13"/>
    <n v="0.91228070175438591"/>
    <n v="0.91228070175438591"/>
    <n v="0.77192982456140347"/>
    <s v="90-100%"/>
    <s v="90-100%"/>
    <s v="70-80%"/>
    <n v="51.948076923076798"/>
    <n v="2961.0403846153777"/>
    <n v="3220.7807692307615"/>
    <n v="3220.7807692307615"/>
    <n v="3636.3653846153757"/>
    <n v="259.74038461538385"/>
    <n v="259.74038461538385"/>
    <n v="675.324999999998"/>
    <s v="Normal"/>
    <s v="Normal"/>
    <s v="Overforecast"/>
    <s v="80-120"/>
  </r>
  <r>
    <s v="Total"/>
    <x v="0"/>
    <s v="ABC-17"/>
    <s v="XYZ-134"/>
    <x v="941"/>
    <s v="Description_1278"/>
    <d v="2022-02-01T00:00:00"/>
    <n v="5225"/>
    <s v="Demand"/>
    <n v="256"/>
    <n v="1120"/>
    <n v="1120"/>
    <n v="1600"/>
    <n v="864"/>
    <n v="864"/>
    <n v="1344"/>
    <n v="0"/>
    <n v="0"/>
    <n v="0"/>
    <s v="0-10%"/>
    <s v="0-10%"/>
    <s v="0-10%"/>
    <n v="48.055949195906429"/>
    <n v="12302.322994152046"/>
    <n v="53822.6630994152"/>
    <n v="53822.6630994152"/>
    <n v="76889.518713450292"/>
    <n v="41520.340105263153"/>
    <n v="41520.340105263153"/>
    <n v="64587.195719298245"/>
    <s v="Overforecast"/>
    <s v="Overforecast"/>
    <s v="Overforecast"/>
    <s v="0-25"/>
  </r>
  <r>
    <s v="Total"/>
    <x v="2"/>
    <s v="ABC-5"/>
    <s v="XYZ-135"/>
    <x v="942"/>
    <s v="Description_1281"/>
    <d v="2022-02-01T00:00:00"/>
    <n v="294"/>
    <s v="Demand"/>
    <n v="179"/>
    <n v="103"/>
    <n v="103"/>
    <n v="110"/>
    <n v="76"/>
    <n v="76"/>
    <n v="69"/>
    <n v="0.57541899441340782"/>
    <n v="0.57541899441340782"/>
    <n v="0.61452513966480449"/>
    <s v="50-60%"/>
    <s v="50-60%"/>
    <s v="60-70%"/>
    <n v="283.76046926536731"/>
    <n v="50793.123998500749"/>
    <n v="29227.328334332833"/>
    <n v="29227.328334332833"/>
    <n v="31213.651619190405"/>
    <n v="21565.795664167916"/>
    <n v="21565.795664167916"/>
    <n v="19579.472379310344"/>
    <s v="Underforecast"/>
    <s v="Underforecast"/>
    <s v="Underforecast"/>
    <s v="150-200"/>
  </r>
  <r>
    <s v="Total"/>
    <x v="3"/>
    <s v="ABC-5"/>
    <s v="XYZ-135"/>
    <x v="943"/>
    <s v="Description_1282"/>
    <d v="2022-02-01T00:00:00"/>
    <n v="143"/>
    <s v="Demand"/>
    <n v="18"/>
    <n v="16"/>
    <n v="16"/>
    <n v="20"/>
    <n v="2"/>
    <n v="2"/>
    <n v="2"/>
    <n v="0.88888888888888884"/>
    <n v="0.88888888888888884"/>
    <n v="0.88888888888888884"/>
    <s v="80-90%"/>
    <s v="80-90%"/>
    <s v="80-90%"/>
    <n v="976.4569778386973"/>
    <n v="17576.22560109655"/>
    <n v="15623.311645419157"/>
    <n v="15623.311645419157"/>
    <n v="19529.139556773946"/>
    <n v="1952.9139556773935"/>
    <n v="1952.9139556773935"/>
    <n v="1952.9139556773953"/>
    <s v="Underforecast"/>
    <s v="Underforecast"/>
    <s v="Overforecast"/>
    <s v="80-120"/>
  </r>
  <r>
    <s v="Total"/>
    <x v="1"/>
    <s v="ABC-5"/>
    <s v="XYZ-135"/>
    <x v="944"/>
    <s v="Description_1285"/>
    <d v="2022-02-01T00:00:00"/>
    <n v="14"/>
    <s v="Demand"/>
    <n v="3"/>
    <n v="8"/>
    <n v="8"/>
    <n v="13"/>
    <n v="5"/>
    <n v="5"/>
    <n v="10"/>
    <n v="0"/>
    <n v="0"/>
    <n v="0"/>
    <s v="0-10%"/>
    <s v="0-10%"/>
    <s v="0-10%"/>
    <n v="600"/>
    <n v="1800"/>
    <n v="4800"/>
    <n v="4800"/>
    <n v="7800"/>
    <n v="3000"/>
    <n v="3000"/>
    <n v="6000"/>
    <s v="Overforecast"/>
    <s v="Overforecast"/>
    <s v="Overforecast"/>
    <s v="0-25"/>
  </r>
  <r>
    <s v="Total"/>
    <x v="0"/>
    <s v="ABC-5"/>
    <s v="XYZ-135"/>
    <x v="945"/>
    <s v="Description_1287"/>
    <d v="2022-02-01T00:00:00"/>
    <n v="129"/>
    <s v="Demand"/>
    <n v="23"/>
    <n v="27"/>
    <n v="27"/>
    <n v="40"/>
    <n v="4"/>
    <n v="4"/>
    <n v="17"/>
    <n v="0.82608695652173914"/>
    <n v="0.82608695652173914"/>
    <n v="0.26086956521739135"/>
    <s v="80-90%"/>
    <s v="80-90%"/>
    <s v="20-30%"/>
    <n v="158.66816352201258"/>
    <n v="3649.3677610062891"/>
    <n v="4284.0404150943396"/>
    <n v="4284.0404150943396"/>
    <n v="6346.7265408805033"/>
    <n v="634.67265408805042"/>
    <n v="634.67265408805042"/>
    <n v="2697.3587798742142"/>
    <s v="Overforecast"/>
    <s v="Overforecast"/>
    <s v="Overforecast"/>
    <s v="50-80"/>
  </r>
  <r>
    <s v="Total"/>
    <x v="4"/>
    <s v="ABC-5"/>
    <s v="XYZ-135"/>
    <x v="946"/>
    <s v="Description_1288"/>
    <d v="2022-02-01T00:00:00"/>
    <n v="66"/>
    <s v="Demand"/>
    <n v="43"/>
    <n v="32"/>
    <n v="32"/>
    <n v="40"/>
    <n v="11"/>
    <n v="11"/>
    <n v="3"/>
    <n v="0.7441860465116279"/>
    <n v="0.7441860465116279"/>
    <n v="0.93023255813953487"/>
    <s v="70-80%"/>
    <s v="70-80%"/>
    <s v="90-100%"/>
    <n v="1120.46"/>
    <n v="48179.78"/>
    <n v="35854.720000000001"/>
    <n v="35854.720000000001"/>
    <n v="44818.400000000001"/>
    <n v="12325.059999999998"/>
    <n v="12325.059999999998"/>
    <n v="3361.3799999999974"/>
    <s v="Underforecast"/>
    <s v="Underforecast"/>
    <s v="Normal"/>
    <s v="80-120"/>
  </r>
  <r>
    <s v="Total"/>
    <x v="3"/>
    <s v="ABC-20"/>
    <s v="XYZ-107"/>
    <x v="947"/>
    <s v="Description_1289"/>
    <d v="2022-02-01T00:00:00"/>
    <n v="54380"/>
    <s v="Demand"/>
    <n v="14464"/>
    <n v="12385"/>
    <n v="12385"/>
    <n v="15000"/>
    <n v="2079"/>
    <n v="2079"/>
    <n v="536"/>
    <n v="0.85626382743362828"/>
    <n v="0.85626382743362828"/>
    <n v="0.96294247787610621"/>
    <s v="80-90%"/>
    <s v="80-90%"/>
    <s v="90-100%"/>
    <n v="0.85585638216080007"/>
    <n v="12379.106711573811"/>
    <n v="10599.781293061509"/>
    <n v="10599.781293061509"/>
    <n v="12837.845732412001"/>
    <n v="1779.3254185123023"/>
    <n v="1779.3254185123023"/>
    <n v="458.73902083818939"/>
    <s v="Underforecast"/>
    <s v="Underforecast"/>
    <s v="Normal"/>
    <s v="80-120"/>
  </r>
  <r>
    <s v="Total"/>
    <x v="3"/>
    <s v="ABC-15"/>
    <s v="XYZ-137"/>
    <x v="948"/>
    <s v="Description_1290"/>
    <d v="2022-02-01T00:00:00"/>
    <n v="16436"/>
    <s v="Demand"/>
    <n v="3588"/>
    <n v="2834"/>
    <n v="2834"/>
    <n v="3252"/>
    <n v="754"/>
    <n v="754"/>
    <n v="336"/>
    <n v="0.78985507246376807"/>
    <n v="0.78985507246376807"/>
    <n v="0.90635451505016729"/>
    <s v="70-80%"/>
    <s v="70-80%"/>
    <s v="80-90%"/>
    <n v="2.5939413630453125"/>
    <n v="9307.0616106065809"/>
    <n v="7351.2298228704158"/>
    <n v="7351.2298228704158"/>
    <n v="8435.4973126233563"/>
    <n v="1955.8317877361651"/>
    <n v="1955.8317877361651"/>
    <n v="871.56429798322461"/>
    <s v="Underforecast"/>
    <s v="Underforecast"/>
    <s v="Normal"/>
    <s v="80-120"/>
  </r>
  <r>
    <s v="Total"/>
    <x v="2"/>
    <s v="ABC-12"/>
    <s v="XYZ-14"/>
    <x v="949"/>
    <s v="Description_1291"/>
    <d v="2022-02-01T00:00:00"/>
    <n v="1243"/>
    <s v="Demand"/>
    <n v="142"/>
    <n v="75"/>
    <n v="75"/>
    <n v="80"/>
    <n v="67"/>
    <n v="67"/>
    <n v="62"/>
    <n v="0.528169014084507"/>
    <n v="0.528169014084507"/>
    <n v="0.56338028169014087"/>
    <s v="50-60%"/>
    <s v="50-60%"/>
    <s v="50-60%"/>
    <n v="2.6068754208754208"/>
    <n v="370.17630976430974"/>
    <n v="195.51565656565657"/>
    <n v="195.51565656565657"/>
    <n v="208.55003367003366"/>
    <n v="174.66065319865316"/>
    <n v="174.66065319865316"/>
    <n v="161.62627609427608"/>
    <s v="Underforecast"/>
    <s v="Underforecast"/>
    <s v="Underforecast"/>
    <s v="150-200"/>
  </r>
  <r>
    <s v="Total"/>
    <x v="2"/>
    <s v="ABC-12"/>
    <s v="XYZ-14"/>
    <x v="950"/>
    <s v="Description_1292"/>
    <d v="2022-02-01T00:00:00"/>
    <n v="22357"/>
    <s v="Demand"/>
    <n v="653"/>
    <n v="506"/>
    <n v="506"/>
    <n v="600"/>
    <n v="147"/>
    <n v="147"/>
    <n v="53"/>
    <n v="0.77488514548238896"/>
    <n v="0.77488514548238896"/>
    <n v="0.91883614088820831"/>
    <s v="70-80%"/>
    <s v="70-80%"/>
    <s v="90-100%"/>
    <n v="1.086852620653866"/>
    <n v="709.71476128697452"/>
    <n v="549.94742605085617"/>
    <n v="549.94742605085617"/>
    <n v="652.11157239231966"/>
    <n v="159.76733523611836"/>
    <n v="159.76733523611836"/>
    <n v="57.603188894654863"/>
    <s v="Underforecast"/>
    <s v="Underforecast"/>
    <s v="Normal"/>
    <s v="80-120"/>
  </r>
  <r>
    <s v="Total"/>
    <x v="2"/>
    <s v="ABC-12"/>
    <s v="XYZ-14"/>
    <x v="951"/>
    <s v="Description_1293"/>
    <d v="2022-02-01T00:00:00"/>
    <n v="5476"/>
    <s v="Demand"/>
    <n v="357"/>
    <n v="181"/>
    <n v="181"/>
    <n v="200"/>
    <n v="176"/>
    <n v="176"/>
    <n v="157"/>
    <n v="0.50700280112044815"/>
    <n v="0.50700280112044815"/>
    <n v="0.56022408963585435"/>
    <s v="40-50%"/>
    <s v="40-50%"/>
    <s v="50-60%"/>
    <n v="3.6879890590809628"/>
    <n v="1316.6120940919036"/>
    <n v="667.52601969365423"/>
    <n v="667.52601969365423"/>
    <n v="737.59781181619257"/>
    <n v="649.08607439824937"/>
    <n v="649.08607439824937"/>
    <n v="579.01428227571103"/>
    <s v="Underforecast"/>
    <s v="Underforecast"/>
    <s v="Underforecast"/>
    <s v="150-200"/>
  </r>
  <r>
    <s v="Total"/>
    <x v="2"/>
    <s v="ABC-12"/>
    <s v="XYZ-14"/>
    <x v="952"/>
    <s v="Description_1294"/>
    <d v="2022-02-01T00:00:00"/>
    <n v="6627"/>
    <s v="Demand"/>
    <n v="1277"/>
    <n v="660"/>
    <n v="660"/>
    <n v="750"/>
    <n v="617"/>
    <n v="617"/>
    <n v="527"/>
    <n v="0.51683633516053251"/>
    <n v="0.51683633516053251"/>
    <n v="0.5873140172278779"/>
    <s v="50-60%"/>
    <s v="50-60%"/>
    <s v="50-60%"/>
    <n v="1.4314403012157504"/>
    <n v="1827.9492646525132"/>
    <n v="944.7505988023953"/>
    <n v="944.7505988023953"/>
    <n v="1073.5802259118127"/>
    <n v="883.19866585011789"/>
    <n v="883.19866585011789"/>
    <n v="754.36903874070049"/>
    <s v="Underforecast"/>
    <s v="Underforecast"/>
    <s v="Underforecast"/>
    <s v="150-200"/>
  </r>
  <r>
    <s v="Total"/>
    <x v="2"/>
    <s v="ABC-12"/>
    <s v="XYZ-14"/>
    <x v="953"/>
    <s v="Description_1295"/>
    <d v="2022-02-01T00:00:00"/>
    <n v="4561"/>
    <s v="Demand"/>
    <n v="575"/>
    <n v="305"/>
    <n v="305"/>
    <n v="320"/>
    <n v="270"/>
    <n v="270"/>
    <n v="255"/>
    <n v="0.5304347826086957"/>
    <n v="0.5304347826086957"/>
    <n v="0.55652173913043479"/>
    <s v="50-60%"/>
    <s v="50-60%"/>
    <s v="50-60%"/>
    <n v="5.1069643779039744"/>
    <n v="2936.5045172947853"/>
    <n v="1557.6241352607121"/>
    <n v="1557.6241352607121"/>
    <n v="1634.2286009292718"/>
    <n v="1378.8803820340731"/>
    <n v="1378.8803820340731"/>
    <n v="1302.2759163655135"/>
    <s v="Underforecast"/>
    <s v="Underforecast"/>
    <s v="Underforecast"/>
    <s v="150-200"/>
  </r>
  <r>
    <s v="Total"/>
    <x v="2"/>
    <s v="ABC-12"/>
    <s v="XYZ-14"/>
    <x v="954"/>
    <s v="Description_1296"/>
    <d v="2022-02-01T00:00:00"/>
    <n v="9871"/>
    <s v="Demand"/>
    <n v="1972"/>
    <n v="1775"/>
    <n v="1775"/>
    <n v="2000"/>
    <n v="197"/>
    <n v="197"/>
    <n v="28"/>
    <n v="0.90010141987829617"/>
    <n v="0.90010141987829617"/>
    <n v="0.98580121703853951"/>
    <s v="80-90%"/>
    <s v="80-90%"/>
    <s v="90-100%"/>
    <n v="1.9322722152315899"/>
    <n v="3810.4408084366951"/>
    <n v="3429.783182036072"/>
    <n v="3429.783182036072"/>
    <n v="3864.5444304631797"/>
    <n v="380.65762640062303"/>
    <n v="380.65762640062303"/>
    <n v="54.103622026484572"/>
    <s v="Normal"/>
    <s v="Normal"/>
    <s v="Normal"/>
    <s v="80-120"/>
  </r>
  <r>
    <s v="Total"/>
    <x v="2"/>
    <s v="ABC-12"/>
    <s v="XYZ-14"/>
    <x v="955"/>
    <s v="Description_1297"/>
    <d v="2022-02-01T00:00:00"/>
    <n v="2362"/>
    <s v="Demand"/>
    <n v="338"/>
    <n v="525"/>
    <n v="525"/>
    <n v="390"/>
    <n v="187"/>
    <n v="187"/>
    <n v="52"/>
    <n v="0.44674556213017746"/>
    <n v="0.44674556213017746"/>
    <n v="0.84615384615384615"/>
    <s v="40-50%"/>
    <s v="40-50%"/>
    <s v="80-90%"/>
    <n v="8.8508142695356753"/>
    <n v="2991.5752231030583"/>
    <n v="4646.6774915062297"/>
    <n v="4646.6774915062297"/>
    <n v="3451.8175651189135"/>
    <n v="1655.1022684031714"/>
    <n v="1655.1022684031714"/>
    <n v="460.24234201585523"/>
    <s v="Overforecast"/>
    <s v="Overforecast"/>
    <s v="Overforecast"/>
    <s v="80-120"/>
  </r>
  <r>
    <s v="Total"/>
    <x v="2"/>
    <s v="ABC-12"/>
    <s v="XYZ-14"/>
    <x v="956"/>
    <s v="Description_1298"/>
    <d v="2022-02-01T00:00:00"/>
    <n v="7030"/>
    <s v="Demand"/>
    <n v="1528"/>
    <n v="1584"/>
    <n v="1584"/>
    <n v="1000"/>
    <n v="56"/>
    <n v="56"/>
    <n v="528"/>
    <n v="0.96335078534031415"/>
    <n v="0.96335078534031415"/>
    <n v="0.65445026178010468"/>
    <s v="90-100%"/>
    <s v="90-100%"/>
    <s v="60-70%"/>
    <n v="2.6366951128221578"/>
    <n v="4028.8701323922573"/>
    <n v="4176.5250587102983"/>
    <n v="4176.5250587102983"/>
    <n v="2636.6951128221576"/>
    <n v="147.65492631804091"/>
    <n v="147.65492631804091"/>
    <n v="1392.1750195700997"/>
    <s v="Normal"/>
    <s v="Normal"/>
    <s v="Underforecast"/>
    <s v="150-200"/>
  </r>
  <r>
    <s v="Total"/>
    <x v="2"/>
    <s v="ABC-12"/>
    <s v="XYZ-14"/>
    <x v="957"/>
    <s v="Description_1299"/>
    <d v="2022-02-01T00:00:00"/>
    <n v="13152"/>
    <s v="Demand"/>
    <n v="1517"/>
    <n v="1400"/>
    <n v="1400"/>
    <n v="1400"/>
    <n v="117"/>
    <n v="117"/>
    <n v="117"/>
    <n v="0.92287409360580097"/>
    <n v="0.92287409360580097"/>
    <n v="0.92287409360580097"/>
    <s v="90-100%"/>
    <s v="90-100%"/>
    <s v="90-100%"/>
    <n v="0.96562705547029171"/>
    <n v="1464.8562431484324"/>
    <n v="1351.8778776584084"/>
    <n v="1351.8778776584084"/>
    <n v="1351.8778776584084"/>
    <n v="112.97836549002409"/>
    <n v="112.97836549002409"/>
    <n v="112.97836549002409"/>
    <s v="Normal"/>
    <s v="Normal"/>
    <s v="Normal"/>
    <s v="80-120"/>
  </r>
  <r>
    <s v="Total"/>
    <x v="2"/>
    <s v="ABC-12"/>
    <s v="XYZ-14"/>
    <x v="958"/>
    <s v="Description_1300"/>
    <d v="2022-02-01T00:00:00"/>
    <n v="17155"/>
    <s v="Demand"/>
    <n v="2668"/>
    <n v="3435"/>
    <n v="3435"/>
    <n v="3000"/>
    <n v="767"/>
    <n v="767"/>
    <n v="332"/>
    <n v="0.71251874062968512"/>
    <n v="0.71251874062968512"/>
    <n v="0.87556221889055474"/>
    <s v="70-80%"/>
    <s v="70-80%"/>
    <s v="80-90%"/>
    <n v="1.2713516261057078"/>
    <n v="3391.9661384500287"/>
    <n v="4367.0928356731065"/>
    <n v="4367.0928356731065"/>
    <n v="3814.0548783171234"/>
    <n v="975.12669722307783"/>
    <n v="975.12669722307783"/>
    <n v="422.08873986709477"/>
    <s v="Overforecast"/>
    <s v="Overforecast"/>
    <s v="Overforecast"/>
    <s v="80-120"/>
  </r>
  <r>
    <s v="Total"/>
    <x v="2"/>
    <s v="ABC-12"/>
    <s v="XYZ-14"/>
    <x v="959"/>
    <s v="Description_1301"/>
    <d v="2022-02-01T00:00:00"/>
    <n v="23353"/>
    <s v="Demand"/>
    <n v="5229"/>
    <n v="5100"/>
    <n v="5100"/>
    <n v="5100"/>
    <n v="129"/>
    <n v="129"/>
    <n v="129"/>
    <n v="0.97532989099254164"/>
    <n v="0.97532989099254164"/>
    <n v="0.97532989099254164"/>
    <s v="90-100%"/>
    <s v="90-100%"/>
    <s v="90-100%"/>
    <n v="1.5907390523746738"/>
    <n v="8317.9745048671703"/>
    <n v="8112.7691671108369"/>
    <n v="8112.7691671108369"/>
    <n v="8112.7691671108369"/>
    <n v="205.20533775633339"/>
    <n v="205.20533775633339"/>
    <n v="205.20533775633339"/>
    <s v="Normal"/>
    <s v="Normal"/>
    <s v="Normal"/>
    <s v="80-120"/>
  </r>
  <r>
    <s v="Total"/>
    <x v="2"/>
    <s v="ABC-12"/>
    <s v="XYZ-14"/>
    <x v="960"/>
    <s v="Description_1302"/>
    <d v="2022-02-01T00:00:00"/>
    <n v="23935"/>
    <s v="Demand"/>
    <n v="1414"/>
    <n v="2340"/>
    <n v="2340"/>
    <n v="2300"/>
    <n v="926"/>
    <n v="926"/>
    <n v="886"/>
    <n v="0.34512022630834516"/>
    <n v="0.34512022630834516"/>
    <n v="0.37340876944837342"/>
    <s v="30-40%"/>
    <s v="30-40%"/>
    <s v="30-40%"/>
    <n v="2.4179285134037367"/>
    <n v="3418.9509179528836"/>
    <n v="5657.9527213647443"/>
    <n v="5657.9527213647443"/>
    <n v="5561.2355808285947"/>
    <n v="2239.0018034118607"/>
    <n v="2239.0018034118607"/>
    <n v="2142.2846628757111"/>
    <s v="Overforecast"/>
    <s v="Overforecast"/>
    <s v="Overforecast"/>
    <s v="50-80"/>
  </r>
  <r>
    <s v="Total"/>
    <x v="2"/>
    <s v="ABC-10"/>
    <s v="XYZ-138"/>
    <x v="961"/>
    <s v="Description_1303"/>
    <d v="2022-02-01T00:00:00"/>
    <n v="2333"/>
    <s v="Demand"/>
    <n v="10"/>
    <n v="150"/>
    <n v="150"/>
    <n v="150"/>
    <n v="140"/>
    <n v="140"/>
    <n v="140"/>
    <n v="0"/>
    <n v="0"/>
    <n v="0"/>
    <s v="0-10%"/>
    <s v="0-10%"/>
    <s v="0-10%"/>
    <n v="17.802996296296296"/>
    <n v="178.02996296296297"/>
    <n v="2670.4494444444445"/>
    <n v="2670.4494444444445"/>
    <n v="2670.4494444444445"/>
    <n v="2492.4194814814814"/>
    <n v="2492.4194814814814"/>
    <n v="2492.4194814814814"/>
    <s v="Overforecast"/>
    <s v="Overforecast"/>
    <s v="Overforecast"/>
    <s v="0-25"/>
  </r>
  <r>
    <s v="Total"/>
    <x v="2"/>
    <s v="ABC-10"/>
    <s v="XYZ-138"/>
    <x v="962"/>
    <s v="Description_1304"/>
    <d v="2022-02-01T00:00:00"/>
    <n v="65056"/>
    <s v="Demand"/>
    <n v="5508"/>
    <n v="8620"/>
    <n v="8620"/>
    <n v="7000"/>
    <n v="3112"/>
    <n v="3112"/>
    <n v="1492"/>
    <n v="0.43500363108206241"/>
    <n v="0.43500363108206241"/>
    <n v="0.72912127814088601"/>
    <s v="40-50%"/>
    <s v="40-50%"/>
    <s v="70-80%"/>
    <n v="5.6207880824825622"/>
    <n v="30959.300758313952"/>
    <n v="48451.193270999684"/>
    <n v="48451.193270999684"/>
    <n v="39345.516577377937"/>
    <n v="17491.892512685732"/>
    <n v="17491.892512685732"/>
    <n v="8386.2158190639857"/>
    <s v="Overforecast"/>
    <s v="Overforecast"/>
    <s v="Overforecast"/>
    <s v="50-80"/>
  </r>
  <r>
    <s v="Total"/>
    <x v="2"/>
    <s v="ABC-10"/>
    <s v="XYZ-138"/>
    <x v="963"/>
    <s v="Description_1305"/>
    <d v="2022-02-01T00:00:00"/>
    <n v="5613"/>
    <s v="Demand"/>
    <n v="406"/>
    <n v="350"/>
    <n v="350"/>
    <n v="200"/>
    <n v="56"/>
    <n v="56"/>
    <n v="206"/>
    <n v="0.86206896551724133"/>
    <n v="0.86206896551724133"/>
    <n v="0.4926108374384236"/>
    <s v="80-90%"/>
    <s v="80-90%"/>
    <s v="40-50%"/>
    <n v="9.1951217628350754"/>
    <n v="3733.2194357110407"/>
    <n v="3218.2926169922762"/>
    <n v="3218.2926169922762"/>
    <n v="1839.0243525670151"/>
    <n v="514.92681871876448"/>
    <n v="514.92681871876448"/>
    <n v="1894.1950831440256"/>
    <s v="Underforecast"/>
    <s v="Underforecast"/>
    <s v="Underforecast"/>
    <s v="&gt;200&quot;"/>
  </r>
  <r>
    <s v="Total"/>
    <x v="3"/>
    <s v="ABC-10"/>
    <s v="XYZ-138"/>
    <x v="964"/>
    <s v="Description_1306"/>
    <d v="2022-02-01T00:00:00"/>
    <n v="1"/>
    <s v="Demand"/>
    <n v="0"/>
    <n v="107"/>
    <n v="107"/>
    <n v="0"/>
    <n v="107"/>
    <n v="107"/>
    <n v="0"/>
    <n v="1"/>
    <n v="1"/>
    <n v="1"/>
    <s v="90-100%"/>
    <s v="90-100%"/>
    <s v="Others"/>
    <n v="48.437158165848558"/>
    <n v="0"/>
    <n v="5182.7759237457958"/>
    <n v="5182.7759237457958"/>
    <n v="0"/>
    <n v="5182.7759237457958"/>
    <n v="5182.7759237457958"/>
    <n v="0"/>
    <s v="Forecasted But Not Sold"/>
    <s v="Forecasted But Not Sold"/>
    <s v="Others"/>
    <s v="0"/>
  </r>
  <r>
    <s v="Total"/>
    <x v="3"/>
    <s v="ABC-10"/>
    <s v="XYZ-138"/>
    <x v="965"/>
    <s v="Description_1307"/>
    <d v="2022-02-01T00:00:00"/>
    <n v="13913"/>
    <s v="Demand"/>
    <n v="3119"/>
    <n v="3271"/>
    <n v="3271"/>
    <n v="3500"/>
    <n v="152"/>
    <n v="152"/>
    <n v="381"/>
    <n v="0.95126643154857327"/>
    <n v="0.95126643154857327"/>
    <n v="0.87784546328951585"/>
    <s v="90-100%"/>
    <s v="90-100%"/>
    <s v="80-90%"/>
    <n v="4.1873307877320212"/>
    <n v="13060.284726936174"/>
    <n v="13696.759006671442"/>
    <n v="13696.759006671442"/>
    <n v="14655.657757062074"/>
    <n v="636.47427973526828"/>
    <n v="636.47427973526828"/>
    <n v="1595.3730301259002"/>
    <s v="Normal"/>
    <s v="Normal"/>
    <s v="Overforecast"/>
    <s v="80-1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02F1982-6041-4BC3-AE2C-E2F83A8ACE7E}" name="PivotTable26"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CQ4:CS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x="0"/>
        <item h="1" x="3"/>
        <item h="1" x="4"/>
        <item h="1" x="1"/>
        <item t="default"/>
      </items>
    </pivotField>
    <pivotField compact="0" outline="0" showAll="0"/>
  </pivotFields>
  <rowFields count="1">
    <field x="4"/>
  </rowFields>
  <rowItems count="10">
    <i>
      <x v="2231"/>
    </i>
    <i>
      <x v="2225"/>
    </i>
    <i>
      <x v="2037"/>
    </i>
    <i>
      <x v="1428"/>
    </i>
    <i>
      <x v="1511"/>
    </i>
    <i>
      <x v="1554"/>
    </i>
    <i>
      <x v="1427"/>
    </i>
    <i>
      <x v="1884"/>
    </i>
    <i>
      <x v="1878"/>
    </i>
    <i>
      <x v="1714"/>
    </i>
  </rowItems>
  <colFields count="1">
    <field x="-2"/>
  </colFields>
  <colItems count="2">
    <i>
      <x/>
    </i>
    <i i="1">
      <x v="1"/>
    </i>
  </colItems>
  <pageFields count="2">
    <pageField fld="32" hier="-1"/>
    <pageField fld="1" item="3" hier="-1"/>
  </pageFields>
  <dataFields count="2">
    <dataField name="Sum of Actual2" fld="23" baseField="0" baseItem="0"/>
    <dataField name="Sum of Normal Value MAD" fld="29" baseField="0" baseItem="0"/>
  </dataFields>
  <formats count="6">
    <format dxfId="89">
      <pivotArea type="all" dataOnly="0" outline="0" fieldPosition="0"/>
    </format>
    <format dxfId="90">
      <pivotArea outline="0" collapsedLevelsAreSubtotals="1" fieldPosition="0"/>
    </format>
    <format dxfId="91">
      <pivotArea type="origin" dataOnly="0" labelOnly="1" outline="0" fieldPosition="0"/>
    </format>
    <format dxfId="92">
      <pivotArea field="-2" type="button" dataOnly="0" labelOnly="1" outline="0" axis="axisCol" fieldPosition="0"/>
    </format>
    <format dxfId="93">
      <pivotArea type="topRight" dataOnly="0" labelOnly="1" outline="0" fieldPosition="0"/>
    </format>
    <format dxfId="94">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EC06F65-0640-4546-BBAC-D5B0959C37C2}" name="PivotTable5" cacheId="59"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AX4:AZ15" firstHeaderRow="1" firstDataRow="2" firstDataCol="1" rowPageCount="2" colPageCount="1"/>
  <pivotFields count="34">
    <pivotField compact="0" outline="0" subtotalTop="0" showAll="0" defaultSubtotal="0"/>
    <pivotField axis="axisPage" compact="0" outline="0" showAll="0" defaultSubtotal="0">
      <items count="8">
        <item x="2"/>
        <item x="4"/>
        <item x="3"/>
        <item x="1"/>
        <item x="0"/>
        <item m="1" x="7"/>
        <item m="1" x="6"/>
        <item m="1" x="5"/>
      </items>
    </pivotField>
    <pivotField compact="0" outline="0" subtotalTop="0" showAll="0" defaultSubtotal="0"/>
    <pivotField compact="0" outline="0" subtotalTop="0" showAll="0" defaultSubtotal="0"/>
    <pivotField axis="axisRow" compact="0" numFmtId="49" outline="0" showAll="0" measureFilter="1" sortType="descending" defaultSubtotal="0">
      <items count="2308">
        <item m="1" x="1278"/>
        <item m="1" x="2155"/>
        <item m="1" x="1899"/>
        <item m="1" x="1901"/>
        <item m="1" x="1012"/>
        <item m="1" x="1351"/>
        <item m="1" x="1087"/>
        <item m="1" x="2209"/>
        <item m="1" x="1383"/>
        <item m="1" x="1642"/>
        <item m="1" x="2187"/>
        <item m="1" x="2191"/>
        <item m="1" x="1661"/>
        <item m="1" x="1471"/>
        <item m="1" x="1068"/>
        <item m="1" x="1159"/>
        <item m="1" x="1160"/>
        <item m="1" x="1161"/>
        <item m="1" x="1672"/>
        <item m="1" x="1169"/>
        <item m="1" x="1675"/>
        <item m="1" x="2030"/>
        <item m="1" x="1289"/>
        <item m="1" x="1275"/>
        <item m="1" x="1254"/>
        <item m="1" x="1253"/>
        <item m="1" x="2134"/>
        <item m="1" x="2110"/>
        <item m="1" x="1845"/>
        <item m="1" x="1532"/>
        <item m="1" x="2152"/>
        <item m="1" x="2158"/>
        <item m="1" x="1758"/>
        <item m="1" x="2142"/>
        <item m="1" x="2144"/>
        <item m="1" x="1689"/>
        <item m="1" x="1774"/>
        <item m="1" x="1770"/>
        <item m="1" x="1781"/>
        <item m="1" x="1775"/>
        <item m="1" x="1776"/>
        <item m="1" x="1777"/>
        <item m="1" x="1779"/>
        <item m="1" x="1393"/>
        <item m="1" x="1436"/>
        <item m="1" x="1434"/>
        <item m="1" x="1059"/>
        <item m="1" x="2036"/>
        <item m="1" x="2037"/>
        <item m="1" x="1244"/>
        <item m="1" x="1250"/>
        <item m="1" x="2159"/>
        <item m="1" x="1367"/>
        <item m="1" x="1792"/>
        <item m="1" x="1119"/>
        <item m="1" x="1118"/>
        <item m="1" x="921"/>
        <item m="1" x="2043"/>
        <item m="1" x="1848"/>
        <item m="1" x="1849"/>
        <item m="1" x="1281"/>
        <item m="1" x="1364"/>
        <item m="1" x="1370"/>
        <item m="1" x="2160"/>
        <item m="1" x="2115"/>
        <item m="1" x="2116"/>
        <item m="1" x="2117"/>
        <item m="1" x="2118"/>
        <item m="1" x="1349"/>
        <item m="1" x="1970"/>
        <item m="1" x="990"/>
        <item m="1" x="994"/>
        <item m="1" x="2186"/>
        <item m="1" x="1261"/>
        <item m="1" x="1619"/>
        <item m="1" x="1029"/>
        <item m="1" x="1615"/>
        <item m="1" x="1967"/>
        <item m="1" x="2122"/>
        <item m="1" x="1969"/>
        <item m="1" x="2273"/>
        <item m="1" x="983"/>
        <item m="1" x="1122"/>
        <item m="1" x="1089"/>
        <item m="1" x="1084"/>
        <item m="1" x="1569"/>
        <item m="1" x="998"/>
        <item m="1" x="1377"/>
        <item m="1" x="995"/>
        <item m="1" x="1844"/>
        <item m="1" x="1143"/>
        <item m="1" x="973"/>
        <item m="1" x="1490"/>
        <item m="1" x="1831"/>
        <item m="1" x="1461"/>
        <item m="1" x="1318"/>
        <item m="1" x="1145"/>
        <item m="1" x="2132"/>
        <item m="1" x="1272"/>
        <item m="1" x="2135"/>
        <item m="1" x="1564"/>
        <item m="1" x="1313"/>
        <item m="1" x="1736"/>
        <item m="1" x="1027"/>
        <item m="1" x="1573"/>
        <item m="1" x="2297"/>
        <item m="1" x="2041"/>
        <item m="1" x="2034"/>
        <item m="1" x="2139"/>
        <item m="1" x="2201"/>
        <item m="1" x="1151"/>
        <item m="1" x="1562"/>
        <item m="1" x="2109"/>
        <item m="1" x="968"/>
        <item m="1" x="2164"/>
        <item m="1" x="1624"/>
        <item m="1" x="1652"/>
        <item m="1" x="1209"/>
        <item m="1" x="1797"/>
        <item m="1" x="1872"/>
        <item m="1" x="2108"/>
        <item m="1" x="1547"/>
        <item m="1" x="1571"/>
        <item m="1" x="1534"/>
        <item m="1" x="1828"/>
        <item m="1" x="2044"/>
        <item m="1" x="2048"/>
        <item m="1" x="1830"/>
        <item m="1" x="2075"/>
        <item m="1" x="1734"/>
        <item m="1" x="1825"/>
        <item m="1" x="949"/>
        <item m="1" x="2046"/>
        <item m="1" x="1641"/>
        <item m="1" x="1643"/>
        <item m="1" x="1563"/>
        <item m="1" x="1127"/>
        <item m="1" x="1544"/>
        <item m="1" x="1552"/>
        <item m="1" x="1086"/>
        <item m="1" x="1007"/>
        <item m="1" x="1230"/>
        <item m="1" x="1977"/>
        <item m="1" x="1453"/>
        <item m="1" x="1546"/>
        <item m="1" x="1691"/>
        <item m="1" x="991"/>
        <item m="1" x="977"/>
        <item m="1" x="1659"/>
        <item m="1" x="1489"/>
        <item m="1" x="1431"/>
        <item m="1" x="1793"/>
        <item m="1" x="1657"/>
        <item m="1" x="2154"/>
        <item m="1" x="1135"/>
        <item m="1" x="1856"/>
        <item m="1" x="1744"/>
        <item m="1" x="1621"/>
        <item m="1" x="2277"/>
        <item m="1" x="1215"/>
        <item m="1" x="1249"/>
        <item m="1" x="1304"/>
        <item m="1" x="975"/>
        <item m="1" x="1132"/>
        <item m="1" x="2156"/>
        <item m="1" x="1456"/>
        <item m="1" x="1083"/>
        <item m="1" x="1810"/>
        <item m="1" x="1361"/>
        <item m="1" x="1394"/>
        <item m="1" x="2292"/>
        <item m="1" x="2198"/>
        <item m="1" x="1451"/>
        <item m="1" x="1724"/>
        <item m="1" x="1496"/>
        <item m="1" x="1857"/>
        <item m="1" x="1134"/>
        <item m="1" x="1184"/>
        <item m="1" x="1992"/>
        <item m="1" x="2216"/>
        <item m="1" x="1190"/>
        <item m="1" x="1729"/>
        <item m="1" x="2049"/>
        <item m="1" x="1833"/>
        <item m="1" x="1742"/>
        <item m="1" x="1585"/>
        <item m="1" x="1620"/>
        <item m="1" x="1227"/>
        <item m="1" x="1543"/>
        <item m="1" x="1684"/>
        <item m="1" x="1088"/>
        <item m="1" x="937"/>
        <item m="1" x="2162"/>
        <item m="1" x="1085"/>
        <item m="1" x="1968"/>
        <item m="1" x="1853"/>
        <item m="1" x="2032"/>
        <item m="1" x="2234"/>
        <item m="1" x="1800"/>
        <item m="1" x="961"/>
        <item m="1" x="988"/>
        <item m="1" x="1796"/>
        <item m="1" x="1315"/>
        <item m="1" x="2133"/>
        <item m="1" x="2062"/>
        <item m="1" x="1802"/>
        <item m="1" x="1305"/>
        <item m="1" x="1075"/>
        <item m="1" x="1632"/>
        <item m="1" x="1258"/>
        <item m="1" x="1976"/>
        <item m="1" x="1374"/>
        <item m="1" x="971"/>
        <item m="1" x="1139"/>
        <item m="1" x="1178"/>
        <item m="1" x="1400"/>
        <item m="1" x="1416"/>
        <item m="1" x="1542"/>
        <item m="1" x="1142"/>
        <item m="1" x="1183"/>
        <item m="1" x="2254"/>
        <item m="1" x="1590"/>
        <item m="1" x="2181"/>
        <item m="1" x="923"/>
        <item m="1" x="1391"/>
        <item m="1" x="1990"/>
        <item m="1" x="966"/>
        <item m="1" x="2140"/>
        <item m="1" x="1079"/>
        <item m="1" x="1485"/>
        <item m="1" x="1332"/>
        <item m="1" x="1257"/>
        <item m="1" x="1061"/>
        <item m="1" x="1519"/>
        <item m="1" x="2290"/>
        <item m="1" x="1852"/>
        <item m="1" x="1980"/>
        <item m="1" x="1066"/>
        <item m="1" x="1172"/>
        <item m="1" x="2257"/>
        <item m="1" x="1993"/>
        <item m="1" x="1226"/>
        <item m="1" x="2171"/>
        <item m="1" x="1685"/>
        <item m="1" x="984"/>
        <item m="1" x="1287"/>
        <item m="1" x="1140"/>
        <item m="1" x="1567"/>
        <item m="1" x="1236"/>
        <item m="1" x="1013"/>
        <item m="1" x="2067"/>
        <item m="1" x="1834"/>
        <item m="1" x="1782"/>
        <item m="1" x="2184"/>
        <item m="1" x="926"/>
        <item m="1" x="1898"/>
        <item m="1" x="1871"/>
        <item m="1" x="1474"/>
        <item m="1" x="1260"/>
        <item m="1" x="1768"/>
        <item m="1" x="1212"/>
        <item m="1" x="996"/>
        <item m="1" x="2157"/>
        <item m="1" x="1832"/>
        <item m="1" x="1131"/>
        <item m="1" x="1016"/>
        <item m="1" x="2200"/>
        <item m="1" x="1306"/>
        <item m="1" x="2293"/>
        <item m="1" x="1588"/>
        <item m="1" x="1098"/>
        <item m="1" x="2088"/>
        <item m="1" x="2237"/>
        <item m="1" x="1738"/>
        <item m="1" x="1385"/>
        <item m="1" x="1175"/>
        <item m="1" x="1605"/>
        <item m="1" x="967"/>
        <item m="1" x="1447"/>
        <item m="1" x="1813"/>
        <item m="1" x="1984"/>
        <item m="1" x="1303"/>
        <item m="1" x="1639"/>
        <item m="1" x="1646"/>
        <item m="1" x="2287"/>
        <item m="1" x="1405"/>
        <item m="1" x="1426"/>
        <item m="1" x="2183"/>
        <item m="1" x="1957"/>
        <item m="1" x="2252"/>
        <item m="1" x="1761"/>
        <item m="1" x="1242"/>
        <item m="1" x="1478"/>
        <item m="1" x="1163"/>
        <item m="1" x="1162"/>
        <item m="1" x="1720"/>
        <item m="1" x="1203"/>
        <item m="1" x="2202"/>
        <item m="1" x="2241"/>
        <item m="1" x="2014"/>
        <item m="1" x="1229"/>
        <item m="1" x="1375"/>
        <item m="1" x="1274"/>
        <item m="1" x="1981"/>
        <item m="1" x="980"/>
        <item m="1" x="2027"/>
        <item m="1" x="2192"/>
        <item m="1" x="1302"/>
        <item m="1" x="1495"/>
        <item m="1" x="1617"/>
        <item m="1" x="2081"/>
        <item m="1" x="2042"/>
        <item m="1" x="1999"/>
        <item m="1" x="938"/>
        <item m="1" x="1900"/>
        <item m="1" x="2180"/>
        <item m="1" x="2065"/>
        <item m="1" x="1690"/>
        <item m="1" x="1026"/>
        <item m="1" x="1106"/>
        <item m="1" x="1336"/>
        <item m="1" x="1883"/>
        <item m="1" x="2059"/>
        <item m="1" x="1867"/>
        <item m="1" x="2185"/>
        <item m="1" x="1043"/>
        <item m="1" x="1399"/>
        <item m="1" x="1005"/>
        <item m="1" x="2176"/>
        <item m="1" x="2167"/>
        <item m="1" x="2153"/>
        <item m="1" x="2259"/>
        <item m="1" x="1321"/>
        <item m="1" x="1395"/>
        <item m="1" x="1009"/>
        <item m="1" x="1877"/>
        <item m="1" x="1187"/>
        <item m="1" x="1099"/>
        <item m="1" x="963"/>
        <item m="1" x="1501"/>
        <item m="1" x="1947"/>
        <item m="1" x="2262"/>
        <item m="1" x="1924"/>
        <item m="1" x="2196"/>
        <item m="1" x="1597"/>
        <item m="1" x="1206"/>
        <item m="1" x="1979"/>
        <item m="1" x="1550"/>
        <item m="1" x="2151"/>
        <item m="1" x="1046"/>
        <item m="1" x="1582"/>
        <item m="1" x="1523"/>
        <item m="1" x="1092"/>
        <item m="1" x="1794"/>
        <item m="1" x="2270"/>
        <item m="1" x="2213"/>
        <item m="1" x="1233"/>
        <item m="1" x="2119"/>
        <item m="1" x="1962"/>
        <item m="1" x="1767"/>
        <item m="1" x="2271"/>
        <item m="1" x="1722"/>
        <item m="1" x="1189"/>
        <item m="1" x="974"/>
        <item m="1" x="1650"/>
        <item m="1" x="2263"/>
        <item m="1" x="1948"/>
        <item m="1" x="2299"/>
        <item m="1" x="1964"/>
        <item m="1" x="1392"/>
        <item m="1" x="1904"/>
        <item m="1" x="2018"/>
        <item m="1" x="953"/>
        <item m="1" x="2233"/>
        <item m="1" x="1481"/>
        <item m="1" x="993"/>
        <item m="1" x="1997"/>
        <item m="1" x="2249"/>
        <item m="1" x="1347"/>
        <item m="1" x="2023"/>
        <item m="1" x="1133"/>
        <item m="1" x="1660"/>
        <item m="1" x="1309"/>
        <item m="1" x="1829"/>
        <item m="1" x="2195"/>
        <item m="1" x="1211"/>
        <item m="1" x="1477"/>
        <item m="1" x="2296"/>
        <item m="1" x="1259"/>
        <item m="1" x="924"/>
        <item m="1" x="2172"/>
        <item m="1" x="2163"/>
        <item m="1" x="2190"/>
        <item m="1" x="1983"/>
        <item m="1" x="2113"/>
        <item m="1" x="2295"/>
        <item m="1" x="2015"/>
        <item m="1" x="1340"/>
        <item m="1" x="1548"/>
        <item m="1" x="1398"/>
        <item m="1" x="1220"/>
        <item m="1" x="1614"/>
        <item m="1" x="1592"/>
        <item m="1" x="1437"/>
        <item m="1" x="1239"/>
        <item m="1" x="2235"/>
        <item m="1" x="1576"/>
        <item m="1" x="2268"/>
        <item m="1" x="2074"/>
        <item m="1" x="925"/>
        <item m="1" x="1579"/>
        <item m="1" x="1097"/>
        <item m="1" x="1425"/>
        <item m="1" x="1743"/>
        <item m="1" x="1801"/>
        <item m="1" x="1890"/>
        <item m="1" x="2013"/>
        <item m="1" x="1479"/>
        <item m="1" x="1001"/>
        <item m="1" x="1372"/>
        <item m="1" x="1701"/>
        <item m="1" x="1033"/>
        <item m="1" x="1772"/>
        <item m="1" x="2245"/>
        <item m="1" x="1509"/>
        <item m="1" x="1301"/>
        <item m="1" x="1192"/>
        <item m="1" x="919"/>
        <item m="1" x="2076"/>
        <item m="1" x="1838"/>
        <item m="1" x="1656"/>
        <item m="1" x="959"/>
        <item m="1" x="2175"/>
        <item m="1" x="1273"/>
        <item m="1" x="1346"/>
        <item m="1" x="1795"/>
        <item m="1" x="1896"/>
        <item m="1" x="1406"/>
        <item m="1" x="2150"/>
        <item m="1" x="1480"/>
        <item m="1" x="1586"/>
        <item m="1" x="1396"/>
        <item m="1" x="1677"/>
        <item m="1" x="1822"/>
        <item m="1" x="2207"/>
        <item m="1" x="1783"/>
        <item m="1" x="1204"/>
        <item m="1" x="1413"/>
        <item m="1" x="1262"/>
        <item m="1" x="1241"/>
        <item m="1" x="2040"/>
        <item m="1" x="1165"/>
        <item m="1" x="2008"/>
        <item m="1" x="1129"/>
        <item m="1" x="2204"/>
        <item m="1" x="2080"/>
        <item m="1" x="1460"/>
        <item m="1" x="978"/>
        <item m="1" x="1498"/>
        <item m="1" x="2248"/>
        <item m="1" x="1926"/>
        <item m="1" x="1018"/>
        <item m="1" x="1070"/>
        <item m="1" x="1491"/>
        <item m="1" x="1032"/>
        <item m="1" x="1497"/>
        <item m="1" x="1593"/>
        <item m="1" x="2244"/>
        <item m="1" x="2194"/>
        <item m="1" x="1438"/>
        <item m="1" x="2242"/>
        <item m="1" x="1350"/>
        <item m="1" x="1403"/>
        <item m="1" x="1715"/>
        <item m="1" x="1167"/>
        <item m="1" x="1889"/>
        <item m="1" x="1324"/>
        <item m="1" x="1732"/>
        <item m="1" x="941"/>
        <item m="1" x="1851"/>
        <item m="1" x="1299"/>
        <item m="1" x="1940"/>
        <item m="1" x="1020"/>
        <item m="1" x="2005"/>
        <item m="1" x="1963"/>
        <item m="1" x="1039"/>
        <item m="1" x="2096"/>
        <item m="1" x="1974"/>
        <item m="1" x="1095"/>
        <item m="1" x="1130"/>
        <item m="1" x="1414"/>
        <item m="1" x="1082"/>
        <item m="1" x="1421"/>
        <item m="1" x="2098"/>
        <item m="1" x="2174"/>
        <item m="1" x="1673"/>
        <item m="1" x="1942"/>
        <item m="1" x="2236"/>
        <item m="1" x="2251"/>
        <item m="1" x="2029"/>
        <item m="1" x="1827"/>
        <item m="1" x="1575"/>
        <item m="1" x="1679"/>
        <item m="1" x="2071"/>
        <item m="1" x="2072"/>
        <item m="1" x="2114"/>
        <item m="1" x="2188"/>
        <item m="1" x="1644"/>
        <item m="1" x="1065"/>
        <item m="1" x="2276"/>
        <item m="1" x="2303"/>
        <item m="1" x="1042"/>
        <item m="1" x="2226"/>
        <item m="1" x="1269"/>
        <item m="1" x="1047"/>
        <item m="1" x="1545"/>
        <item m="1" x="2173"/>
        <item m="1" x="1113"/>
        <item m="1" x="2066"/>
        <item m="1" x="1809"/>
        <item m="1" x="1050"/>
        <item m="1" x="1654"/>
        <item m="1" x="1950"/>
        <item m="1" x="2038"/>
        <item m="1" x="1754"/>
        <item m="1" x="2089"/>
        <item m="1" x="1531"/>
        <item m="1" x="2222"/>
        <item m="1" x="1422"/>
        <item m="1" x="2304"/>
        <item m="1" x="1103"/>
        <item m="1" x="2070"/>
        <item m="1" x="1104"/>
        <item m="1" x="2092"/>
        <item m="1" x="1108"/>
        <item m="1" x="1762"/>
        <item m="1" x="2305"/>
        <item m="1" x="1116"/>
        <item m="1" x="1598"/>
        <item m="1" x="1846"/>
        <item m="1" x="1998"/>
        <item m="1" x="1115"/>
        <item m="1" x="1951"/>
        <item m="1" x="947"/>
        <item m="1" x="1294"/>
        <item m="1" x="2061"/>
        <item m="1" x="1678"/>
        <item m="1" x="1502"/>
        <item m="1" x="1295"/>
        <item m="1" x="1128"/>
        <item m="1" x="2090"/>
        <item m="1" x="1080"/>
        <item m="1" x="2026"/>
        <item m="1" x="1156"/>
        <item m="1" x="1894"/>
        <item m="1" x="2086"/>
        <item m="1" x="987"/>
        <item m="1" x="2007"/>
        <item m="1" x="2111"/>
        <item m="1" x="1362"/>
        <item m="1" x="2053"/>
        <item m="1" x="2084"/>
        <item m="1" x="2145"/>
        <item m="1" x="1895"/>
        <item m="1" x="1814"/>
        <item m="1" x="939"/>
        <item m="1" x="1865"/>
        <item m="1" x="1397"/>
        <item m="1" x="1580"/>
        <item m="1" x="1319"/>
        <item m="1" x="1368"/>
        <item m="1" x="1221"/>
        <item m="1" x="1705"/>
        <item m="1" x="1913"/>
        <item m="1" x="2285"/>
        <item m="1" x="1649"/>
        <item m="1" x="1344"/>
        <item m="1" x="1907"/>
        <item m="1" x="1651"/>
        <item m="1" x="1062"/>
        <item m="1" x="1034"/>
        <item m="1" x="1035"/>
        <item m="1" x="1648"/>
        <item m="1" x="1200"/>
        <item m="1" x="2240"/>
        <item m="1" x="1266"/>
        <item m="1" x="1218"/>
        <item m="1" x="1404"/>
        <item m="1" x="1217"/>
        <item m="1" x="1219"/>
        <item m="1" x="2193"/>
        <item m="1" x="970"/>
        <item m="1" x="972"/>
        <item m="1" x="1570"/>
        <item m="1" x="1060"/>
        <item m="1" x="999"/>
        <item m="1" x="1037"/>
        <item m="1" x="1036"/>
        <item m="1" x="1746"/>
        <item m="1" x="1003"/>
        <item m="1" x="1748"/>
        <item m="1" x="1949"/>
        <item m="1" x="1198"/>
        <item m="1" x="1197"/>
        <item m="1" x="1195"/>
        <item m="1" x="1881"/>
        <item m="1" x="2284"/>
        <item m="1" x="1280"/>
        <item m="1" x="1703"/>
        <item m="1" x="1353"/>
        <item m="1" x="1235"/>
        <item m="1" x="1237"/>
        <item m="1" x="1251"/>
        <item m="1" x="1010"/>
        <item m="1" x="2006"/>
        <item m="1" x="1610"/>
        <item m="1" x="1870"/>
        <item m="1" x="1910"/>
        <item m="1" x="1265"/>
        <item m="1" x="1788"/>
        <item m="1" x="2078"/>
        <item m="1" x="2246"/>
        <item m="1" x="1911"/>
        <item m="1" x="2269"/>
        <item m="1" x="1840"/>
        <item m="1" x="2243"/>
        <item m="1" x="2051"/>
        <item m="1" x="2258"/>
        <item m="1" x="2282"/>
        <item m="1" x="2286"/>
        <item m="1" x="2283"/>
        <item m="1" x="1811"/>
        <item m="1" x="1903"/>
        <item m="1" x="982"/>
        <item m="1" x="1558"/>
        <item m="1" x="989"/>
        <item m="1" x="985"/>
        <item m="1" x="1812"/>
        <item m="1" x="1196"/>
        <item m="1" x="1255"/>
        <item m="1" x="934"/>
        <item m="1" x="1256"/>
        <item m="1" x="1915"/>
        <item m="1" x="1730"/>
        <item m="1" x="2288"/>
        <item m="1" x="1467"/>
        <item m="1" x="1202"/>
        <item m="1" x="1908"/>
        <item m="1" x="2170"/>
        <item m="1" x="1038"/>
        <item m="1" x="2294"/>
        <item m="1" x="1146"/>
        <item m="1" x="2052"/>
        <item m="1" x="1263"/>
        <item m="1" x="2063"/>
        <item m="1" x="1252"/>
        <item m="1" x="1680"/>
        <item m="1" x="1647"/>
        <item m="1" x="1334"/>
        <item m="1" x="1928"/>
        <item m="1" x="2247"/>
        <item m="1" x="1634"/>
        <item m="1" x="1154"/>
        <item m="1" x="1371"/>
        <item m="1" x="1616"/>
        <item m="1" x="1929"/>
        <item m="1" x="1359"/>
        <item m="1" x="2141"/>
        <item m="1" x="1019"/>
        <item m="1" x="1676"/>
        <item m="1" x="1956"/>
        <item m="1" x="1181"/>
        <item m="1" x="1110"/>
        <item m="1" x="1174"/>
        <item m="1" x="2126"/>
        <item m="1" x="1755"/>
        <item m="1" x="992"/>
        <item m="1" x="1081"/>
        <item m="1" x="1021"/>
        <item m="1" x="1494"/>
        <item m="1" x="1771"/>
        <item m="1" x="1432"/>
        <item m="1" x="1591"/>
        <item m="1" x="2182"/>
        <item m="1" x="1503"/>
        <item m="1" x="1697"/>
        <item m="1" x="1191"/>
        <item m="1" x="2101"/>
        <item m="1" x="1623"/>
        <item m="1" x="1667"/>
        <item m="1" x="2082"/>
        <item m="1" x="1418"/>
        <item m="1" x="2000"/>
        <item m="1" x="1520"/>
        <item m="1" x="1285"/>
        <item m="1" x="1424"/>
        <item m="1" x="1238"/>
        <item m="1" x="1433"/>
        <item m="1" x="952"/>
        <item m="1" x="1959"/>
        <item m="1" x="2001"/>
        <item m="1" x="1427"/>
        <item m="1" x="1706"/>
        <item m="1" x="1291"/>
        <item m="1" x="1861"/>
        <item m="1" x="1170"/>
        <item m="1" x="957"/>
        <item m="1" x="1331"/>
        <item m="1" x="1666"/>
        <item m="1" x="1510"/>
        <item m="1" x="936"/>
        <item m="1" x="1500"/>
        <item m="1" x="2120"/>
        <item m="1" x="1714"/>
        <item m="1" x="1298"/>
        <item m="1" x="1756"/>
        <item m="1" x="2137"/>
        <item m="1" x="1566"/>
        <item m="1" x="1513"/>
        <item m="1" x="1025"/>
        <item m="1" x="2143"/>
        <item m="1" x="956"/>
        <item m="1" x="1515"/>
        <item m="1" x="1709"/>
        <item m="1" x="1708"/>
        <item m="1" x="2267"/>
        <item m="1" x="2073"/>
        <item m="1" x="1330"/>
        <item m="1" x="1412"/>
        <item m="1" x="1514"/>
        <item m="1" x="1284"/>
        <item m="1" x="2275"/>
        <item m="1" x="1664"/>
        <item m="1" x="1185"/>
        <item m="1" x="1663"/>
        <item m="1" x="2231"/>
        <item m="1" x="1752"/>
        <item m="1" x="1004"/>
        <item m="1" x="1506"/>
        <item m="1" x="1625"/>
        <item m="1" x="1757"/>
        <item m="1" x="1300"/>
        <item m="1" x="1688"/>
        <item m="1" x="2218"/>
        <item m="1" x="2199"/>
        <item m="1" x="1528"/>
        <item m="1" x="1322"/>
        <item m="1" x="1326"/>
        <item m="1" x="2215"/>
        <item m="1" x="1707"/>
        <item m="1" x="1719"/>
        <item m="1" x="1063"/>
        <item m="1" x="1168"/>
        <item m="1" x="1975"/>
        <item m="1" x="1710"/>
        <item m="1" x="1807"/>
        <item m="1" x="1518"/>
        <item m="1" x="1773"/>
        <item m="1" x="1577"/>
        <item m="1" x="1499"/>
        <item m="1" x="1511"/>
        <item m="1" x="1886"/>
        <item m="1" x="1512"/>
        <item m="1" x="1665"/>
        <item m="1" x="1921"/>
        <item m="1" x="1224"/>
        <item m="1" x="1006"/>
        <item m="1" x="1733"/>
        <item m="1" x="1000"/>
        <item m="1" x="1751"/>
        <item m="1" x="1991"/>
        <item m="1" x="1173"/>
        <item m="1" x="2225"/>
        <item m="1" x="946"/>
        <item m="1" x="1329"/>
        <item m="1" x="1674"/>
        <item m="1" x="1713"/>
        <item m="1" x="1633"/>
        <item m="1" x="1986"/>
        <item m="1" x="2224"/>
        <item m="1" x="1150"/>
        <item m="1" x="1072"/>
        <item m="1" x="1430"/>
        <item m="1" x="1428"/>
        <item m="1" x="1417"/>
        <item m="1" x="1622"/>
        <item m="1" x="1297"/>
        <item m="1" x="976"/>
        <item m="1" x="2289"/>
        <item m="1" x="1423"/>
        <item m="1" x="2031"/>
        <item m="1" x="1681"/>
        <item m="1" x="1599"/>
        <item m="1" x="1516"/>
        <item m="1" x="1636"/>
        <item m="1" x="1152"/>
        <item m="1" x="1505"/>
        <item m="1" x="1144"/>
        <item m="1" x="1712"/>
        <item m="1" x="1671"/>
        <item m="1" x="1716"/>
        <item m="1" x="1864"/>
        <item m="1" x="1939"/>
        <item m="1" x="1420"/>
        <item m="1" x="1504"/>
        <item m="1" x="2239"/>
        <item m="1" x="1409"/>
        <item m="1" x="1107"/>
        <item m="1" x="2230"/>
        <item m="1" x="1164"/>
        <item m="1" x="915"/>
        <item m="1" x="1179"/>
        <item m="1" x="1637"/>
        <item m="1" x="1410"/>
        <item m="1" x="1282"/>
        <item m="1" x="2106"/>
        <item m="1" x="1445"/>
        <item m="1" x="1040"/>
        <item m="1" x="1989"/>
        <item m="1" x="1137"/>
        <item m="1" x="1444"/>
        <item m="1" x="954"/>
        <item m="1" x="1296"/>
        <item m="1" x="2221"/>
        <item m="1" x="1589"/>
        <item m="1" x="1629"/>
        <item m="1" x="1002"/>
        <item m="1" x="932"/>
        <item m="1" x="2227"/>
        <item m="1" x="1339"/>
        <item m="1" x="1157"/>
        <item m="1" x="1407"/>
        <item m="1" x="1051"/>
        <item m="1" x="1448"/>
        <item m="1" x="1446"/>
        <item m="1" x="1222"/>
        <item m="1" x="1778"/>
        <item m="1" x="922"/>
        <item m="1" x="1449"/>
        <item m="1" x="1602"/>
        <item m="1" x="1136"/>
        <item m="1" x="1341"/>
        <item m="1" x="1348"/>
        <item m="1" x="1345"/>
        <item m="1" x="1076"/>
        <item m="1" x="2146"/>
        <item m="1" x="1687"/>
        <item m="1" x="1476"/>
        <item m="1" x="1893"/>
        <item m="1" x="1401"/>
        <item m="1" x="1628"/>
        <item m="1" x="1682"/>
        <item m="1" x="1694"/>
        <item m="1" x="1630"/>
        <item m="1" x="2307"/>
        <item m="1" x="1155"/>
        <item m="1" x="2265"/>
        <item m="1" x="1100"/>
        <item m="1" x="1166"/>
        <item m="1" x="1014"/>
        <item m="1" x="2077"/>
        <item m="1" x="1905"/>
        <item m="1" x="1892"/>
        <item m="1" x="2091"/>
        <item m="1" x="1923"/>
        <item m="1" x="1718"/>
        <item m="1" x="2083"/>
        <item m="1" x="1245"/>
        <item m="1" x="1640"/>
        <item m="1" x="2079"/>
        <item m="1" x="1443"/>
        <item m="1" x="1717"/>
        <item m="1" x="2229"/>
        <item m="1" x="1267"/>
        <item m="1" x="1210"/>
        <item m="1" x="951"/>
        <item m="1" x="1470"/>
        <item m="1" x="1333"/>
        <item m="1" x="1475"/>
        <item m="1" x="1860"/>
        <item m="1" x="1799"/>
        <item m="1" x="1343"/>
        <item m="1" x="1938"/>
        <item m="1" x="1836"/>
        <item m="1" x="1944"/>
        <item m="1" x="1310"/>
        <item m="1" x="2148"/>
        <item m="1" x="2004"/>
        <item m="1" x="1335"/>
        <item m="1" x="2149"/>
        <item m="1" x="1574"/>
        <item m="1" x="1769"/>
        <item m="1" x="1760"/>
        <item m="1" x="1057"/>
        <item m="1" x="2003"/>
        <item m="1" x="1045"/>
        <item m="1" x="1355"/>
        <item m="1" x="1683"/>
        <item m="1" x="1578"/>
        <item m="1" x="1862"/>
        <item m="1" x="1022"/>
        <item m="1" x="1613"/>
        <item m="1" x="1745"/>
        <item m="1" x="2085"/>
        <item m="1" x="1327"/>
        <item m="1" x="1581"/>
        <item m="1" x="1435"/>
        <item m="1" x="2165"/>
        <item m="1" x="1357"/>
        <item m="1" x="1415"/>
        <item m="1" x="1121"/>
        <item m="1" x="1995"/>
        <item m="1" x="2020"/>
        <item m="1" x="2238"/>
        <item m="1" x="1668"/>
        <item m="1" x="1188"/>
        <item m="1" x="2022"/>
        <item m="1" x="2010"/>
        <item m="1" x="2306"/>
        <item m="1" x="1538"/>
        <item m="1" x="1858"/>
        <item m="1" x="965"/>
        <item m="1" x="1631"/>
        <item m="1" x="2095"/>
        <item m="1" x="1337"/>
        <item m="1" x="1307"/>
        <item m="1" x="1958"/>
        <item m="1" x="1784"/>
        <item m="1" x="1462"/>
        <item m="1" x="1868"/>
        <item m="1" x="1067"/>
        <item m="1" x="1600"/>
        <item m="1" x="1176"/>
        <item m="1" x="2125"/>
        <item m="1" x="1521"/>
        <item m="1" x="1669"/>
        <item m="1" x="2097"/>
        <item m="1" x="1354"/>
        <item m="1" x="2019"/>
        <item m="1" x="1537"/>
        <item m="1" x="2211"/>
        <item m="1" x="1044"/>
        <item m="1" x="1056"/>
        <item m="1" x="1635"/>
        <item m="1" x="1961"/>
        <item m="1" x="1595"/>
        <item m="1" x="2253"/>
        <item m="1" x="2039"/>
        <item m="1" x="2121"/>
        <item m="1" x="1606"/>
        <item m="1" x="1109"/>
        <item m="1" x="1925"/>
        <item m="1" x="1293"/>
        <item m="1" x="2136"/>
        <item m="1" x="1662"/>
        <item m="1" x="1854"/>
        <item m="1" x="2228"/>
        <item m="1" x="1994"/>
        <item m="1" x="1842"/>
        <item m="1" x="1194"/>
        <item m="1" x="1111"/>
        <item m="1" x="1728"/>
        <item m="1" x="1859"/>
        <item m="1" x="1909"/>
        <item m="1" x="1540"/>
        <item m="1" x="1141"/>
        <item m="1" x="1288"/>
        <item m="1" x="1696"/>
        <item m="1" x="1941"/>
        <item m="1" x="1472"/>
        <item m="1" x="1041"/>
        <item m="1" x="2168"/>
        <item m="1" x="1279"/>
        <item m="1" x="1055"/>
        <item m="1" x="1158"/>
        <item m="1" x="2210"/>
        <item m="1" x="1386"/>
        <item m="1" x="1473"/>
        <item m="1" x="1054"/>
        <item m="1" x="1764"/>
        <item m="1" x="1049"/>
        <item m="1" x="1493"/>
        <item m="1" x="1078"/>
        <item m="1" x="1492"/>
        <item m="1" x="1465"/>
        <item m="1" x="2272"/>
        <item m="1" x="2068"/>
        <item m="1" x="1071"/>
        <item m="1" x="1741"/>
        <item m="1" x="1530"/>
        <item m="1" x="2169"/>
        <item m="1" x="1698"/>
        <item m="1" x="1411"/>
        <item m="1" x="2012"/>
        <item m="1" x="2060"/>
        <item m="1" x="1419"/>
        <item m="1" x="2255"/>
        <item m="1" x="1017"/>
        <item m="1" x="940"/>
        <item m="1" x="2291"/>
        <item m="1" x="933"/>
        <item m="1" x="1603"/>
        <item m="1" x="1612"/>
        <item m="1" x="920"/>
        <item m="1" x="945"/>
        <item m="1" x="1803"/>
        <item m="1" x="2093"/>
        <item m="1" x="1286"/>
        <item m="1" x="2206"/>
        <item m="1" x="1749"/>
        <item m="1" x="1015"/>
        <item m="1" x="1955"/>
        <item m="1" x="1147"/>
        <item m="1" x="1753"/>
        <item m="1" x="931"/>
        <item m="1" x="2064"/>
        <item m="1" x="2057"/>
        <item m="1" x="1180"/>
        <item m="1" x="1541"/>
        <item m="1" x="1806"/>
        <item m="1" x="2127"/>
        <item m="1" x="1177"/>
        <item m="1" x="2302"/>
        <item m="1" x="1914"/>
        <item m="1" x="1879"/>
        <item m="1" x="1878"/>
        <item m="1" x="1053"/>
        <item m="1" x="2011"/>
        <item m="1" x="1207"/>
        <item m="1" x="950"/>
        <item m="1" x="1765"/>
        <item m="1" x="1148"/>
        <item m="1" x="1902"/>
        <item m="1" x="1653"/>
        <item m="1" x="930"/>
        <item m="1" x="1818"/>
        <item m="1" x="1536"/>
        <item m="1" x="1823"/>
        <item m="1" x="944"/>
        <item m="1" x="1342"/>
        <item m="1" x="1919"/>
        <item m="1" x="2219"/>
        <item m="1" x="1727"/>
        <item m="1" x="1891"/>
        <item m="1" x="1463"/>
        <item m="1" x="1283"/>
        <item m="1" x="2009"/>
        <item m="1" x="2214"/>
        <item m="1" x="1096"/>
        <item m="1" x="1731"/>
        <item m="1" x="2232"/>
        <item m="1" x="986"/>
        <item m="1" x="2177"/>
        <item m="1" x="2100"/>
        <item m="1" x="1960"/>
        <item m="1" x="1464"/>
        <item m="1" x="1199"/>
        <item m="1" x="1028"/>
        <item m="1" x="2017"/>
        <item m="1" x="1243"/>
        <item m="1" x="2094"/>
        <item m="1" x="1627"/>
        <item m="1" x="1880"/>
        <item m="1" x="1077"/>
        <item m="1" x="1786"/>
        <item m="1" x="1972"/>
        <item m="1" x="1971"/>
        <item m="1" x="1093"/>
        <item m="1" x="2130"/>
        <item m="1" x="1225"/>
        <item m="1" x="1839"/>
        <item m="1" x="2279"/>
        <item m="1" x="1205"/>
        <item m="1" x="1408"/>
        <item m="1" x="1702"/>
        <item m="1" x="1373"/>
        <item m="1" x="1101"/>
        <item m="1" x="2203"/>
        <item m="1" x="1912"/>
        <item m="1" x="2025"/>
        <item m="1" x="2166"/>
        <item m="1" x="1459"/>
        <item m="1" x="1747"/>
        <item m="1" x="1231"/>
        <item m="1" x="1312"/>
        <item m="1" x="2028"/>
        <item m="1" x="1270"/>
        <item m="1" x="1549"/>
        <item m="1" x="1626"/>
        <item m="1" x="2256"/>
        <item m="1" x="1601"/>
        <item m="1" x="1785"/>
        <item m="1" x="2208"/>
        <item m="1" x="1821"/>
        <item m="1" x="1897"/>
        <item m="1" x="2217"/>
        <item m="1" x="1457"/>
        <item m="1" x="1875"/>
        <item m="1" x="2147"/>
        <item m="1" x="2266"/>
        <item m="1" x="2087"/>
        <item m="1" x="942"/>
        <item m="1" x="1996"/>
        <item m="1" x="1105"/>
        <item m="1" x="1855"/>
        <item m="1" x="1468"/>
        <item m="1" x="1048"/>
        <item m="1" x="2189"/>
        <item m="1" x="1572"/>
        <item m="1" x="1458"/>
        <item m="1" x="1486"/>
        <item m="1" x="1276"/>
        <item m="1" x="2278"/>
        <item m="1" x="1382"/>
        <item m="1" x="1182"/>
        <item m="1" x="1442"/>
        <item m="1" x="1763"/>
        <item m="1" x="1704"/>
        <item m="1" x="2016"/>
        <item m="1" x="1645"/>
        <item m="1" x="1246"/>
        <item m="1" x="1837"/>
        <item m="1" x="1508"/>
        <item m="1" x="1482"/>
        <item m="1" x="1387"/>
        <item m="1" x="2138"/>
        <item m="1" x="1358"/>
        <item m="1" x="1228"/>
        <item m="1" x="1360"/>
        <item m="1" x="935"/>
        <item m="1" x="1711"/>
        <item m="1" x="1388"/>
        <item m="1" x="958"/>
        <item m="1" x="1791"/>
        <item m="1" x="1670"/>
        <item m="1" x="1008"/>
        <item m="1" x="962"/>
        <item m="1" x="1052"/>
        <item m="1" x="1365"/>
        <item m="1" x="1638"/>
        <item m="1" x="1208"/>
        <item m="1" x="1323"/>
        <item m="1" x="1316"/>
        <item m="1" x="1725"/>
        <item m="1" x="1766"/>
        <item m="1" x="1311"/>
        <item m="1" x="1739"/>
        <item m="1" x="1440"/>
        <item m="1" x="1596"/>
        <item m="1" x="1469"/>
        <item m="1" x="1454"/>
        <item m="1" x="1186"/>
        <item m="1" x="2220"/>
        <item m="1" x="1583"/>
        <item m="1" x="1102"/>
        <item m="1" x="1723"/>
        <item m="1" x="955"/>
        <item m="1" x="2047"/>
        <item m="1" x="927"/>
        <item m="1" x="1381"/>
        <item m="1" x="1094"/>
        <item m="1" x="1069"/>
        <item m="1" x="1290"/>
        <item m="1" x="1024"/>
        <item m="1" x="1561"/>
        <item m="1" x="2069"/>
        <item m="1" x="2301"/>
        <item m="1" x="1906"/>
        <item m="1" x="2300"/>
        <item m="1" x="1927"/>
        <item m="1" x="929"/>
        <item m="1" x="1750"/>
        <item m="1" x="1483"/>
        <item m="1" x="1885"/>
        <item m="1" x="1073"/>
        <item m="1" x="1826"/>
        <item m="1" x="1808"/>
        <item m="1" x="1847"/>
        <item m="1" x="1535"/>
        <item m="1" x="2099"/>
        <item m="1" x="2102"/>
        <item m="1" x="1389"/>
        <item m="1" x="1369"/>
        <item m="1" x="1917"/>
        <item m="1" x="1559"/>
        <item m="1" x="2107"/>
        <item m="1" x="2223"/>
        <item m="1" x="1376"/>
        <item m="1" x="1488"/>
        <item m="1" x="1953"/>
        <item m="1" x="1876"/>
        <item m="1" x="2264"/>
        <item m="1" x="2212"/>
        <item m="1" x="928"/>
        <item m="1" x="1264"/>
        <item m="1" x="1759"/>
        <item m="1" x="1356"/>
        <item m="1" x="1450"/>
        <item m="1" x="1594"/>
        <item m="1" x="2024"/>
        <item m="1" x="1064"/>
        <item m="1" x="1835"/>
        <item m="1" x="997"/>
        <item m="1" x="2054"/>
        <item m="1" x="1522"/>
        <item m="1" x="1863"/>
        <item m="1" x="1882"/>
        <item m="1" x="1325"/>
        <item m="1" x="1692"/>
        <item m="1" x="1320"/>
        <item m="1" x="1390"/>
        <item m="1" x="948"/>
        <item m="1" x="2112"/>
        <item m="1" x="1314"/>
        <item m="1" x="1455"/>
        <item m="1" x="1843"/>
        <item m="1" x="1363"/>
        <item m="1" x="979"/>
        <item m="1" x="2129"/>
        <item m="1" x="1091"/>
        <item m="1" x="1466"/>
        <item m="1" x="2260"/>
        <item m="1" x="964"/>
        <item m="1" x="1584"/>
        <item m="1" x="2280"/>
        <item m="1" x="1790"/>
        <item m="1" x="2103"/>
        <item m="1" x="943"/>
        <item m="1" x="1805"/>
        <item m="1" x="2105"/>
        <item m="1" x="1695"/>
        <item m="1" x="1487"/>
        <item m="1" x="1171"/>
        <item m="1" x="1234"/>
        <item m="1" x="1888"/>
        <item m="1" x="2124"/>
        <item m="1" x="2298"/>
        <item m="1" x="2033"/>
        <item m="1" x="1686"/>
        <item m="1" x="1887"/>
        <item m="1" x="1366"/>
        <item m="1" x="1693"/>
        <item m="1" x="1850"/>
        <item m="1" x="2058"/>
        <item m="1" x="1819"/>
        <item m="1" x="1268"/>
        <item m="1" x="1292"/>
        <item m="1" x="2050"/>
        <item m="1" x="1484"/>
        <item m="1" x="1539"/>
        <item m="1" x="1201"/>
        <item m="1" x="1031"/>
        <item m="1" x="1916"/>
        <item m="1" x="1090"/>
        <item m="1" x="1533"/>
        <item m="1" x="1789"/>
        <item m="1" x="1441"/>
        <item m="1" x="1058"/>
        <item m="1" x="969"/>
        <item m="1" x="1884"/>
        <item m="1" x="1658"/>
        <item m="1" x="2179"/>
        <item m="1" x="1379"/>
        <item m="1" x="1841"/>
        <item m="1" x="1551"/>
        <item m="1" x="2261"/>
        <item m="1" x="2104"/>
        <item m="1" x="1149"/>
        <item m="1" x="981"/>
        <item m="1" x="1240"/>
        <item m="1" x="2205"/>
        <item m="1" x="2055"/>
        <item m="1" x="1402"/>
        <item m="1" x="2197"/>
        <item m="1" x="1874"/>
        <item m="1" x="2281"/>
        <item m="1" x="1655"/>
        <item m="1" x="1954"/>
        <item m="1" x="2021"/>
        <item m="1" x="960"/>
        <item m="1" x="1328"/>
        <item m="1" x="1507"/>
        <item m="1" x="1338"/>
        <item m="1" x="1721"/>
        <item m="1" x="1798"/>
        <item m="1" x="1804"/>
        <item m="1" x="1271"/>
        <item m="1" x="1726"/>
        <item m="1" x="1232"/>
        <item m="1" x="1429"/>
        <item m="1" x="2123"/>
        <item m="1" x="1873"/>
        <item m="1" x="2161"/>
        <item m="1" x="1380"/>
        <item m="1" x="1384"/>
        <item m="1" x="1213"/>
        <item m="1" x="1216"/>
        <item m="1" x="1193"/>
        <item m="1" x="1214"/>
        <item m="1" x="1153"/>
        <item m="1" x="1378"/>
        <item m="1" x="1023"/>
        <item m="1" x="1308"/>
        <item m="1" x="1247"/>
        <item m="1" x="1737"/>
        <item m="1" x="2002"/>
        <item m="1" x="2035"/>
        <item m="1" x="1074"/>
        <item m="1" x="1277"/>
        <item m="1" x="1352"/>
        <item m="1" x="1248"/>
        <item m="1" x="2178"/>
        <item m="1" x="1138"/>
        <item m="1" x="1452"/>
        <item m="1" x="1317"/>
        <item m="1" x="1011"/>
        <item m="1" x="1568"/>
        <item m="1" x="2056"/>
        <item m="1" x="1866"/>
        <item m="1" x="918"/>
        <item m="1" x="2131"/>
        <item m="1" x="1604"/>
        <item m="1" x="1607"/>
        <item m="1" x="1587"/>
        <item m="1" x="2045"/>
        <item m="1" x="916"/>
        <item m="1" x="2250"/>
        <item m="1" x="1816"/>
        <item m="1" x="1815"/>
        <item m="1" x="1973"/>
        <item m="1" x="1869"/>
        <item m="1" x="1740"/>
        <item m="1" x="1700"/>
        <item m="1" x="2274"/>
        <item m="1" x="917"/>
        <item m="1" x="1735"/>
        <item m="1" x="1952"/>
        <item m="1" x="1030"/>
        <item m="1" x="2128"/>
        <item m="1" x="1780"/>
        <item m="1" x="1787"/>
        <item m="1" x="1945"/>
        <item m="1" x="1223"/>
        <item m="1" x="1943"/>
        <item m="1" x="1946"/>
        <item m="1" x="1439"/>
        <item m="1" x="1527"/>
        <item m="1" x="1935"/>
        <item m="1" x="1529"/>
        <item m="1" x="1936"/>
        <item m="1" x="1526"/>
        <item m="1" x="1937"/>
        <item m="1" x="1517"/>
        <item m="1" x="1918"/>
        <item m="1" x="1920"/>
        <item m="1" x="1922"/>
        <item m="1" x="1930"/>
        <item m="1" x="1524"/>
        <item m="1" x="1934"/>
        <item m="1" x="1931"/>
        <item m="1" x="1932"/>
        <item m="1" x="1525"/>
        <item m="1" x="1933"/>
        <item m="1" x="1824"/>
        <item m="1" x="1112"/>
        <item m="1" x="1114"/>
        <item m="1" x="1117"/>
        <item m="1" x="1120"/>
        <item m="1" x="1123"/>
        <item m="1" x="1124"/>
        <item m="1" x="1125"/>
        <item m="1" x="1126"/>
        <item m="1" x="1554"/>
        <item m="1" x="1555"/>
        <item m="1" x="1553"/>
        <item m="1" x="1556"/>
        <item m="1" x="1557"/>
        <item m="1" x="1560"/>
        <item m="1" x="1565"/>
        <item m="1" x="1987"/>
        <item m="1" x="1988"/>
        <item m="1" x="1982"/>
        <item m="1" x="1985"/>
        <item m="1" x="1978"/>
        <item m="1" x="1965"/>
        <item m="1" x="1966"/>
        <item m="1" x="1611"/>
        <item m="1" x="1618"/>
        <item m="1" x="1608"/>
        <item m="1" x="1609"/>
        <item m="1" x="1820"/>
        <item m="1" x="1817"/>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numFmtId="164" outline="0" subtotalTop="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6">
        <item h="1" x="5"/>
        <item h="1" x="2"/>
        <item h="1" x="0"/>
        <item x="3"/>
        <item h="1" x="4"/>
        <item h="1" x="1"/>
      </items>
    </pivotField>
    <pivotField compact="0" outline="0" subtotalTop="0" showAll="0" defaultSubtotal="0"/>
  </pivotFields>
  <rowFields count="1">
    <field x="4"/>
  </rowFields>
  <rowItems count="10">
    <i>
      <x v="2206"/>
    </i>
    <i>
      <x v="1901"/>
    </i>
    <i>
      <x v="1924"/>
    </i>
    <i>
      <x v="2073"/>
    </i>
    <i>
      <x v="1911"/>
    </i>
    <i>
      <x v="1653"/>
    </i>
    <i>
      <x v="1902"/>
    </i>
    <i>
      <x v="2179"/>
    </i>
    <i>
      <x v="1626"/>
    </i>
    <i>
      <x v="1986"/>
    </i>
  </rowItems>
  <colFields count="1">
    <field x="-2"/>
  </colFields>
  <colItems count="2">
    <i>
      <x/>
    </i>
    <i i="1">
      <x v="1"/>
    </i>
  </colItems>
  <pageFields count="2">
    <pageField fld="32" hier="-1"/>
    <pageField fld="1" item="0" hier="-1"/>
  </pageFields>
  <dataFields count="2">
    <dataField name="Sum of Actual2" fld="23" baseField="0" baseItem="0"/>
    <dataField name="Sum of Normal Value MAD" fld="29" baseField="0" baseItem="0"/>
  </dataFields>
  <formats count="7">
    <format dxfId="95">
      <pivotArea type="all" dataOnly="0" outline="0" fieldPosition="0"/>
    </format>
    <format dxfId="96">
      <pivotArea outline="0" collapsedLevelsAreSubtotals="1" fieldPosition="0"/>
    </format>
    <format dxfId="97">
      <pivotArea type="origin" dataOnly="0" labelOnly="1" outline="0" fieldPosition="0"/>
    </format>
    <format dxfId="98">
      <pivotArea field="-2" type="button" dataOnly="0" labelOnly="1" outline="0" axis="axisCol" fieldPosition="0"/>
    </format>
    <format dxfId="99">
      <pivotArea type="topRight" dataOnly="0" labelOnly="1" outline="0" fieldPosition="0"/>
    </format>
    <format dxfId="100">
      <pivotArea field="4" type="button" dataOnly="0" labelOnly="1" outline="0" axis="axisRow" fieldPosition="0"/>
    </format>
    <format dxfId="101">
      <pivotArea outline="0" collapsedLevelsAreSubtotals="1"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8B06DC2-DDFE-464F-88DA-BDB629526C70}" name="PivotTable1" cacheId="6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U3:W14" firstHeaderRow="0" firstDataRow="1" firstDataCol="1" rowPageCount="1" colPageCount="1"/>
  <pivotFields count="34">
    <pivotField showAll="0"/>
    <pivotField axis="axisPage" showAll="0">
      <items count="9">
        <item x="2"/>
        <item x="4"/>
        <item x="3"/>
        <item x="1"/>
        <item x="0"/>
        <item m="1" x="7"/>
        <item m="1" x="6"/>
        <item m="1" x="5"/>
        <item t="default"/>
      </items>
    </pivotField>
    <pivotField showAll="0"/>
    <pivotField showAll="0"/>
    <pivotField axis="axisRow" numFmtId="49" showAll="0" measureFilter="1" sortType="descending">
      <items count="2340">
        <item m="1" x="2187"/>
        <item m="1" x="1397"/>
        <item m="1" x="1137"/>
        <item m="1" x="2241"/>
        <item m="1" x="1429"/>
        <item m="1" x="1705"/>
        <item m="1" x="1517"/>
        <item m="1" x="1118"/>
        <item m="1" x="1716"/>
        <item m="1" x="1719"/>
        <item m="1" x="2066"/>
        <item m="1" x="1338"/>
        <item m="1" x="1324"/>
        <item m="1" x="1303"/>
        <item m="1" x="1302"/>
        <item m="1" x="2166"/>
        <item m="1" x="2142"/>
        <item m="1" x="1884"/>
        <item m="1" x="1578"/>
        <item m="1" x="1799"/>
        <item m="1" x="2174"/>
        <item m="1" x="2176"/>
        <item m="1" x="1733"/>
        <item m="1" x="1815"/>
        <item m="1" x="1811"/>
        <item m="1" x="1822"/>
        <item m="1" x="1816"/>
        <item m="1" x="1817"/>
        <item m="1" x="1818"/>
        <item m="1" x="1820"/>
        <item m="1" x="1439"/>
        <item m="1" x="1482"/>
        <item m="1" x="1480"/>
        <item m="1" x="1109"/>
        <item m="1" x="2072"/>
        <item m="1" x="2073"/>
        <item m="1" x="1293"/>
        <item m="1" x="1299"/>
        <item m="1" x="2191"/>
        <item m="1" x="1413"/>
        <item m="1" x="1832"/>
        <item m="1" x="1169"/>
        <item m="1" x="1168"/>
        <item m="1" x="972"/>
        <item m="1" x="1887"/>
        <item m="1" x="1888"/>
        <item m="1" x="1330"/>
        <item m="1" x="1410"/>
        <item m="1" x="1416"/>
        <item m="1" x="2192"/>
        <item m="1" x="2147"/>
        <item m="1" x="2148"/>
        <item m="1" x="2149"/>
        <item m="1" x="2150"/>
        <item m="1" x="1045"/>
        <item m="1" x="1310"/>
        <item m="1" x="1664"/>
        <item m="1" x="1079"/>
        <item m="1" x="1660"/>
        <item m="1" x="2003"/>
        <item m="1" x="2154"/>
        <item m="1" x="2005"/>
        <item m="1" x="2304"/>
        <item m="1" x="1034"/>
        <item m="1" x="1172"/>
        <item m="1" x="1139"/>
        <item m="1" x="1134"/>
        <item m="1" x="1614"/>
        <item m="1" x="1048"/>
        <item m="1" x="1423"/>
        <item m="1" x="1046"/>
        <item m="1" x="1883"/>
        <item m="1" x="1193"/>
        <item m="1" x="1024"/>
        <item m="1" x="1536"/>
        <item m="1" x="1870"/>
        <item m="1" x="1507"/>
        <item m="1" x="1195"/>
        <item m="1" x="2164"/>
        <item m="1" x="1321"/>
        <item m="1" x="2167"/>
        <item m="1" x="1609"/>
        <item m="1" x="1362"/>
        <item m="1" x="1077"/>
        <item m="1" x="1618"/>
        <item m="1" x="2328"/>
        <item m="1" x="2077"/>
        <item m="1" x="2070"/>
        <item m="1" x="2171"/>
        <item m="1" x="2233"/>
        <item m="1" x="1201"/>
        <item m="1" x="1607"/>
        <item m="1" x="2141"/>
        <item m="1" x="1019"/>
        <item m="1" x="2196"/>
        <item m="1" x="1669"/>
        <item m="1" x="1696"/>
        <item m="1" x="1258"/>
        <item m="1" x="1911"/>
        <item m="1" x="2140"/>
        <item m="1" x="1592"/>
        <item m="1" x="1616"/>
        <item m="1" x="1580"/>
        <item m="1" x="1867"/>
        <item m="1" x="1869"/>
        <item m="1" x="2107"/>
        <item m="1" x="1776"/>
        <item m="1" x="1864"/>
        <item m="1" x="1000"/>
        <item m="1" x="1685"/>
        <item m="1" x="1687"/>
        <item m="1" x="1608"/>
        <item m="1" x="1177"/>
        <item m="1" x="1597"/>
        <item m="1" x="1136"/>
        <item m="1" x="1057"/>
        <item m="1" x="1279"/>
        <item m="1" x="2013"/>
        <item m="1" x="1499"/>
        <item m="1" x="1591"/>
        <item m="1" x="1735"/>
        <item m="1" x="1042"/>
        <item m="1" x="1028"/>
        <item m="1" x="1703"/>
        <item m="1" x="1535"/>
        <item m="1" x="1477"/>
        <item m="1" x="1833"/>
        <item m="1" x="1701"/>
        <item m="1" x="2186"/>
        <item m="1" x="1185"/>
        <item m="1" x="1895"/>
        <item m="1" x="1785"/>
        <item m="1" x="1666"/>
        <item m="1" x="2308"/>
        <item m="1" x="1264"/>
        <item m="1" x="1298"/>
        <item m="1" x="1353"/>
        <item m="1" x="1026"/>
        <item m="1" x="1182"/>
        <item m="1" x="2188"/>
        <item m="1" x="1502"/>
        <item m="1" x="1133"/>
        <item m="1" x="1849"/>
        <item m="1" x="1407"/>
        <item m="1" x="1440"/>
        <item m="1" x="2323"/>
        <item m="1" x="2230"/>
        <item m="1" x="1497"/>
        <item m="1" x="1767"/>
        <item m="1" x="1542"/>
        <item m="1" x="1896"/>
        <item m="1" x="1184"/>
        <item m="1" x="1233"/>
        <item m="1" x="2028"/>
        <item m="1" x="2248"/>
        <item m="1" x="1239"/>
        <item m="1" x="1771"/>
        <item m="1" x="2081"/>
        <item m="1" x="1872"/>
        <item m="1" x="1783"/>
        <item m="1" x="1630"/>
        <item m="1" x="1665"/>
        <item m="1" x="1276"/>
        <item m="1" x="1589"/>
        <item m="1" x="1728"/>
        <item m="1" x="1138"/>
        <item m="1" x="988"/>
        <item m="1" x="2194"/>
        <item m="1" x="1135"/>
        <item m="1" x="2004"/>
        <item m="1" x="1892"/>
        <item m="1" x="2068"/>
        <item m="1" x="2265"/>
        <item m="1" x="1839"/>
        <item m="1" x="1012"/>
        <item m="1" x="1039"/>
        <item m="1" x="1836"/>
        <item m="1" x="1364"/>
        <item m="1" x="2165"/>
        <item m="1" x="2094"/>
        <item m="1" x="1841"/>
        <item m="1" x="1354"/>
        <item m="1" x="1125"/>
        <item m="1" x="1677"/>
        <item m="1" x="1307"/>
        <item m="1" x="2012"/>
        <item m="1" x="1420"/>
        <item m="1" x="1022"/>
        <item m="1" x="1189"/>
        <item m="1" x="1227"/>
        <item m="1" x="1446"/>
        <item m="1" x="1462"/>
        <item m="1" x="1588"/>
        <item m="1" x="1192"/>
        <item m="1" x="1232"/>
        <item m="1" x="2285"/>
        <item m="1" x="1635"/>
        <item m="1" x="2213"/>
        <item m="1" x="974"/>
        <item m="1" x="1437"/>
        <item m="1" x="2026"/>
        <item m="1" x="1017"/>
        <item m="1" x="2172"/>
        <item m="1" x="1129"/>
        <item m="1" x="1531"/>
        <item m="1" x="1380"/>
        <item m="1" x="1306"/>
        <item m="1" x="1111"/>
        <item m="1" x="1565"/>
        <item m="1" x="2321"/>
        <item m="1" x="1891"/>
        <item m="1" x="2016"/>
        <item m="1" x="1116"/>
        <item m="1" x="1221"/>
        <item m="1" x="2288"/>
        <item m="1" x="2029"/>
        <item m="1" x="1275"/>
        <item m="1" x="2203"/>
        <item m="1" x="1729"/>
        <item m="1" x="1035"/>
        <item m="1" x="1336"/>
        <item m="1" x="1190"/>
        <item m="1" x="1612"/>
        <item m="1" x="1285"/>
        <item m="1" x="1063"/>
        <item m="1" x="2099"/>
        <item m="1" x="1873"/>
        <item m="1" x="1823"/>
        <item m="1" x="2216"/>
        <item m="1" x="977"/>
        <item m="1" x="1937"/>
        <item m="1" x="1910"/>
        <item m="1" x="1520"/>
        <item m="1" x="1309"/>
        <item m="1" x="1809"/>
        <item m="1" x="1261"/>
        <item m="1" x="1047"/>
        <item m="1" x="2189"/>
        <item m="1" x="1871"/>
        <item m="1" x="1181"/>
        <item m="1" x="1066"/>
        <item m="1" x="2232"/>
        <item m="1" x="1355"/>
        <item m="1" x="2324"/>
        <item m="1" x="1633"/>
        <item m="1" x="1148"/>
        <item m="1" x="2120"/>
        <item m="1" x="2268"/>
        <item m="1" x="1779"/>
        <item m="1" x="1431"/>
        <item m="1" x="1224"/>
        <item m="1" x="1650"/>
        <item m="1" x="1018"/>
        <item m="1" x="1493"/>
        <item m="1" x="1852"/>
        <item m="1" x="2020"/>
        <item m="1" x="1352"/>
        <item m="1" x="1683"/>
        <item m="1" x="1690"/>
        <item m="1" x="2318"/>
        <item m="1" x="1451"/>
        <item m="1" x="1472"/>
        <item m="1" x="2215"/>
        <item m="1" x="1993"/>
        <item m="1" x="2283"/>
        <item m="1" x="1802"/>
        <item m="1" x="1291"/>
        <item m="1" x="1524"/>
        <item m="1" x="1213"/>
        <item m="1" x="1212"/>
        <item m="1" x="1763"/>
        <item m="1" x="1252"/>
        <item m="1" x="2234"/>
        <item m="1" x="2272"/>
        <item m="1" x="2050"/>
        <item m="1" x="1278"/>
        <item m="1" x="1421"/>
        <item m="1" x="1323"/>
        <item m="1" x="2017"/>
        <item m="1" x="1031"/>
        <item m="1" x="2063"/>
        <item m="1" x="2224"/>
        <item m="1" x="1351"/>
        <item m="1" x="1541"/>
        <item m="1" x="1662"/>
        <item m="1" x="2113"/>
        <item m="1" x="2035"/>
        <item m="1" x="989"/>
        <item m="1" x="1938"/>
        <item m="1" x="2212"/>
        <item m="1" x="2097"/>
        <item m="1" x="1734"/>
        <item m="1" x="1076"/>
        <item m="1" x="1156"/>
        <item m="1" x="1384"/>
        <item m="1" x="1922"/>
        <item m="1" x="2091"/>
        <item m="1" x="1906"/>
        <item m="1" x="2217"/>
        <item m="1" x="1093"/>
        <item m="1" x="1445"/>
        <item m="1" x="1055"/>
        <item m="1" x="2208"/>
        <item m="1" x="2199"/>
        <item m="1" x="2185"/>
        <item m="1" x="2290"/>
        <item m="1" x="1369"/>
        <item m="1" x="1441"/>
        <item m="1" x="1059"/>
        <item m="1" x="1916"/>
        <item m="1" x="1236"/>
        <item m="1" x="1149"/>
        <item m="1" x="1014"/>
        <item m="1" x="1547"/>
        <item m="1" x="1984"/>
        <item m="1" x="2293"/>
        <item m="1" x="1961"/>
        <item m="1" x="2228"/>
        <item m="1" x="1642"/>
        <item m="1" x="1255"/>
        <item m="1" x="2015"/>
        <item m="1" x="1595"/>
        <item m="1" x="2183"/>
        <item m="1" x="1096"/>
        <item m="1" x="1627"/>
        <item m="1" x="1569"/>
        <item m="1" x="1142"/>
        <item m="1" x="1834"/>
        <item m="1" x="2301"/>
        <item m="1" x="2245"/>
        <item m="1" x="1282"/>
        <item m="1" x="2151"/>
        <item m="1" x="1998"/>
        <item m="1" x="1808"/>
        <item m="1" x="2302"/>
        <item m="1" x="1765"/>
        <item m="1" x="1238"/>
        <item m="1" x="1025"/>
        <item m="1" x="1694"/>
        <item m="1" x="2294"/>
        <item m="1" x="1985"/>
        <item m="1" x="2330"/>
        <item m="1" x="2000"/>
        <item m="1" x="1438"/>
        <item m="1" x="1941"/>
        <item m="1" x="2054"/>
        <item m="1" x="1004"/>
        <item m="1" x="2264"/>
        <item m="1" x="1527"/>
        <item m="1" x="1044"/>
        <item m="1" x="2033"/>
        <item m="1" x="2280"/>
        <item m="1" x="1394"/>
        <item m="1" x="2059"/>
        <item m="1" x="1183"/>
        <item m="1" x="1704"/>
        <item m="1" x="1358"/>
        <item m="1" x="1868"/>
        <item m="1" x="2227"/>
        <item m="1" x="1260"/>
        <item m="1" x="1523"/>
        <item m="1" x="2327"/>
        <item m="1" x="1308"/>
        <item m="1" x="975"/>
        <item m="1" x="2204"/>
        <item m="1" x="2195"/>
        <item m="1" x="2222"/>
        <item m="1" x="2019"/>
        <item m="1" x="2145"/>
        <item m="1" x="2326"/>
        <item m="1" x="2051"/>
        <item m="1" x="1388"/>
        <item m="1" x="1593"/>
        <item m="1" x="1444"/>
        <item m="1" x="1269"/>
        <item m="1" x="1659"/>
        <item m="1" x="1637"/>
        <item m="1" x="1483"/>
        <item m="1" x="1288"/>
        <item m="1" x="2266"/>
        <item m="1" x="1621"/>
        <item m="1" x="2299"/>
        <item m="1" x="2106"/>
        <item m="1" x="976"/>
        <item m="1" x="1624"/>
        <item m="1" x="1147"/>
        <item m="1" x="1471"/>
        <item m="1" x="1784"/>
        <item m="1" x="1840"/>
        <item m="1" x="1929"/>
        <item m="1" x="2049"/>
        <item m="1" x="1525"/>
        <item m="1" x="1051"/>
        <item m="1" x="1418"/>
        <item m="1" x="1744"/>
        <item m="1" x="1083"/>
        <item m="1" x="1813"/>
        <item m="1" x="2276"/>
        <item m="1" x="1555"/>
        <item m="1" x="1350"/>
        <item m="1" x="1241"/>
        <item m="1" x="970"/>
        <item m="1" x="2108"/>
        <item m="1" x="1877"/>
        <item m="1" x="1700"/>
        <item m="1" x="1010"/>
        <item m="1" x="2207"/>
        <item m="1" x="1322"/>
        <item m="1" x="1393"/>
        <item m="1" x="1835"/>
        <item m="1" x="1935"/>
        <item m="1" x="1452"/>
        <item m="1" x="2182"/>
        <item m="1" x="1526"/>
        <item m="1" x="1631"/>
        <item m="1" x="1442"/>
        <item m="1" x="1721"/>
        <item m="1" x="1861"/>
        <item m="1" x="2239"/>
        <item m="1" x="1824"/>
        <item m="1" x="1253"/>
        <item m="1" x="1459"/>
        <item m="1" x="1311"/>
        <item m="1" x="1290"/>
        <item m="1" x="2076"/>
        <item m="1" x="1215"/>
        <item m="1" x="2044"/>
        <item m="1" x="1179"/>
        <item m="1" x="2236"/>
        <item m="1" x="2112"/>
        <item m="1" x="1506"/>
        <item m="1" x="1029"/>
        <item m="1" x="1544"/>
        <item m="1" x="2279"/>
        <item m="1" x="1963"/>
        <item m="1" x="1068"/>
        <item m="1" x="1120"/>
        <item m="1" x="1537"/>
        <item m="1" x="1082"/>
        <item m="1" x="1543"/>
        <item m="1" x="1638"/>
        <item m="1" x="2275"/>
        <item m="1" x="2226"/>
        <item m="1" x="1484"/>
        <item m="1" x="2273"/>
        <item m="1" x="1396"/>
        <item m="1" x="1449"/>
        <item m="1" x="1758"/>
        <item m="1" x="1217"/>
        <item m="1" x="1928"/>
        <item m="1" x="1372"/>
        <item m="1" x="1774"/>
        <item m="1" x="992"/>
        <item m="1" x="1890"/>
        <item m="1" x="1348"/>
        <item m="1" x="1977"/>
        <item m="1" x="1070"/>
        <item m="1" x="2041"/>
        <item m="1" x="1999"/>
        <item m="1" x="1089"/>
        <item m="1" x="2128"/>
        <item m="1" x="2010"/>
        <item m="1" x="1145"/>
        <item m="1" x="1180"/>
        <item m="1" x="1460"/>
        <item m="1" x="1132"/>
        <item m="1" x="1467"/>
        <item m="1" x="2130"/>
        <item m="1" x="2206"/>
        <item m="1" x="1717"/>
        <item m="1" x="1979"/>
        <item m="1" x="2267"/>
        <item m="1" x="2282"/>
        <item m="1" x="2065"/>
        <item m="1" x="1866"/>
        <item m="1" x="1620"/>
        <item m="1" x="1723"/>
        <item m="1" x="2103"/>
        <item m="1" x="2104"/>
        <item m="1" x="2146"/>
        <item m="1" x="2220"/>
        <item m="1" x="1688"/>
        <item m="1" x="1115"/>
        <item m="1" x="2307"/>
        <item m="1" x="2334"/>
        <item m="1" x="1092"/>
        <item m="1" x="2258"/>
        <item m="1" x="1318"/>
        <item m="1" x="1097"/>
        <item m="1" x="1590"/>
        <item m="1" x="2205"/>
        <item m="1" x="1163"/>
        <item m="1" x="2098"/>
        <item m="1" x="1848"/>
        <item m="1" x="1100"/>
        <item m="1" x="1698"/>
        <item m="1" x="1987"/>
        <item m="1" x="2074"/>
        <item m="1" x="1795"/>
        <item m="1" x="2121"/>
        <item m="1" x="1577"/>
        <item m="1" x="2254"/>
        <item m="1" x="1468"/>
        <item m="1" x="2335"/>
        <item m="1" x="1153"/>
        <item m="1" x="2102"/>
        <item m="1" x="1154"/>
        <item m="1" x="2124"/>
        <item m="1" x="1158"/>
        <item m="1" x="1803"/>
        <item m="1" x="2336"/>
        <item m="1" x="1166"/>
        <item m="1" x="1643"/>
        <item m="1" x="1885"/>
        <item m="1" x="2034"/>
        <item m="1" x="1165"/>
        <item m="1" x="1988"/>
        <item m="1" x="998"/>
        <item m="1" x="1343"/>
        <item m="1" x="2093"/>
        <item m="1" x="1722"/>
        <item m="1" x="1548"/>
        <item m="1" x="1344"/>
        <item m="1" x="1178"/>
        <item m="1" x="2122"/>
        <item m="1" x="1130"/>
        <item m="1" x="2062"/>
        <item m="1" x="1206"/>
        <item m="1" x="1933"/>
        <item m="1" x="2118"/>
        <item m="1" x="1038"/>
        <item m="1" x="2043"/>
        <item m="1" x="2143"/>
        <item m="1" x="1408"/>
        <item m="1" x="2085"/>
        <item m="1" x="2116"/>
        <item m="1" x="2177"/>
        <item m="1" x="1934"/>
        <item m="1" x="1853"/>
        <item m="1" x="990"/>
        <item m="1" x="1904"/>
        <item m="1" x="1443"/>
        <item m="1" x="1625"/>
        <item m="1" x="1367"/>
        <item m="1" x="1414"/>
        <item m="1" x="1270"/>
        <item m="1" x="1748"/>
        <item m="1" x="1950"/>
        <item m="1" x="2316"/>
        <item m="1" x="1693"/>
        <item m="1" x="1391"/>
        <item m="1" x="1944"/>
        <item m="1" x="1695"/>
        <item m="1" x="1112"/>
        <item m="1" x="1084"/>
        <item m="1" x="1085"/>
        <item m="1" x="1692"/>
        <item m="1" x="1249"/>
        <item m="1" x="2271"/>
        <item m="1" x="1315"/>
        <item m="1" x="1267"/>
        <item m="1" x="1450"/>
        <item m="1" x="1266"/>
        <item m="1" x="1268"/>
        <item m="1" x="1021"/>
        <item m="1" x="1023"/>
        <item m="1" x="1615"/>
        <item m="1" x="1110"/>
        <item m="1" x="1049"/>
        <item m="1" x="1087"/>
        <item m="1" x="1086"/>
        <item m="1" x="1787"/>
        <item m="1" x="1053"/>
        <item m="1" x="1789"/>
        <item m="1" x="1986"/>
        <item m="1" x="1247"/>
        <item m="1" x="1246"/>
        <item m="1" x="1244"/>
        <item m="1" x="1920"/>
        <item m="1" x="2315"/>
        <item m="1" x="1329"/>
        <item m="1" x="1746"/>
        <item m="1" x="1399"/>
        <item m="1" x="1284"/>
        <item m="1" x="1286"/>
        <item m="1" x="1300"/>
        <item m="1" x="1060"/>
        <item m="1" x="2042"/>
        <item m="1" x="1655"/>
        <item m="1" x="1909"/>
        <item m="1" x="1947"/>
        <item m="1" x="1314"/>
        <item m="1" x="1829"/>
        <item m="1" x="2110"/>
        <item m="1" x="2277"/>
        <item m="1" x="1948"/>
        <item m="1" x="2300"/>
        <item m="1" x="1879"/>
        <item m="1" x="2274"/>
        <item m="1" x="2083"/>
        <item m="1" x="2289"/>
        <item m="1" x="2313"/>
        <item m="1" x="2317"/>
        <item m="1" x="2314"/>
        <item m="1" x="1850"/>
        <item m="1" x="1940"/>
        <item m="1" x="1033"/>
        <item m="1" x="1603"/>
        <item m="1" x="1040"/>
        <item m="1" x="1036"/>
        <item m="1" x="1851"/>
        <item m="1" x="1245"/>
        <item m="1" x="1304"/>
        <item m="1" x="985"/>
        <item m="1" x="1305"/>
        <item m="1" x="1952"/>
        <item m="1" x="1772"/>
        <item m="1" x="2319"/>
        <item m="1" x="1513"/>
        <item m="1" x="1251"/>
        <item m="1" x="1945"/>
        <item m="1" x="2202"/>
        <item m="1" x="1088"/>
        <item m="1" x="2325"/>
        <item m="1" x="1196"/>
        <item m="1" x="2084"/>
        <item m="1" x="1312"/>
        <item m="1" x="2095"/>
        <item m="1" x="1301"/>
        <item m="1" x="1724"/>
        <item m="1" x="1691"/>
        <item m="1" x="1382"/>
        <item m="1" x="1965"/>
        <item m="1" x="2278"/>
        <item m="1" x="1679"/>
        <item m="1" x="1204"/>
        <item m="1" x="1417"/>
        <item m="1" x="1661"/>
        <item m="1" x="1966"/>
        <item m="1" x="1405"/>
        <item m="1" x="2173"/>
        <item m="1" x="1069"/>
        <item m="1" x="1720"/>
        <item m="1" x="1992"/>
        <item m="1" x="1230"/>
        <item m="1" x="1160"/>
        <item m="1" x="1223"/>
        <item m="1" x="2158"/>
        <item m="1" x="1796"/>
        <item m="1" x="1043"/>
        <item m="1" x="1131"/>
        <item m="1" x="1071"/>
        <item m="1" x="1812"/>
        <item m="1" x="1478"/>
        <item m="1" x="1636"/>
        <item m="1" x="2214"/>
        <item m="1" x="1549"/>
        <item m="1" x="1240"/>
        <item m="1" x="2133"/>
        <item m="1" x="1668"/>
        <item m="1" x="1711"/>
        <item m="1" x="2114"/>
        <item m="1" x="1464"/>
        <item m="1" x="2036"/>
        <item m="1" x="1566"/>
        <item m="1" x="1334"/>
        <item m="1" x="1470"/>
        <item m="1" x="1287"/>
        <item m="1" x="1479"/>
        <item m="1" x="1003"/>
        <item m="1" x="1995"/>
        <item m="1" x="2037"/>
        <item m="1" x="1473"/>
        <item m="1" x="1749"/>
        <item m="1" x="1340"/>
        <item m="1" x="1900"/>
        <item m="1" x="1220"/>
        <item m="1" x="1008"/>
        <item m="1" x="1379"/>
        <item m="1" x="1710"/>
        <item m="1" x="1556"/>
        <item m="1" x="987"/>
        <item m="1" x="1546"/>
        <item m="1" x="2152"/>
        <item m="1" x="1757"/>
        <item m="1" x="1347"/>
        <item m="1" x="1797"/>
        <item m="1" x="2169"/>
        <item m="1" x="1611"/>
        <item m="1" x="1559"/>
        <item m="1" x="1075"/>
        <item m="1" x="2175"/>
        <item m="1" x="1007"/>
        <item m="1" x="1561"/>
        <item m="1" x="1752"/>
        <item m="1" x="1751"/>
        <item m="1" x="2298"/>
        <item m="1" x="2105"/>
        <item m="1" x="1378"/>
        <item m="1" x="1458"/>
        <item m="1" x="1560"/>
        <item m="1" x="1333"/>
        <item m="1" x="2306"/>
        <item m="1" x="1708"/>
        <item m="1" x="1234"/>
        <item m="1" x="1707"/>
        <item m="1" x="1793"/>
        <item m="1" x="1054"/>
        <item m="1" x="1552"/>
        <item m="1" x="1670"/>
        <item m="1" x="1798"/>
        <item m="1" x="1349"/>
        <item m="1" x="1732"/>
        <item m="1" x="2250"/>
        <item m="1" x="2231"/>
        <item m="1" x="1574"/>
        <item m="1" x="1370"/>
        <item m="1" x="1374"/>
        <item m="1" x="2247"/>
        <item m="1" x="1750"/>
        <item m="1" x="1762"/>
        <item m="1" x="1113"/>
        <item m="1" x="1218"/>
        <item m="1" x="2011"/>
        <item m="1" x="1753"/>
        <item m="1" x="1846"/>
        <item m="1" x="1564"/>
        <item m="1" x="1814"/>
        <item m="1" x="1622"/>
        <item m="1" x="1545"/>
        <item m="1" x="1557"/>
        <item m="1" x="1925"/>
        <item m="1" x="1558"/>
        <item m="1" x="1709"/>
        <item m="1" x="1958"/>
        <item m="1" x="1273"/>
        <item m="1" x="1056"/>
        <item m="1" x="1775"/>
        <item m="1" x="1050"/>
        <item m="1" x="1792"/>
        <item m="1" x="2027"/>
        <item m="1" x="1222"/>
        <item m="1" x="2257"/>
        <item m="1" x="997"/>
        <item m="1" x="1377"/>
        <item m="1" x="1718"/>
        <item m="1" x="1756"/>
        <item m="1" x="1678"/>
        <item m="1" x="2022"/>
        <item m="1" x="2256"/>
        <item m="1" x="1200"/>
        <item m="1" x="1122"/>
        <item m="1" x="1476"/>
        <item m="1" x="1474"/>
        <item m="1" x="1463"/>
        <item m="1" x="1667"/>
        <item m="1" x="1346"/>
        <item m="1" x="1027"/>
        <item m="1" x="2320"/>
        <item m="1" x="1469"/>
        <item m="1" x="2067"/>
        <item m="1" x="1725"/>
        <item m="1" x="1644"/>
        <item m="1" x="1562"/>
        <item m="1" x="1681"/>
        <item m="1" x="1202"/>
        <item m="1" x="1551"/>
        <item m="1" x="1194"/>
        <item m="1" x="1755"/>
        <item m="1" x="1715"/>
        <item m="1" x="1759"/>
        <item m="1" x="1903"/>
        <item m="1" x="1976"/>
        <item m="1" x="1466"/>
        <item m="1" x="1550"/>
        <item m="1" x="2270"/>
        <item m="1" x="1455"/>
        <item m="1" x="1157"/>
        <item m="1" x="2262"/>
        <item m="1" x="1214"/>
        <item m="1" x="1228"/>
        <item m="1" x="1682"/>
        <item m="1" x="1456"/>
        <item m="1" x="1331"/>
        <item m="1" x="2138"/>
        <item m="1" x="1491"/>
        <item m="1" x="1090"/>
        <item m="1" x="2025"/>
        <item m="1" x="1187"/>
        <item m="1" x="1490"/>
        <item m="1" x="1005"/>
        <item m="1" x="1345"/>
        <item m="1" x="2253"/>
        <item m="1" x="1634"/>
        <item m="1" x="1674"/>
        <item m="1" x="1052"/>
        <item m="1" x="983"/>
        <item m="1" x="2259"/>
        <item m="1" x="1387"/>
        <item m="1" x="1207"/>
        <item m="1" x="1453"/>
        <item m="1" x="1101"/>
        <item m="1" x="1494"/>
        <item m="1" x="1492"/>
        <item m="1" x="1271"/>
        <item m="1" x="1819"/>
        <item m="1" x="973"/>
        <item m="1" x="1495"/>
        <item m="1" x="1647"/>
        <item m="1" x="1186"/>
        <item m="1" x="1389"/>
        <item m="1" x="1392"/>
        <item m="1" x="1126"/>
        <item m="1" x="2178"/>
        <item m="1" x="1731"/>
        <item m="1" x="1522"/>
        <item m="1" x="1932"/>
        <item m="1" x="1447"/>
        <item m="1" x="1673"/>
        <item m="1" x="1726"/>
        <item m="1" x="1738"/>
        <item m="1" x="1675"/>
        <item m="1" x="2338"/>
        <item m="1" x="1205"/>
        <item m="1" x="2296"/>
        <item m="1" x="1150"/>
        <item m="1" x="1216"/>
        <item m="1" x="1064"/>
        <item m="1" x="2109"/>
        <item m="1" x="1942"/>
        <item m="1" x="1931"/>
        <item m="1" x="2123"/>
        <item m="1" x="1960"/>
        <item m="1" x="1761"/>
        <item m="1" x="2115"/>
        <item m="1" x="1294"/>
        <item m="1" x="1684"/>
        <item m="1" x="2111"/>
        <item m="1" x="1489"/>
        <item m="1" x="1760"/>
        <item m="1" x="2261"/>
        <item m="1" x="1316"/>
        <item m="1" x="1259"/>
        <item m="1" x="1002"/>
        <item m="1" x="1516"/>
        <item m="1" x="1381"/>
        <item m="1" x="1521"/>
        <item m="1" x="1899"/>
        <item m="1" x="1838"/>
        <item m="1" x="1975"/>
        <item m="1" x="1875"/>
        <item m="1" x="1981"/>
        <item m="1" x="1359"/>
        <item m="1" x="2180"/>
        <item m="1" x="2040"/>
        <item m="1" x="1383"/>
        <item m="1" x="2181"/>
        <item m="1" x="1619"/>
        <item m="1" x="1810"/>
        <item m="1" x="1801"/>
        <item m="1" x="1107"/>
        <item m="1" x="2039"/>
        <item m="1" x="1095"/>
        <item m="1" x="1401"/>
        <item m="1" x="1727"/>
        <item m="1" x="1623"/>
        <item m="1" x="1901"/>
        <item m="1" x="1072"/>
        <item m="1" x="1658"/>
        <item m="1" x="1786"/>
        <item m="1" x="2117"/>
        <item m="1" x="1375"/>
        <item m="1" x="1626"/>
        <item m="1" x="1481"/>
        <item m="1" x="2197"/>
        <item m="1" x="1403"/>
        <item m="1" x="1461"/>
        <item m="1" x="1171"/>
        <item m="1" x="2031"/>
        <item m="1" x="2056"/>
        <item m="1" x="2269"/>
        <item m="1" x="1712"/>
        <item m="1" x="1237"/>
        <item m="1" x="2058"/>
        <item m="1" x="2046"/>
        <item m="1" x="2337"/>
        <item m="1" x="1584"/>
        <item m="1" x="1897"/>
        <item m="1" x="1016"/>
        <item m="1" x="1676"/>
        <item m="1" x="2127"/>
        <item m="1" x="1385"/>
        <item m="1" x="1356"/>
        <item m="1" x="1994"/>
        <item m="1" x="1825"/>
        <item m="1" x="1508"/>
        <item m="1" x="1907"/>
        <item m="1" x="1117"/>
        <item m="1" x="1645"/>
        <item m="1" x="1225"/>
        <item m="1" x="2157"/>
        <item m="1" x="1567"/>
        <item m="1" x="1713"/>
        <item m="1" x="2129"/>
        <item m="1" x="1400"/>
        <item m="1" x="2055"/>
        <item m="1" x="1583"/>
        <item m="1" x="2243"/>
        <item m="1" x="1094"/>
        <item m="1" x="1106"/>
        <item m="1" x="1680"/>
        <item m="1" x="1997"/>
        <item m="1" x="1640"/>
        <item m="1" x="2284"/>
        <item m="1" x="2075"/>
        <item m="1" x="2153"/>
        <item m="1" x="1651"/>
        <item m="1" x="1159"/>
        <item m="1" x="1962"/>
        <item m="1" x="1342"/>
        <item m="1" x="2168"/>
        <item m="1" x="1706"/>
        <item m="1" x="1893"/>
        <item m="1" x="2260"/>
        <item m="1" x="2030"/>
        <item m="1" x="1881"/>
        <item m="1" x="1243"/>
        <item m="1" x="1161"/>
        <item m="1" x="1770"/>
        <item m="1" x="1898"/>
        <item m="1" x="1946"/>
        <item m="1" x="1586"/>
        <item m="1" x="1191"/>
        <item m="1" x="1337"/>
        <item m="1" x="1740"/>
        <item m="1" x="1978"/>
        <item m="1" x="1518"/>
        <item m="1" x="1091"/>
        <item m="1" x="2200"/>
        <item m="1" x="1328"/>
        <item m="1" x="1105"/>
        <item m="1" x="1208"/>
        <item m="1" x="2242"/>
        <item m="1" x="1432"/>
        <item m="1" x="1519"/>
        <item m="1" x="1104"/>
        <item m="1" x="1805"/>
        <item m="1" x="1099"/>
        <item m="1" x="1539"/>
        <item m="1" x="1128"/>
        <item m="1" x="1538"/>
        <item m="1" x="1511"/>
        <item m="1" x="2303"/>
        <item m="1" x="2100"/>
        <item m="1" x="1121"/>
        <item m="1" x="1782"/>
        <item m="1" x="1576"/>
        <item m="1" x="2201"/>
        <item m="1" x="1741"/>
        <item m="1" x="1457"/>
        <item m="1" x="2048"/>
        <item m="1" x="2092"/>
        <item m="1" x="1465"/>
        <item m="1" x="2286"/>
        <item m="1" x="1067"/>
        <item m="1" x="991"/>
        <item m="1" x="2322"/>
        <item m="1" x="984"/>
        <item m="1" x="1648"/>
        <item m="1" x="1657"/>
        <item m="1" x="971"/>
        <item m="1" x="996"/>
        <item m="1" x="1842"/>
        <item m="1" x="2125"/>
        <item m="1" x="1335"/>
        <item m="1" x="2238"/>
        <item m="1" x="1790"/>
        <item m="1" x="1065"/>
        <item m="1" x="1991"/>
        <item m="1" x="1197"/>
        <item m="1" x="1794"/>
        <item m="1" x="982"/>
        <item m="1" x="2096"/>
        <item m="1" x="2089"/>
        <item m="1" x="1229"/>
        <item m="1" x="1587"/>
        <item m="1" x="1845"/>
        <item m="1" x="2159"/>
        <item m="1" x="1226"/>
        <item m="1" x="2333"/>
        <item m="1" x="1951"/>
        <item m="1" x="1918"/>
        <item m="1" x="1917"/>
        <item m="1" x="1103"/>
        <item m="1" x="2047"/>
        <item m="1" x="1256"/>
        <item m="1" x="1001"/>
        <item m="1" x="1806"/>
        <item m="1" x="1198"/>
        <item m="1" x="1939"/>
        <item m="1" x="1697"/>
        <item m="1" x="981"/>
        <item m="1" x="1857"/>
        <item m="1" x="1582"/>
        <item m="1" x="1862"/>
        <item m="1" x="995"/>
        <item m="1" x="1390"/>
        <item m="1" x="1956"/>
        <item m="1" x="2251"/>
        <item m="1" x="1769"/>
        <item m="1" x="1930"/>
        <item m="1" x="1509"/>
        <item m="1" x="1332"/>
        <item m="1" x="2045"/>
        <item m="1" x="2246"/>
        <item m="1" x="1146"/>
        <item m="1" x="1773"/>
        <item m="1" x="2263"/>
        <item m="1" x="1037"/>
        <item m="1" x="2209"/>
        <item m="1" x="2132"/>
        <item m="1" x="1996"/>
        <item m="1" x="1510"/>
        <item m="1" x="1248"/>
        <item m="1" x="1078"/>
        <item m="1" x="2053"/>
        <item m="1" x="1292"/>
        <item m="1" x="2126"/>
        <item m="1" x="1672"/>
        <item m="1" x="1919"/>
        <item m="1" x="1127"/>
        <item m="1" x="1827"/>
        <item m="1" x="2008"/>
        <item m="1" x="2007"/>
        <item m="1" x="1143"/>
        <item m="1" x="2162"/>
        <item m="1" x="1274"/>
        <item m="1" x="1878"/>
        <item m="1" x="2310"/>
        <item m="1" x="1254"/>
        <item m="1" x="1454"/>
        <item m="1" x="1745"/>
        <item m="1" x="1419"/>
        <item m="1" x="1151"/>
        <item m="1" x="2235"/>
        <item m="1" x="1949"/>
        <item m="1" x="2061"/>
        <item m="1" x="2198"/>
        <item m="1" x="1505"/>
        <item m="1" x="1788"/>
        <item m="1" x="1280"/>
        <item m="1" x="1361"/>
        <item m="1" x="2064"/>
        <item m="1" x="1319"/>
        <item m="1" x="1594"/>
        <item m="1" x="1671"/>
        <item m="1" x="2287"/>
        <item m="1" x="1646"/>
        <item m="1" x="1826"/>
        <item m="1" x="2240"/>
        <item m="1" x="1860"/>
        <item m="1" x="1936"/>
        <item m="1" x="2249"/>
        <item m="1" x="1503"/>
        <item m="1" x="1914"/>
        <item m="1" x="2179"/>
        <item m="1" x="2297"/>
        <item m="1" x="2119"/>
        <item m="1" x="993"/>
        <item m="1" x="2032"/>
        <item m="1" x="1155"/>
        <item m="1" x="1894"/>
        <item m="1" x="1514"/>
        <item m="1" x="1098"/>
        <item m="1" x="2221"/>
        <item m="1" x="1617"/>
        <item m="1" x="1504"/>
        <item m="1" x="1532"/>
        <item m="1" x="1325"/>
        <item m="1" x="2309"/>
        <item m="1" x="1428"/>
        <item m="1" x="1231"/>
        <item m="1" x="1488"/>
        <item m="1" x="1804"/>
        <item m="1" x="1747"/>
        <item m="1" x="2052"/>
        <item m="1" x="1689"/>
        <item m="1" x="1295"/>
        <item m="1" x="1876"/>
        <item m="1" x="1554"/>
        <item m="1" x="1528"/>
        <item m="1" x="1433"/>
        <item m="1" x="2170"/>
        <item m="1" x="1404"/>
        <item m="1" x="1277"/>
        <item m="1" x="1406"/>
        <item m="1" x="986"/>
        <item m="1" x="1754"/>
        <item m="1" x="1434"/>
        <item m="1" x="1009"/>
        <item m="1" x="1831"/>
        <item m="1" x="1714"/>
        <item m="1" x="1058"/>
        <item m="1" x="1013"/>
        <item m="1" x="1102"/>
        <item m="1" x="1411"/>
        <item m="1" x="1257"/>
        <item m="1" x="1371"/>
        <item m="1" x="1365"/>
        <item m="1" x="1768"/>
        <item m="1" x="1807"/>
        <item m="1" x="1360"/>
        <item m="1" x="1780"/>
        <item m="1" x="1486"/>
        <item m="1" x="1641"/>
        <item m="1" x="1515"/>
        <item m="1" x="1500"/>
        <item m="1" x="1235"/>
        <item m="1" x="2252"/>
        <item m="1" x="1628"/>
        <item m="1" x="1152"/>
        <item m="1" x="1766"/>
        <item m="1" x="1006"/>
        <item m="1" x="2080"/>
        <item m="1" x="978"/>
        <item m="1" x="1427"/>
        <item m="1" x="1144"/>
        <item m="1" x="1119"/>
        <item m="1" x="1339"/>
        <item m="1" x="1074"/>
        <item m="1" x="1606"/>
        <item m="1" x="2101"/>
        <item m="1" x="2332"/>
        <item m="1" x="1943"/>
        <item m="1" x="2331"/>
        <item m="1" x="1964"/>
        <item m="1" x="980"/>
        <item m="1" x="1791"/>
        <item m="1" x="1529"/>
        <item m="1" x="1924"/>
        <item m="1" x="1123"/>
        <item m="1" x="1865"/>
        <item m="1" x="1847"/>
        <item m="1" x="1886"/>
        <item m="1" x="1581"/>
        <item m="1" x="2131"/>
        <item m="1" x="2134"/>
        <item m="1" x="1435"/>
        <item m="1" x="1415"/>
        <item m="1" x="1954"/>
        <item m="1" x="1604"/>
        <item m="1" x="2139"/>
        <item m="1" x="2255"/>
        <item m="1" x="1422"/>
        <item m="1" x="1534"/>
        <item m="1" x="1990"/>
        <item m="1" x="1915"/>
        <item m="1" x="2295"/>
        <item m="1" x="2244"/>
        <item m="1" x="979"/>
        <item m="1" x="1313"/>
        <item m="1" x="1800"/>
        <item m="1" x="1402"/>
        <item m="1" x="1496"/>
        <item m="1" x="1639"/>
        <item m="1" x="2060"/>
        <item m="1" x="1114"/>
        <item m="1" x="1874"/>
        <item m="1" x="2086"/>
        <item m="1" x="1568"/>
        <item m="1" x="1902"/>
        <item m="1" x="1921"/>
        <item m="1" x="1373"/>
        <item m="1" x="1736"/>
        <item m="1" x="1368"/>
        <item m="1" x="1436"/>
        <item m="1" x="999"/>
        <item m="1" x="2144"/>
        <item m="1" x="1363"/>
        <item m="1" x="1501"/>
        <item m="1" x="1882"/>
        <item m="1" x="1409"/>
        <item m="1" x="1030"/>
        <item m="1" x="2161"/>
        <item m="1" x="1141"/>
        <item m="1" x="1512"/>
        <item m="1" x="2291"/>
        <item m="1" x="1015"/>
        <item m="1" x="1629"/>
        <item m="1" x="2311"/>
        <item m="1" x="1830"/>
        <item m="1" x="2135"/>
        <item m="1" x="994"/>
        <item m="1" x="1844"/>
        <item m="1" x="2137"/>
        <item m="1" x="1739"/>
        <item m="1" x="1533"/>
        <item m="1" x="1283"/>
        <item m="1" x="1927"/>
        <item m="1" x="2156"/>
        <item m="1" x="2329"/>
        <item m="1" x="2069"/>
        <item m="1" x="1730"/>
        <item m="1" x="1926"/>
        <item m="1" x="1412"/>
        <item m="1" x="1737"/>
        <item m="1" x="1889"/>
        <item m="1" x="2090"/>
        <item m="1" x="1858"/>
        <item m="1" x="1317"/>
        <item m="1" x="1341"/>
        <item m="1" x="2082"/>
        <item m="1" x="1530"/>
        <item m="1" x="1585"/>
        <item m="1" x="1250"/>
        <item m="1" x="1081"/>
        <item m="1" x="1953"/>
        <item m="1" x="1140"/>
        <item m="1" x="1579"/>
        <item m="1" x="1487"/>
        <item m="1" x="1108"/>
        <item m="1" x="1020"/>
        <item m="1" x="1923"/>
        <item m="1" x="1702"/>
        <item m="1" x="2211"/>
        <item m="1" x="1425"/>
        <item m="1" x="1880"/>
        <item m="1" x="1596"/>
        <item m="1" x="2292"/>
        <item m="1" x="2136"/>
        <item m="1" x="1199"/>
        <item m="1" x="1032"/>
        <item m="1" x="1289"/>
        <item m="1" x="2237"/>
        <item m="1" x="2087"/>
        <item m="1" x="1448"/>
        <item m="1" x="2229"/>
        <item m="1" x="1913"/>
        <item m="1" x="2312"/>
        <item m="1" x="1699"/>
        <item m="1" x="2057"/>
        <item m="1" x="1011"/>
        <item m="1" x="1376"/>
        <item m="1" x="1553"/>
        <item m="1" x="1386"/>
        <item m="1" x="1764"/>
        <item m="1" x="1837"/>
        <item m="1" x="1843"/>
        <item m="1" x="1320"/>
        <item m="1" x="1281"/>
        <item m="1" x="1475"/>
        <item m="1" x="2155"/>
        <item m="1" x="1912"/>
        <item m="1" x="2193"/>
        <item m="1" x="1426"/>
        <item m="1" x="1430"/>
        <item m="1" x="1262"/>
        <item m="1" x="1265"/>
        <item m="1" x="1242"/>
        <item m="1" x="1263"/>
        <item m="1" x="1203"/>
        <item m="1" x="1424"/>
        <item m="1" x="1073"/>
        <item m="1" x="1357"/>
        <item m="1" x="1124"/>
        <item m="1" x="1395"/>
        <item m="1" x="1041"/>
        <item m="1" x="1326"/>
        <item m="1" x="2006"/>
        <item m="1" x="1327"/>
        <item m="1" x="1398"/>
        <item m="1" x="1297"/>
        <item m="1" x="2210"/>
        <item m="1" x="1188"/>
        <item m="1" x="1498"/>
        <item m="1" x="1366"/>
        <item m="1" x="1061"/>
        <item m="1" x="1613"/>
        <item m="1" x="2088"/>
        <item m="1" x="1905"/>
        <item m="1" x="1296"/>
        <item m="1" x="969"/>
        <item m="1" x="2163"/>
        <item m="1" x="1686"/>
        <item m="1" x="1649"/>
        <item m="1" x="2219"/>
        <item m="1" x="2071"/>
        <item m="1" x="1652"/>
        <item m="1" x="2223"/>
        <item m="1" x="2225"/>
        <item m="1" x="1632"/>
        <item m="1" x="2079"/>
        <item m="1" x="967"/>
        <item m="1" x="2281"/>
        <item m="1" x="1855"/>
        <item m="1" x="1854"/>
        <item m="1" x="2009"/>
        <item m="1" x="1908"/>
        <item m="1" x="1781"/>
        <item m="1" x="1743"/>
        <item m="1" x="1062"/>
        <item m="1" x="2305"/>
        <item m="1" x="968"/>
        <item m="1" x="2038"/>
        <item m="1" x="2218"/>
        <item m="1" x="1778"/>
        <item m="1" x="1777"/>
        <item m="1" x="1209"/>
        <item m="1" x="1210"/>
        <item m="1" x="1211"/>
        <item m="1" x="1219"/>
        <item m="1" x="1989"/>
        <item m="1" x="1080"/>
        <item m="1" x="2160"/>
        <item m="1" x="1821"/>
        <item m="1" x="1828"/>
        <item m="1" x="1540"/>
        <item m="1" x="2184"/>
        <item m="1" x="2190"/>
        <item m="1" x="2018"/>
        <item m="1" x="2021"/>
        <item m="1" x="2023"/>
        <item m="1" x="1485"/>
        <item m="1" x="1173"/>
        <item m="1" x="1175"/>
        <item m="1" x="1174"/>
        <item m="1" x="1176"/>
        <item m="1" x="1162"/>
        <item m="1" x="1164"/>
        <item m="1" x="1167"/>
        <item m="1" x="1170"/>
        <item m="1" x="2014"/>
        <item m="1" x="2001"/>
        <item m="1" x="2002"/>
        <item m="1" x="1656"/>
        <item m="1" x="1663"/>
        <item m="1" x="1653"/>
        <item m="1" x="1654"/>
        <item m="1" x="1863"/>
        <item m="1" x="2024"/>
        <item m="1" x="1982"/>
        <item m="1" x="1272"/>
        <item m="1" x="1980"/>
        <item m="1" x="1983"/>
        <item m="1" x="2078"/>
        <item m="1" x="1573"/>
        <item m="1" x="1972"/>
        <item m="1" x="1575"/>
        <item m="1" x="1973"/>
        <item m="1" x="1572"/>
        <item m="1" x="1974"/>
        <item m="1" x="1563"/>
        <item m="1" x="1955"/>
        <item m="1" x="1957"/>
        <item m="1" x="1959"/>
        <item m="1" x="1967"/>
        <item m="1" x="1570"/>
        <item m="1" x="1971"/>
        <item m="1" x="1968"/>
        <item m="1" x="1969"/>
        <item m="1" x="1571"/>
        <item m="1" x="1970"/>
        <item m="1" x="1599"/>
        <item m="1" x="1600"/>
        <item m="1" x="1598"/>
        <item m="1" x="1601"/>
        <item m="1" x="1602"/>
        <item m="1" x="1605"/>
        <item m="1" x="1610"/>
        <item m="1" x="966"/>
        <item m="1" x="1859"/>
        <item m="1" x="1856"/>
        <item m="1" x="17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numFmtId="9" showAll="0"/>
    <pivotField numFmtId="9" showAll="0"/>
    <pivotField numFmtId="9" showAll="0"/>
    <pivotField numFmtId="164" showAll="0"/>
    <pivotField dataField="1" showAll="0"/>
    <pivotField showAll="0"/>
    <pivotField showAll="0"/>
    <pivotField showAll="0"/>
    <pivotField numFmtId="164" showAll="0"/>
    <pivotField numFmtId="164" showAll="0"/>
    <pivotField dataField="1" showAll="0"/>
    <pivotField showAll="0"/>
    <pivotField showAll="0"/>
    <pivotField showAll="0"/>
    <pivotField showAll="0"/>
  </pivotFields>
  <rowFields count="1">
    <field x="4"/>
  </rowFields>
  <rowItems count="11">
    <i>
      <x v="1766"/>
    </i>
    <i>
      <x v="1877"/>
    </i>
    <i>
      <x v="1879"/>
    </i>
    <i>
      <x v="2186"/>
    </i>
    <i>
      <x v="1880"/>
    </i>
    <i>
      <x v="1881"/>
    </i>
    <i>
      <x v="1669"/>
    </i>
    <i>
      <x v="1904"/>
    </i>
    <i>
      <x v="2315"/>
    </i>
    <i>
      <x v="1670"/>
    </i>
    <i t="grand">
      <x/>
    </i>
  </rowItems>
  <colFields count="1">
    <field x="-2"/>
  </colFields>
  <colItems count="2">
    <i>
      <x/>
    </i>
    <i i="1">
      <x v="1"/>
    </i>
  </colItems>
  <pageFields count="1">
    <pageField fld="1" item="0" hier="-1"/>
  </pageFields>
  <dataFields count="2">
    <dataField name="Sum of Actual2" fld="23" baseField="0" baseItem="0"/>
    <dataField name="Sum of Normal Value MAD" fld="29" baseField="0" baseItem="0"/>
  </dataFields>
  <formats count="5">
    <format dxfId="114">
      <pivotArea type="all" dataOnly="0" outline="0" fieldPosition="0"/>
    </format>
    <format dxfId="115">
      <pivotArea outline="0" collapsedLevelsAreSubtotals="1" fieldPosition="0"/>
    </format>
    <format dxfId="116">
      <pivotArea field="4" type="button" dataOnly="0" labelOnly="1" outline="0" axis="axisRow" fieldPosition="0"/>
    </format>
    <format dxfId="117">
      <pivotArea dataOnly="0" labelOnly="1" grandRow="1" outline="0" fieldPosition="0"/>
    </format>
    <format dxfId="118">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filters count="1">
    <filter fld="4" type="count" evalOrder="-1" id="4"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C2AFB38-D360-4BF7-B2A0-CDCDC45C6578}" name="PivotTable8" cacheId="5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I3:AK14" firstHeaderRow="0" firstDataRow="1" firstDataCol="1" rowPageCount="1" colPageCount="1"/>
  <pivotFields count="34">
    <pivotField showAll="0"/>
    <pivotField axis="axisPage" showAll="0">
      <items count="9">
        <item x="2"/>
        <item x="4"/>
        <item x="3"/>
        <item x="1"/>
        <item x="0"/>
        <item m="1" x="7"/>
        <item m="1" x="6"/>
        <item m="1" x="5"/>
        <item t="default"/>
      </items>
    </pivotField>
    <pivotField showAll="0"/>
    <pivotField showAll="0"/>
    <pivotField axis="axisRow" numFmtId="49" showAll="0" measureFilter="1" sortType="descending">
      <items count="2304">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numFmtId="9" showAll="0"/>
    <pivotField numFmtId="9" showAll="0"/>
    <pivotField numFmtId="9" showAll="0"/>
    <pivotField numFmtId="164" showAll="0"/>
    <pivotField dataField="1" showAll="0"/>
    <pivotField showAll="0"/>
    <pivotField showAll="0"/>
    <pivotField showAll="0"/>
    <pivotField numFmtId="164" showAll="0"/>
    <pivotField numFmtId="164" showAll="0"/>
    <pivotField dataField="1" showAll="0"/>
    <pivotField showAll="0"/>
    <pivotField showAll="0"/>
    <pivotField showAll="0"/>
    <pivotField showAll="0"/>
  </pivotFields>
  <rowFields count="1">
    <field x="4"/>
  </rowFields>
  <rowItems count="11">
    <i>
      <x v="1544"/>
    </i>
    <i>
      <x v="1545"/>
    </i>
    <i>
      <x v="1511"/>
    </i>
    <i>
      <x v="1714"/>
    </i>
    <i>
      <x v="1884"/>
    </i>
    <i>
      <x v="2037"/>
    </i>
    <i>
      <x v="1878"/>
    </i>
    <i>
      <x v="2231"/>
    </i>
    <i>
      <x v="1554"/>
    </i>
    <i>
      <x v="2225"/>
    </i>
    <i t="grand">
      <x/>
    </i>
  </rowItems>
  <colFields count="1">
    <field x="-2"/>
  </colFields>
  <colItems count="2">
    <i>
      <x/>
    </i>
    <i i="1">
      <x v="1"/>
    </i>
  </colItems>
  <pageFields count="1">
    <pageField fld="1" item="3" hier="-1"/>
  </pageFields>
  <dataFields count="2">
    <dataField name="Sum of Actual2" fld="23" baseField="0" baseItem="0" numFmtId="3"/>
    <dataField name="Sum of Normal Value MAD" fld="29" baseField="0" baseItem="0"/>
  </dataFields>
  <formats count="6">
    <format dxfId="47">
      <pivotArea type="all" dataOnly="0" outline="0" fieldPosition="0"/>
    </format>
    <format dxfId="48">
      <pivotArea outline="0" collapsedLevelsAreSubtotals="1" fieldPosition="0"/>
    </format>
    <format dxfId="49">
      <pivotArea field="4" type="button" dataOnly="0" labelOnly="1" outline="0" axis="axisRow" fieldPosition="0"/>
    </format>
    <format dxfId="50">
      <pivotArea dataOnly="0" labelOnly="1" grandRow="1" outline="0" fieldPosition="0"/>
    </format>
    <format dxfId="51">
      <pivotArea dataOnly="0" labelOnly="1" outline="0" fieldPosition="0">
        <references count="1">
          <reference field="4294967294" count="1">
            <x v="1"/>
          </reference>
        </references>
      </pivotArea>
    </format>
    <format dxfId="52">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4"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1EE2889-15A9-433E-BADC-D6FEE59E9DCA}" name="PivotTable24"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CG4:CI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x="0"/>
        <item h="1" x="3"/>
        <item h="1" x="4"/>
        <item h="1" x="1"/>
        <item t="default"/>
      </items>
    </pivotField>
    <pivotField compact="0" outline="0" showAll="0"/>
  </pivotFields>
  <rowFields count="1">
    <field x="4"/>
  </rowFields>
  <rowItems count="10">
    <i>
      <x v="1689"/>
    </i>
    <i>
      <x v="2292"/>
    </i>
    <i>
      <x v="2136"/>
    </i>
    <i>
      <x v="2180"/>
    </i>
    <i>
      <x v="2294"/>
    </i>
    <i>
      <x v="2179"/>
    </i>
    <i>
      <x v="1843"/>
    </i>
    <i>
      <x v="2198"/>
    </i>
    <i>
      <x v="1507"/>
    </i>
    <i>
      <x v="1440"/>
    </i>
  </rowItems>
  <colFields count="1">
    <field x="-2"/>
  </colFields>
  <colItems count="2">
    <i>
      <x/>
    </i>
    <i i="1">
      <x v="1"/>
    </i>
  </colItems>
  <pageFields count="2">
    <pageField fld="32" hier="-1"/>
    <pageField fld="1" item="1" hier="-1"/>
  </pageFields>
  <dataFields count="2">
    <dataField name="Sum of Actual2" fld="23" baseField="0" baseItem="0"/>
    <dataField name="Sum of Normal Value MAD" fld="29" baseField="0" baseItem="0"/>
  </dataFields>
  <formats count="6">
    <format dxfId="41">
      <pivotArea type="all" dataOnly="0" outline="0" fieldPosition="0"/>
    </format>
    <format dxfId="42">
      <pivotArea outline="0" collapsedLevelsAreSubtotals="1" fieldPosition="0"/>
    </format>
    <format dxfId="43">
      <pivotArea type="origin" dataOnly="0" labelOnly="1" outline="0" fieldPosition="0"/>
    </format>
    <format dxfId="44">
      <pivotArea field="-2" type="button" dataOnly="0" labelOnly="1" outline="0" axis="axisCol" fieldPosition="0"/>
    </format>
    <format dxfId="45">
      <pivotArea type="topRight" dataOnly="0" labelOnly="1" outline="0" fieldPosition="0"/>
    </format>
    <format dxfId="46">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7EB3D12-9E8E-42D0-A89B-FBEB7AA11268}" name="PivotTable6" cacheId="5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Y3:AA14" firstHeaderRow="0" firstDataRow="1" firstDataCol="1" rowPageCount="1" colPageCount="1"/>
  <pivotFields count="34">
    <pivotField showAll="0"/>
    <pivotField axis="axisPage" showAll="0">
      <items count="9">
        <item x="2"/>
        <item x="4"/>
        <item x="3"/>
        <item x="1"/>
        <item x="0"/>
        <item m="1" x="7"/>
        <item m="1" x="6"/>
        <item m="1" x="5"/>
        <item t="default"/>
      </items>
    </pivotField>
    <pivotField showAll="0"/>
    <pivotField showAll="0"/>
    <pivotField axis="axisRow" numFmtId="49" showAll="0" measureFilter="1" sortType="descending">
      <items count="2304">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numFmtId="9" showAll="0"/>
    <pivotField numFmtId="9" showAll="0"/>
    <pivotField numFmtId="9" showAll="0"/>
    <pivotField numFmtId="164" showAll="0"/>
    <pivotField dataField="1" showAll="0"/>
    <pivotField showAll="0"/>
    <pivotField showAll="0"/>
    <pivotField showAll="0"/>
    <pivotField numFmtId="164" showAll="0"/>
    <pivotField numFmtId="164" showAll="0"/>
    <pivotField dataField="1" showAll="0"/>
    <pivotField showAll="0"/>
    <pivotField showAll="0"/>
    <pivotField showAll="0"/>
    <pivotField showAll="0"/>
  </pivotFields>
  <rowFields count="1">
    <field x="4"/>
  </rowFields>
  <rowItems count="11">
    <i>
      <x v="2259"/>
    </i>
    <i>
      <x v="1689"/>
    </i>
    <i>
      <x v="2292"/>
    </i>
    <i>
      <x v="2136"/>
    </i>
    <i>
      <x v="2180"/>
    </i>
    <i>
      <x v="2181"/>
    </i>
    <i>
      <x v="2294"/>
    </i>
    <i>
      <x v="2179"/>
    </i>
    <i>
      <x v="1843"/>
    </i>
    <i>
      <x v="2198"/>
    </i>
    <i t="grand">
      <x/>
    </i>
  </rowItems>
  <colFields count="1">
    <field x="-2"/>
  </colFields>
  <colItems count="2">
    <i>
      <x/>
    </i>
    <i i="1">
      <x v="1"/>
    </i>
  </colItems>
  <pageFields count="1">
    <pageField fld="1" item="1" hier="-1"/>
  </pageFields>
  <dataFields count="2">
    <dataField name="Sum of Actual2" fld="23" baseField="0" baseItem="0" numFmtId="3"/>
    <dataField name="Sum of Normal Value MAD" fld="29" baseField="0" baseItem="0"/>
  </dataFields>
  <formats count="6">
    <format dxfId="35">
      <pivotArea type="all" dataOnly="0" outline="0" fieldPosition="0"/>
    </format>
    <format dxfId="36">
      <pivotArea outline="0" collapsedLevelsAreSubtotals="1" fieldPosition="0"/>
    </format>
    <format dxfId="37">
      <pivotArea field="4" type="button" dataOnly="0" labelOnly="1" outline="0" axis="axisRow" fieldPosition="0"/>
    </format>
    <format dxfId="38">
      <pivotArea dataOnly="0" labelOnly="1" grandRow="1" outline="0" fieldPosition="0"/>
    </format>
    <format dxfId="39">
      <pivotArea dataOnly="0" labelOnly="1" outline="0" fieldPosition="0">
        <references count="1">
          <reference field="4294967294" count="1">
            <x v="1"/>
          </reference>
        </references>
      </pivotArea>
    </format>
    <format dxfId="40">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4"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5B71277-9386-4613-9DFC-FEE27036138C}" name="PivotTable19"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BM4:BO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h="1" x="0"/>
        <item x="3"/>
        <item h="1" x="4"/>
        <item h="1" x="1"/>
        <item t="default"/>
      </items>
    </pivotField>
    <pivotField compact="0" outline="0" showAll="0"/>
  </pivotFields>
  <rowFields count="1">
    <field x="4"/>
  </rowFields>
  <rowItems count="10">
    <i>
      <x v="1544"/>
    </i>
    <i>
      <x v="1545"/>
    </i>
    <i>
      <x v="2040"/>
    </i>
    <i>
      <x v="1956"/>
    </i>
    <i>
      <x v="1541"/>
    </i>
    <i>
      <x v="1556"/>
    </i>
    <i>
      <x v="1542"/>
    </i>
    <i>
      <x v="2035"/>
    </i>
    <i>
      <x v="1962"/>
    </i>
    <i>
      <x v="2042"/>
    </i>
  </rowItems>
  <colFields count="1">
    <field x="-2"/>
  </colFields>
  <colItems count="2">
    <i>
      <x/>
    </i>
    <i i="1">
      <x v="1"/>
    </i>
  </colItems>
  <pageFields count="2">
    <pageField fld="32" hier="-1"/>
    <pageField fld="1" item="3" hier="-1"/>
  </pageFields>
  <dataFields count="2">
    <dataField name="Sum of Actual2" fld="23" baseField="0" baseItem="0" numFmtId="3"/>
    <dataField name="Sum of Normal Value MAD" fld="29" baseField="0" baseItem="0" numFmtId="3"/>
  </dataFields>
  <formats count="8">
    <format dxfId="27">
      <pivotArea type="all" dataOnly="0" outline="0" fieldPosition="0"/>
    </format>
    <format dxfId="28">
      <pivotArea outline="0" collapsedLevelsAreSubtotals="1" fieldPosition="0"/>
    </format>
    <format dxfId="29">
      <pivotArea type="origin" dataOnly="0" labelOnly="1" outline="0" fieldPosition="0"/>
    </format>
    <format dxfId="30">
      <pivotArea field="-2" type="button" dataOnly="0" labelOnly="1" outline="0" axis="axisCol" fieldPosition="0"/>
    </format>
    <format dxfId="31">
      <pivotArea type="topRight" dataOnly="0" labelOnly="1" outline="0" fieldPosition="0"/>
    </format>
    <format dxfId="32">
      <pivotArea field="4" type="button" dataOnly="0" labelOnly="1" outline="0" axis="axisRow" fieldPosition="0"/>
    </format>
    <format dxfId="33">
      <pivotArea outline="0" fieldPosition="0">
        <references count="1">
          <reference field="4294967294" count="1">
            <x v="0"/>
          </reference>
        </references>
      </pivotArea>
    </format>
    <format dxfId="34">
      <pivotArea outline="0" fieldPosition="0">
        <references count="1">
          <reference field="4294967294" count="1">
            <x v="1"/>
          </reference>
        </references>
      </pivotArea>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FC77253-B193-455F-9911-65176F2427AF}" name="PivotTable16" cacheId="5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N3:AP14" firstHeaderRow="0" firstDataRow="1" firstDataCol="1" rowPageCount="1" colPageCount="1"/>
  <pivotFields count="34">
    <pivotField showAll="0"/>
    <pivotField axis="axisPage" showAll="0">
      <items count="9">
        <item x="2"/>
        <item x="4"/>
        <item x="3"/>
        <item x="1"/>
        <item x="0"/>
        <item m="1" x="7"/>
        <item m="1" x="6"/>
        <item m="1" x="5"/>
        <item t="default"/>
      </items>
    </pivotField>
    <pivotField showAll="0"/>
    <pivotField showAll="0"/>
    <pivotField axis="axisRow" numFmtId="49" showAll="0" measureFilter="1" sortType="descending">
      <items count="2304">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numFmtId="9" showAll="0"/>
    <pivotField numFmtId="9" showAll="0"/>
    <pivotField numFmtId="9" showAll="0"/>
    <pivotField numFmtId="164" showAll="0"/>
    <pivotField dataField="1" showAll="0"/>
    <pivotField showAll="0"/>
    <pivotField showAll="0"/>
    <pivotField showAll="0"/>
    <pivotField numFmtId="164" showAll="0"/>
    <pivotField numFmtId="164" showAll="0"/>
    <pivotField dataField="1" showAll="0"/>
    <pivotField showAll="0"/>
    <pivotField showAll="0"/>
    <pivotField showAll="0"/>
    <pivotField showAll="0"/>
  </pivotFields>
  <rowFields count="1">
    <field x="4"/>
  </rowFields>
  <rowItems count="11">
    <i>
      <x v="2057"/>
    </i>
    <i>
      <x v="2257"/>
    </i>
    <i>
      <x v="1527"/>
    </i>
    <i>
      <x v="1627"/>
    </i>
    <i>
      <x v="1472"/>
    </i>
    <i>
      <x v="1626"/>
    </i>
    <i>
      <x v="2293"/>
    </i>
    <i>
      <x v="2296"/>
    </i>
    <i>
      <x v="2019"/>
    </i>
    <i>
      <x v="1781"/>
    </i>
    <i t="grand">
      <x/>
    </i>
  </rowItems>
  <colFields count="1">
    <field x="-2"/>
  </colFields>
  <colItems count="2">
    <i>
      <x/>
    </i>
    <i i="1">
      <x v="1"/>
    </i>
  </colItems>
  <pageFields count="1">
    <pageField fld="1" item="4" hier="-1"/>
  </pageFields>
  <dataFields count="2">
    <dataField name="Sum of Actual2" fld="23" baseField="0" baseItem="0" numFmtId="3"/>
    <dataField name="Sum of Normal Value MAD" fld="29" baseField="0" baseItem="0"/>
  </dataFields>
  <formats count="6">
    <format dxfId="21">
      <pivotArea type="all" dataOnly="0" outline="0" fieldPosition="0"/>
    </format>
    <format dxfId="22">
      <pivotArea outline="0" collapsedLevelsAreSubtotals="1" fieldPosition="0"/>
    </format>
    <format dxfId="23">
      <pivotArea field="4" type="button" dataOnly="0" labelOnly="1" outline="0" axis="axisRow" fieldPosition="0"/>
    </format>
    <format dxfId="24">
      <pivotArea dataOnly="0" labelOnly="1" grandRow="1" outline="0" fieldPosition="0"/>
    </format>
    <format dxfId="25">
      <pivotArea dataOnly="0" labelOnly="1" outline="0" fieldPosition="0">
        <references count="1">
          <reference field="4294967294" count="1">
            <x v="1"/>
          </reference>
        </references>
      </pivotArea>
    </format>
    <format dxfId="26">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4"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55CC7EB-4D46-41FC-9A57-2D54E0A602FB}" name="PivotTable7" cacheId="5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D3:AF14" firstHeaderRow="0" firstDataRow="1" firstDataCol="1" rowPageCount="1" colPageCount="1"/>
  <pivotFields count="34">
    <pivotField showAll="0"/>
    <pivotField axis="axisPage" showAll="0">
      <items count="9">
        <item x="2"/>
        <item x="4"/>
        <item x="3"/>
        <item x="1"/>
        <item x="0"/>
        <item m="1" x="7"/>
        <item m="1" x="6"/>
        <item m="1" x="5"/>
        <item t="default"/>
      </items>
    </pivotField>
    <pivotField showAll="0"/>
    <pivotField showAll="0"/>
    <pivotField axis="axisRow" numFmtId="49" showAll="0" measureFilter="1" sortType="descending">
      <items count="2304">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numFmtId="9" showAll="0"/>
    <pivotField numFmtId="9" showAll="0"/>
    <pivotField numFmtId="9" showAll="0"/>
    <pivotField numFmtId="164" showAll="0"/>
    <pivotField dataField="1" showAll="0"/>
    <pivotField showAll="0"/>
    <pivotField showAll="0"/>
    <pivotField showAll="0"/>
    <pivotField numFmtId="164" showAll="0"/>
    <pivotField numFmtId="164" showAll="0"/>
    <pivotField dataField="1" showAll="0"/>
    <pivotField showAll="0"/>
    <pivotField showAll="0"/>
    <pivotField showAll="0"/>
    <pivotField showAll="0"/>
  </pivotFields>
  <rowFields count="1">
    <field x="4"/>
  </rowFields>
  <rowItems count="11">
    <i>
      <x v="2258"/>
    </i>
    <i>
      <x v="1846"/>
    </i>
    <i>
      <x v="2048"/>
    </i>
    <i>
      <x v="2008"/>
    </i>
    <i>
      <x v="2059"/>
    </i>
    <i>
      <x v="1478"/>
    </i>
    <i>
      <x v="1907"/>
    </i>
    <i>
      <x v="1408"/>
    </i>
    <i>
      <x v="2050"/>
    </i>
    <i>
      <x v="1844"/>
    </i>
    <i t="grand">
      <x/>
    </i>
  </rowItems>
  <colFields count="1">
    <field x="-2"/>
  </colFields>
  <colItems count="2">
    <i>
      <x/>
    </i>
    <i i="1">
      <x v="1"/>
    </i>
  </colItems>
  <pageFields count="1">
    <pageField fld="1" item="2" hier="-1"/>
  </pageFields>
  <dataFields count="2">
    <dataField name="Sum of Actual2" fld="23" baseField="0" baseItem="0" numFmtId="3"/>
    <dataField name="Sum of Normal Value MAD" fld="29" baseField="0" baseItem="0"/>
  </dataFields>
  <formats count="6">
    <format dxfId="15">
      <pivotArea type="all" dataOnly="0" outline="0" fieldPosition="0"/>
    </format>
    <format dxfId="16">
      <pivotArea outline="0" collapsedLevelsAreSubtotals="1" fieldPosition="0"/>
    </format>
    <format dxfId="17">
      <pivotArea field="4" type="button" dataOnly="0" labelOnly="1" outline="0" axis="axisRow" fieldPosition="0"/>
    </format>
    <format dxfId="18">
      <pivotArea dataOnly="0" labelOnly="1" grandRow="1" outline="0" fieldPosition="0"/>
    </format>
    <format dxfId="19">
      <pivotArea dataOnly="0" labelOnly="1" outline="0" fieldPosition="0">
        <references count="1">
          <reference field="4294967294" count="1">
            <x v="1"/>
          </reference>
        </references>
      </pivotArea>
    </format>
    <format dxfId="20">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4"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A91C9F2-750D-471D-895C-4FB7E041D07C}" name="PivotTable4" cacheId="5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S3:AU14" firstHeaderRow="0" firstDataRow="1" firstDataCol="1" rowPageCount="1" colPageCount="1"/>
  <pivotFields count="34">
    <pivotField showAll="0"/>
    <pivotField axis="axisPage" showAll="0">
      <items count="9">
        <item x="2"/>
        <item x="4"/>
        <item x="3"/>
        <item x="1"/>
        <item x="0"/>
        <item m="1" x="7"/>
        <item m="1" x="6"/>
        <item m="1" x="5"/>
        <item t="default"/>
      </items>
    </pivotField>
    <pivotField showAll="0"/>
    <pivotField showAll="0"/>
    <pivotField axis="axisRow" numFmtId="49" showAll="0" measureFilter="1" sortType="descending">
      <items count="2304">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numFmtId="9" showAll="0"/>
    <pivotField numFmtId="9" showAll="0"/>
    <pivotField numFmtId="9" showAll="0"/>
    <pivotField numFmtId="164" showAll="0"/>
    <pivotField dataField="1" showAll="0"/>
    <pivotField showAll="0"/>
    <pivotField showAll="0"/>
    <pivotField showAll="0"/>
    <pivotField numFmtId="164" showAll="0"/>
    <pivotField numFmtId="164" showAll="0"/>
    <pivotField dataField="1" showAll="0"/>
    <pivotField showAll="0"/>
    <pivotField showAll="0"/>
    <pivotField showAll="0"/>
    <pivotField showAll="0"/>
  </pivotFields>
  <rowFields count="1">
    <field x="4"/>
  </rowFields>
  <rowItems count="11">
    <i>
      <x v="1544"/>
    </i>
    <i>
      <x v="2057"/>
    </i>
    <i>
      <x v="2257"/>
    </i>
    <i>
      <x v="1545"/>
    </i>
    <i>
      <x v="2258"/>
    </i>
    <i>
      <x v="1527"/>
    </i>
    <i>
      <x v="1511"/>
    </i>
    <i>
      <x v="1714"/>
    </i>
    <i>
      <x v="1884"/>
    </i>
    <i>
      <x v="1779"/>
    </i>
    <i t="grand">
      <x/>
    </i>
  </rowItems>
  <colFields count="1">
    <field x="-2"/>
  </colFields>
  <colItems count="2">
    <i>
      <x/>
    </i>
    <i i="1">
      <x v="1"/>
    </i>
  </colItems>
  <pageFields count="1">
    <pageField fld="1" hier="-1"/>
  </pageFields>
  <dataFields count="2">
    <dataField name="Sum of Actual2" fld="23" baseField="0" baseItem="0"/>
    <dataField name="Sum of Normal Value MAD" fld="29" baseField="0" baseItem="0"/>
  </dataFields>
  <formats count="5">
    <format dxfId="10">
      <pivotArea type="all" dataOnly="0" outline="0" fieldPosition="0"/>
    </format>
    <format dxfId="11">
      <pivotArea outline="0" collapsedLevelsAreSubtotals="1" fieldPosition="0"/>
    </format>
    <format dxfId="12">
      <pivotArea field="4" type="button" dataOnly="0" labelOnly="1" outline="0" axis="axisRow" fieldPosition="0"/>
    </format>
    <format dxfId="13">
      <pivotArea dataOnly="0" labelOnly="1" grandRow="1" outline="0" fieldPosition="0"/>
    </format>
    <format dxfId="14">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filters count="1">
    <filter fld="4"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2362ADB-A185-4BDD-85E5-05ADBD56255D}" name="PivotTable27"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CV4:CX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x="0"/>
        <item h="1" x="3"/>
        <item h="1" x="4"/>
        <item h="1" x="1"/>
        <item t="default"/>
      </items>
    </pivotField>
    <pivotField compact="0" outline="0" showAll="0"/>
  </pivotFields>
  <rowFields count="1">
    <field x="4"/>
  </rowFields>
  <rowItems count="10">
    <i>
      <x v="2257"/>
    </i>
    <i>
      <x v="1627"/>
    </i>
    <i>
      <x v="1472"/>
    </i>
    <i>
      <x v="1626"/>
    </i>
    <i>
      <x v="2293"/>
    </i>
    <i>
      <x v="2296"/>
    </i>
    <i>
      <x v="2019"/>
    </i>
    <i>
      <x v="1781"/>
    </i>
    <i>
      <x v="2056"/>
    </i>
    <i>
      <x v="1430"/>
    </i>
  </rowItems>
  <colFields count="1">
    <field x="-2"/>
  </colFields>
  <colItems count="2">
    <i>
      <x/>
    </i>
    <i i="1">
      <x v="1"/>
    </i>
  </colItems>
  <pageFields count="2">
    <pageField fld="32" hier="-1"/>
    <pageField fld="1" item="4" hier="-1"/>
  </pageFields>
  <dataFields count="2">
    <dataField name="Sum of Actual2" fld="23" baseField="0" baseItem="0"/>
    <dataField name="Sum of Normal Value MAD" fld="29" baseField="0" baseItem="0"/>
  </dataFields>
  <formats count="6">
    <format dxfId="83">
      <pivotArea type="all" dataOnly="0" outline="0" fieldPosition="0"/>
    </format>
    <format dxfId="84">
      <pivotArea outline="0" collapsedLevelsAreSubtotals="1" fieldPosition="0"/>
    </format>
    <format dxfId="85">
      <pivotArea type="origin" dataOnly="0" labelOnly="1" outline="0" fieldPosition="0"/>
    </format>
    <format dxfId="86">
      <pivotArea field="-2" type="button" dataOnly="0" labelOnly="1" outline="0" axis="axisCol" fieldPosition="0"/>
    </format>
    <format dxfId="87">
      <pivotArea type="topRight" dataOnly="0" labelOnly="1" outline="0" fieldPosition="0"/>
    </format>
    <format dxfId="88">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800016A-7877-44F5-A2CF-5B66C72AB77D}" name="PivotTable11"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BW4:BY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h="1" x="0"/>
        <item x="3"/>
        <item h="1" x="4"/>
        <item h="1" x="1"/>
        <item t="default"/>
      </items>
    </pivotField>
    <pivotField compact="0" outline="0" showAll="0"/>
  </pivotFields>
  <rowFields count="1">
    <field x="4"/>
  </rowFields>
  <rowItems count="10">
    <i>
      <x v="1544"/>
    </i>
    <i>
      <x v="2057"/>
    </i>
    <i>
      <x v="1545"/>
    </i>
    <i>
      <x v="1527"/>
    </i>
    <i>
      <x v="2199"/>
    </i>
    <i>
      <x v="1894"/>
    </i>
    <i>
      <x v="2048"/>
    </i>
    <i>
      <x v="1917"/>
    </i>
    <i>
      <x v="1528"/>
    </i>
    <i>
      <x v="2066"/>
    </i>
  </rowItems>
  <colFields count="1">
    <field x="-2"/>
  </colFields>
  <colItems count="2">
    <i>
      <x/>
    </i>
    <i i="1">
      <x v="1"/>
    </i>
  </colItems>
  <pageFields count="2">
    <pageField fld="32" hier="-1"/>
    <pageField fld="1" hier="-1"/>
  </pageFields>
  <dataFields count="2">
    <dataField name="Sum of Actual2" fld="23" baseField="0" baseItem="0"/>
    <dataField name="Sum of Normal Value MAD" fld="29" baseField="0" baseItem="0"/>
  </dataFields>
  <formats count="6">
    <format dxfId="77">
      <pivotArea type="all" dataOnly="0" outline="0" fieldPosition="0"/>
    </format>
    <format dxfId="78">
      <pivotArea outline="0" collapsedLevelsAreSubtotals="1" fieldPosition="0"/>
    </format>
    <format dxfId="79">
      <pivotArea type="origin" dataOnly="0" labelOnly="1" outline="0" fieldPosition="0"/>
    </format>
    <format dxfId="80">
      <pivotArea field="-2" type="button" dataOnly="0" labelOnly="1" outline="0" axis="axisCol" fieldPosition="0"/>
    </format>
    <format dxfId="81">
      <pivotArea type="topRight" dataOnly="0" labelOnly="1" outline="0" fieldPosition="0"/>
    </format>
    <format dxfId="82">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85FE763-AFE6-4715-9889-CD7234B67802}" name="PivotTable18" cacheId="59"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BH4:BJ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8">
        <item m="1" x="1278"/>
        <item m="1" x="2155"/>
        <item m="1" x="1899"/>
        <item m="1" x="1901"/>
        <item m="1" x="1012"/>
        <item m="1" x="1351"/>
        <item m="1" x="1087"/>
        <item m="1" x="2209"/>
        <item m="1" x="1383"/>
        <item m="1" x="1642"/>
        <item m="1" x="2187"/>
        <item m="1" x="2191"/>
        <item m="1" x="1661"/>
        <item m="1" x="1471"/>
        <item m="1" x="1068"/>
        <item m="1" x="1159"/>
        <item m="1" x="1160"/>
        <item m="1" x="1161"/>
        <item m="1" x="1672"/>
        <item m="1" x="1169"/>
        <item m="1" x="1675"/>
        <item m="1" x="2030"/>
        <item m="1" x="1289"/>
        <item m="1" x="1275"/>
        <item m="1" x="1254"/>
        <item m="1" x="1253"/>
        <item m="1" x="2134"/>
        <item m="1" x="2110"/>
        <item m="1" x="1845"/>
        <item m="1" x="1532"/>
        <item m="1" x="2152"/>
        <item m="1" x="2158"/>
        <item m="1" x="1758"/>
        <item m="1" x="2142"/>
        <item m="1" x="2144"/>
        <item m="1" x="1689"/>
        <item m="1" x="1774"/>
        <item m="1" x="1770"/>
        <item m="1" x="1781"/>
        <item m="1" x="1775"/>
        <item m="1" x="1776"/>
        <item m="1" x="1777"/>
        <item m="1" x="1779"/>
        <item m="1" x="1393"/>
        <item m="1" x="1436"/>
        <item m="1" x="1434"/>
        <item m="1" x="1059"/>
        <item m="1" x="2036"/>
        <item m="1" x="2037"/>
        <item m="1" x="1244"/>
        <item m="1" x="1250"/>
        <item m="1" x="2159"/>
        <item m="1" x="1367"/>
        <item m="1" x="1792"/>
        <item m="1" x="1119"/>
        <item m="1" x="1118"/>
        <item m="1" x="921"/>
        <item m="1" x="2043"/>
        <item m="1" x="1848"/>
        <item m="1" x="1849"/>
        <item m="1" x="1281"/>
        <item m="1" x="1364"/>
        <item m="1" x="1370"/>
        <item m="1" x="2160"/>
        <item m="1" x="2115"/>
        <item m="1" x="2116"/>
        <item m="1" x="2117"/>
        <item m="1" x="2118"/>
        <item m="1" x="1349"/>
        <item m="1" x="1970"/>
        <item m="1" x="990"/>
        <item m="1" x="994"/>
        <item m="1" x="2186"/>
        <item m="1" x="1261"/>
        <item m="1" x="1619"/>
        <item m="1" x="1029"/>
        <item m="1" x="1615"/>
        <item m="1" x="1967"/>
        <item m="1" x="2122"/>
        <item m="1" x="1969"/>
        <item m="1" x="2273"/>
        <item m="1" x="983"/>
        <item m="1" x="1122"/>
        <item m="1" x="1089"/>
        <item m="1" x="1084"/>
        <item m="1" x="1569"/>
        <item m="1" x="998"/>
        <item m="1" x="1377"/>
        <item m="1" x="995"/>
        <item m="1" x="1844"/>
        <item m="1" x="1143"/>
        <item m="1" x="973"/>
        <item m="1" x="1490"/>
        <item m="1" x="1831"/>
        <item m="1" x="1461"/>
        <item m="1" x="1318"/>
        <item m="1" x="1145"/>
        <item m="1" x="2132"/>
        <item m="1" x="1272"/>
        <item m="1" x="2135"/>
        <item m="1" x="1564"/>
        <item m="1" x="1313"/>
        <item m="1" x="1736"/>
        <item m="1" x="1027"/>
        <item m="1" x="1573"/>
        <item m="1" x="2297"/>
        <item m="1" x="2041"/>
        <item m="1" x="2034"/>
        <item m="1" x="2139"/>
        <item m="1" x="2201"/>
        <item m="1" x="1151"/>
        <item m="1" x="1562"/>
        <item m="1" x="2109"/>
        <item m="1" x="968"/>
        <item m="1" x="2164"/>
        <item m="1" x="1624"/>
        <item m="1" x="1652"/>
        <item m="1" x="1209"/>
        <item m="1" x="1797"/>
        <item m="1" x="1872"/>
        <item m="1" x="2108"/>
        <item m="1" x="1547"/>
        <item m="1" x="1571"/>
        <item m="1" x="1534"/>
        <item m="1" x="1828"/>
        <item m="1" x="2044"/>
        <item m="1" x="2048"/>
        <item m="1" x="1830"/>
        <item m="1" x="2075"/>
        <item m="1" x="1734"/>
        <item m="1" x="1825"/>
        <item m="1" x="949"/>
        <item m="1" x="2046"/>
        <item m="1" x="1641"/>
        <item m="1" x="1643"/>
        <item m="1" x="1563"/>
        <item m="1" x="1127"/>
        <item m="1" x="1544"/>
        <item m="1" x="1552"/>
        <item m="1" x="1086"/>
        <item m="1" x="1007"/>
        <item m="1" x="1230"/>
        <item m="1" x="1977"/>
        <item m="1" x="1453"/>
        <item m="1" x="1546"/>
        <item m="1" x="1691"/>
        <item m="1" x="991"/>
        <item m="1" x="977"/>
        <item m="1" x="1659"/>
        <item m="1" x="1489"/>
        <item m="1" x="1431"/>
        <item m="1" x="1793"/>
        <item m="1" x="1657"/>
        <item m="1" x="2154"/>
        <item m="1" x="1135"/>
        <item m="1" x="1856"/>
        <item m="1" x="1744"/>
        <item m="1" x="1621"/>
        <item m="1" x="2277"/>
        <item m="1" x="1215"/>
        <item m="1" x="1249"/>
        <item m="1" x="1304"/>
        <item m="1" x="975"/>
        <item m="1" x="1132"/>
        <item m="1" x="2156"/>
        <item m="1" x="1456"/>
        <item m="1" x="1083"/>
        <item m="1" x="1810"/>
        <item m="1" x="1361"/>
        <item m="1" x="1394"/>
        <item m="1" x="2292"/>
        <item m="1" x="2198"/>
        <item m="1" x="1451"/>
        <item m="1" x="1724"/>
        <item m="1" x="1496"/>
        <item m="1" x="1857"/>
        <item m="1" x="1134"/>
        <item m="1" x="1184"/>
        <item m="1" x="1992"/>
        <item m="1" x="2216"/>
        <item m="1" x="1190"/>
        <item m="1" x="1729"/>
        <item m="1" x="2049"/>
        <item m="1" x="1833"/>
        <item m="1" x="1742"/>
        <item m="1" x="1585"/>
        <item m="1" x="1620"/>
        <item m="1" x="1227"/>
        <item m="1" x="1543"/>
        <item m="1" x="1684"/>
        <item m="1" x="1088"/>
        <item m="1" x="937"/>
        <item m="1" x="2162"/>
        <item m="1" x="1085"/>
        <item m="1" x="1968"/>
        <item m="1" x="1853"/>
        <item m="1" x="2032"/>
        <item m="1" x="2234"/>
        <item m="1" x="1800"/>
        <item m="1" x="961"/>
        <item m="1" x="988"/>
        <item m="1" x="1796"/>
        <item m="1" x="1315"/>
        <item m="1" x="2133"/>
        <item m="1" x="2062"/>
        <item m="1" x="1802"/>
        <item m="1" x="1305"/>
        <item m="1" x="1075"/>
        <item m="1" x="1632"/>
        <item m="1" x="1258"/>
        <item m="1" x="1976"/>
        <item m="1" x="1374"/>
        <item m="1" x="971"/>
        <item m="1" x="1139"/>
        <item m="1" x="1178"/>
        <item m="1" x="1400"/>
        <item m="1" x="1416"/>
        <item m="1" x="1542"/>
        <item m="1" x="1142"/>
        <item m="1" x="1183"/>
        <item m="1" x="2254"/>
        <item m="1" x="1590"/>
        <item m="1" x="2181"/>
        <item m="1" x="923"/>
        <item m="1" x="1391"/>
        <item m="1" x="1990"/>
        <item m="1" x="966"/>
        <item m="1" x="2140"/>
        <item m="1" x="1079"/>
        <item m="1" x="1485"/>
        <item m="1" x="1332"/>
        <item m="1" x="1257"/>
        <item m="1" x="1061"/>
        <item m="1" x="1519"/>
        <item m="1" x="2290"/>
        <item m="1" x="1852"/>
        <item m="1" x="1980"/>
        <item m="1" x="1066"/>
        <item m="1" x="1172"/>
        <item m="1" x="2257"/>
        <item m="1" x="1993"/>
        <item m="1" x="1226"/>
        <item m="1" x="2171"/>
        <item m="1" x="1685"/>
        <item m="1" x="984"/>
        <item m="1" x="1287"/>
        <item m="1" x="1140"/>
        <item m="1" x="1567"/>
        <item m="1" x="1236"/>
        <item m="1" x="1013"/>
        <item m="1" x="2067"/>
        <item m="1" x="1834"/>
        <item m="1" x="1782"/>
        <item m="1" x="2184"/>
        <item m="1" x="926"/>
        <item m="1" x="1898"/>
        <item m="1" x="1871"/>
        <item m="1" x="1474"/>
        <item m="1" x="1260"/>
        <item m="1" x="1768"/>
        <item m="1" x="1212"/>
        <item m="1" x="996"/>
        <item m="1" x="2157"/>
        <item m="1" x="1832"/>
        <item m="1" x="1131"/>
        <item m="1" x="1016"/>
        <item m="1" x="2200"/>
        <item m="1" x="1306"/>
        <item m="1" x="2293"/>
        <item m="1" x="1588"/>
        <item m="1" x="1098"/>
        <item m="1" x="2088"/>
        <item m="1" x="2237"/>
        <item m="1" x="1738"/>
        <item m="1" x="1385"/>
        <item m="1" x="1175"/>
        <item m="1" x="1605"/>
        <item m="1" x="967"/>
        <item m="1" x="1447"/>
        <item m="1" x="1813"/>
        <item m="1" x="1984"/>
        <item m="1" x="1303"/>
        <item m="1" x="1639"/>
        <item m="1" x="1646"/>
        <item m="1" x="2287"/>
        <item m="1" x="1405"/>
        <item m="1" x="1426"/>
        <item m="1" x="2183"/>
        <item m="1" x="1957"/>
        <item m="1" x="2252"/>
        <item m="1" x="1761"/>
        <item m="1" x="1242"/>
        <item m="1" x="1478"/>
        <item m="1" x="1163"/>
        <item m="1" x="1162"/>
        <item m="1" x="1720"/>
        <item m="1" x="1203"/>
        <item m="1" x="2202"/>
        <item m="1" x="2241"/>
        <item m="1" x="2014"/>
        <item m="1" x="1229"/>
        <item m="1" x="1375"/>
        <item m="1" x="1274"/>
        <item m="1" x="1981"/>
        <item m="1" x="980"/>
        <item m="1" x="2027"/>
        <item m="1" x="2192"/>
        <item m="1" x="1302"/>
        <item m="1" x="1495"/>
        <item m="1" x="1617"/>
        <item m="1" x="2081"/>
        <item m="1" x="2042"/>
        <item m="1" x="1999"/>
        <item m="1" x="938"/>
        <item m="1" x="1900"/>
        <item m="1" x="2180"/>
        <item m="1" x="2065"/>
        <item m="1" x="1690"/>
        <item m="1" x="1026"/>
        <item m="1" x="1106"/>
        <item m="1" x="1336"/>
        <item m="1" x="1883"/>
        <item m="1" x="2059"/>
        <item m="1" x="1867"/>
        <item m="1" x="2185"/>
        <item m="1" x="1043"/>
        <item m="1" x="1399"/>
        <item m="1" x="1005"/>
        <item m="1" x="2176"/>
        <item m="1" x="2167"/>
        <item m="1" x="2153"/>
        <item m="1" x="2259"/>
        <item m="1" x="1321"/>
        <item m="1" x="1395"/>
        <item m="1" x="1009"/>
        <item m="1" x="1877"/>
        <item m="1" x="1187"/>
        <item m="1" x="1099"/>
        <item m="1" x="963"/>
        <item m="1" x="1501"/>
        <item m="1" x="1947"/>
        <item m="1" x="2262"/>
        <item m="1" x="1924"/>
        <item m="1" x="2196"/>
        <item m="1" x="1597"/>
        <item m="1" x="1206"/>
        <item m="1" x="1979"/>
        <item m="1" x="1550"/>
        <item m="1" x="2151"/>
        <item m="1" x="1046"/>
        <item m="1" x="1582"/>
        <item m="1" x="1523"/>
        <item m="1" x="1092"/>
        <item m="1" x="1794"/>
        <item m="1" x="2270"/>
        <item m="1" x="2213"/>
        <item m="1" x="1233"/>
        <item m="1" x="2119"/>
        <item m="1" x="1962"/>
        <item m="1" x="1767"/>
        <item m="1" x="2271"/>
        <item m="1" x="1722"/>
        <item m="1" x="1189"/>
        <item m="1" x="974"/>
        <item m="1" x="1650"/>
        <item m="1" x="2263"/>
        <item m="1" x="1948"/>
        <item m="1" x="2299"/>
        <item m="1" x="1964"/>
        <item m="1" x="1392"/>
        <item m="1" x="1904"/>
        <item m="1" x="2018"/>
        <item m="1" x="953"/>
        <item m="1" x="2233"/>
        <item m="1" x="1481"/>
        <item m="1" x="993"/>
        <item m="1" x="1997"/>
        <item m="1" x="2249"/>
        <item m="1" x="1347"/>
        <item m="1" x="2023"/>
        <item m="1" x="1133"/>
        <item m="1" x="1660"/>
        <item m="1" x="1309"/>
        <item m="1" x="1829"/>
        <item m="1" x="2195"/>
        <item m="1" x="1211"/>
        <item m="1" x="1477"/>
        <item m="1" x="2296"/>
        <item m="1" x="1259"/>
        <item m="1" x="924"/>
        <item m="1" x="2172"/>
        <item m="1" x="2163"/>
        <item m="1" x="2190"/>
        <item m="1" x="1983"/>
        <item m="1" x="2113"/>
        <item m="1" x="2295"/>
        <item m="1" x="2015"/>
        <item m="1" x="1340"/>
        <item m="1" x="1548"/>
        <item m="1" x="1398"/>
        <item m="1" x="1220"/>
        <item m="1" x="1614"/>
        <item m="1" x="1592"/>
        <item m="1" x="1437"/>
        <item m="1" x="1239"/>
        <item m="1" x="2235"/>
        <item m="1" x="1576"/>
        <item m="1" x="2268"/>
        <item m="1" x="2074"/>
        <item m="1" x="925"/>
        <item m="1" x="1579"/>
        <item m="1" x="1097"/>
        <item m="1" x="1425"/>
        <item m="1" x="1743"/>
        <item m="1" x="1801"/>
        <item m="1" x="1890"/>
        <item m="1" x="2013"/>
        <item m="1" x="1479"/>
        <item m="1" x="1001"/>
        <item m="1" x="1372"/>
        <item m="1" x="1701"/>
        <item m="1" x="1033"/>
        <item m="1" x="1772"/>
        <item m="1" x="2245"/>
        <item m="1" x="1509"/>
        <item m="1" x="1301"/>
        <item m="1" x="1192"/>
        <item m="1" x="919"/>
        <item m="1" x="2076"/>
        <item m="1" x="1838"/>
        <item m="1" x="1656"/>
        <item m="1" x="959"/>
        <item m="1" x="2175"/>
        <item m="1" x="1273"/>
        <item m="1" x="1346"/>
        <item m="1" x="1795"/>
        <item m="1" x="1896"/>
        <item m="1" x="1406"/>
        <item m="1" x="2150"/>
        <item m="1" x="1480"/>
        <item m="1" x="1586"/>
        <item m="1" x="1396"/>
        <item m="1" x="1677"/>
        <item m="1" x="1822"/>
        <item m="1" x="2207"/>
        <item m="1" x="1783"/>
        <item m="1" x="1204"/>
        <item m="1" x="1413"/>
        <item m="1" x="1262"/>
        <item m="1" x="1241"/>
        <item m="1" x="2040"/>
        <item m="1" x="1165"/>
        <item m="1" x="2008"/>
        <item m="1" x="1129"/>
        <item m="1" x="2204"/>
        <item m="1" x="2080"/>
        <item m="1" x="1460"/>
        <item m="1" x="978"/>
        <item m="1" x="1498"/>
        <item m="1" x="2248"/>
        <item m="1" x="1926"/>
        <item m="1" x="1018"/>
        <item m="1" x="1070"/>
        <item m="1" x="1491"/>
        <item m="1" x="1032"/>
        <item m="1" x="1497"/>
        <item m="1" x="1593"/>
        <item m="1" x="2244"/>
        <item m="1" x="2194"/>
        <item m="1" x="1438"/>
        <item m="1" x="2242"/>
        <item m="1" x="1350"/>
        <item m="1" x="1403"/>
        <item m="1" x="1715"/>
        <item m="1" x="1167"/>
        <item m="1" x="1889"/>
        <item m="1" x="1324"/>
        <item m="1" x="1732"/>
        <item m="1" x="941"/>
        <item m="1" x="1851"/>
        <item m="1" x="1299"/>
        <item m="1" x="1940"/>
        <item m="1" x="1020"/>
        <item m="1" x="2005"/>
        <item m="1" x="1963"/>
        <item m="1" x="1039"/>
        <item m="1" x="2096"/>
        <item m="1" x="1974"/>
        <item m="1" x="1095"/>
        <item m="1" x="1130"/>
        <item m="1" x="1414"/>
        <item m="1" x="1082"/>
        <item m="1" x="1421"/>
        <item m="1" x="2098"/>
        <item m="1" x="2174"/>
        <item m="1" x="1673"/>
        <item m="1" x="1942"/>
        <item m="1" x="2236"/>
        <item m="1" x="2251"/>
        <item m="1" x="2029"/>
        <item m="1" x="1827"/>
        <item m="1" x="1575"/>
        <item m="1" x="1679"/>
        <item m="1" x="2071"/>
        <item m="1" x="2072"/>
        <item m="1" x="2114"/>
        <item m="1" x="2188"/>
        <item m="1" x="1644"/>
        <item m="1" x="1065"/>
        <item m="1" x="2276"/>
        <item m="1" x="2303"/>
        <item m="1" x="1042"/>
        <item m="1" x="2226"/>
        <item m="1" x="1269"/>
        <item m="1" x="1047"/>
        <item m="1" x="1545"/>
        <item m="1" x="2173"/>
        <item m="1" x="1113"/>
        <item m="1" x="2066"/>
        <item m="1" x="1809"/>
        <item m="1" x="1050"/>
        <item m="1" x="1654"/>
        <item m="1" x="1950"/>
        <item m="1" x="2038"/>
        <item m="1" x="1754"/>
        <item m="1" x="2089"/>
        <item m="1" x="1531"/>
        <item m="1" x="2222"/>
        <item m="1" x="1422"/>
        <item m="1" x="2304"/>
        <item m="1" x="1103"/>
        <item m="1" x="2070"/>
        <item m="1" x="1104"/>
        <item m="1" x="2092"/>
        <item m="1" x="1108"/>
        <item m="1" x="1762"/>
        <item m="1" x="2305"/>
        <item m="1" x="1116"/>
        <item m="1" x="1598"/>
        <item m="1" x="1846"/>
        <item m="1" x="1998"/>
        <item m="1" x="1115"/>
        <item m="1" x="1951"/>
        <item m="1" x="947"/>
        <item m="1" x="1294"/>
        <item m="1" x="2061"/>
        <item m="1" x="1678"/>
        <item m="1" x="1502"/>
        <item m="1" x="1295"/>
        <item m="1" x="1128"/>
        <item m="1" x="2090"/>
        <item m="1" x="1080"/>
        <item m="1" x="2026"/>
        <item m="1" x="1156"/>
        <item m="1" x="1894"/>
        <item m="1" x="2086"/>
        <item m="1" x="987"/>
        <item m="1" x="2007"/>
        <item m="1" x="2111"/>
        <item m="1" x="1362"/>
        <item m="1" x="2053"/>
        <item m="1" x="2084"/>
        <item m="1" x="2145"/>
        <item m="1" x="1895"/>
        <item m="1" x="1814"/>
        <item m="1" x="939"/>
        <item m="1" x="1865"/>
        <item m="1" x="1397"/>
        <item m="1" x="1580"/>
        <item m="1" x="1319"/>
        <item m="1" x="1368"/>
        <item m="1" x="1221"/>
        <item m="1" x="1705"/>
        <item m="1" x="1913"/>
        <item m="1" x="2285"/>
        <item m="1" x="1649"/>
        <item m="1" x="1344"/>
        <item m="1" x="1907"/>
        <item m="1" x="1651"/>
        <item m="1" x="1062"/>
        <item m="1" x="1034"/>
        <item m="1" x="1035"/>
        <item m="1" x="1648"/>
        <item m="1" x="1200"/>
        <item m="1" x="2240"/>
        <item m="1" x="1266"/>
        <item m="1" x="1218"/>
        <item m="1" x="1404"/>
        <item m="1" x="1217"/>
        <item m="1" x="1219"/>
        <item m="1" x="2193"/>
        <item m="1" x="970"/>
        <item m="1" x="972"/>
        <item m="1" x="1570"/>
        <item m="1" x="1060"/>
        <item m="1" x="999"/>
        <item m="1" x="1037"/>
        <item m="1" x="1036"/>
        <item m="1" x="1746"/>
        <item m="1" x="1003"/>
        <item m="1" x="1748"/>
        <item m="1" x="1949"/>
        <item m="1" x="1198"/>
        <item m="1" x="1197"/>
        <item m="1" x="1195"/>
        <item m="1" x="1881"/>
        <item m="1" x="2284"/>
        <item m="1" x="1280"/>
        <item m="1" x="1703"/>
        <item m="1" x="1353"/>
        <item m="1" x="1235"/>
        <item m="1" x="1237"/>
        <item m="1" x="1251"/>
        <item m="1" x="1010"/>
        <item m="1" x="2006"/>
        <item m="1" x="1610"/>
        <item m="1" x="1870"/>
        <item m="1" x="1910"/>
        <item m="1" x="1265"/>
        <item m="1" x="1788"/>
        <item m="1" x="2078"/>
        <item m="1" x="2246"/>
        <item m="1" x="1911"/>
        <item m="1" x="2269"/>
        <item m="1" x="1840"/>
        <item m="1" x="2243"/>
        <item m="1" x="2051"/>
        <item m="1" x="2258"/>
        <item m="1" x="2282"/>
        <item m="1" x="2286"/>
        <item m="1" x="2283"/>
        <item m="1" x="1811"/>
        <item m="1" x="1903"/>
        <item m="1" x="982"/>
        <item m="1" x="1558"/>
        <item m="1" x="989"/>
        <item m="1" x="985"/>
        <item m="1" x="1812"/>
        <item m="1" x="1196"/>
        <item m="1" x="1255"/>
        <item m="1" x="934"/>
        <item m="1" x="1256"/>
        <item m="1" x="1915"/>
        <item m="1" x="1730"/>
        <item m="1" x="2288"/>
        <item m="1" x="1467"/>
        <item m="1" x="1202"/>
        <item m="1" x="1908"/>
        <item m="1" x="2170"/>
        <item m="1" x="1038"/>
        <item m="1" x="2294"/>
        <item m="1" x="1146"/>
        <item m="1" x="2052"/>
        <item m="1" x="1263"/>
        <item m="1" x="2063"/>
        <item m="1" x="1252"/>
        <item m="1" x="1680"/>
        <item m="1" x="1647"/>
        <item m="1" x="1334"/>
        <item m="1" x="1928"/>
        <item m="1" x="2247"/>
        <item m="1" x="1634"/>
        <item m="1" x="1154"/>
        <item m="1" x="1371"/>
        <item m="1" x="1616"/>
        <item m="1" x="1929"/>
        <item m="1" x="1359"/>
        <item m="1" x="2141"/>
        <item m="1" x="1019"/>
        <item m="1" x="1676"/>
        <item m="1" x="1956"/>
        <item m="1" x="1181"/>
        <item m="1" x="1110"/>
        <item m="1" x="1174"/>
        <item m="1" x="2126"/>
        <item m="1" x="1755"/>
        <item m="1" x="992"/>
        <item m="1" x="1081"/>
        <item m="1" x="1021"/>
        <item m="1" x="1494"/>
        <item m="1" x="1771"/>
        <item m="1" x="1432"/>
        <item m="1" x="1591"/>
        <item m="1" x="2182"/>
        <item m="1" x="1503"/>
        <item m="1" x="1697"/>
        <item m="1" x="1191"/>
        <item m="1" x="2101"/>
        <item m="1" x="1623"/>
        <item m="1" x="1667"/>
        <item m="1" x="2082"/>
        <item m="1" x="1418"/>
        <item m="1" x="2000"/>
        <item m="1" x="1520"/>
        <item m="1" x="1285"/>
        <item m="1" x="1424"/>
        <item m="1" x="1238"/>
        <item m="1" x="1433"/>
        <item m="1" x="952"/>
        <item m="1" x="1959"/>
        <item m="1" x="2001"/>
        <item m="1" x="1427"/>
        <item m="1" x="1706"/>
        <item m="1" x="1291"/>
        <item m="1" x="1861"/>
        <item m="1" x="1170"/>
        <item m="1" x="957"/>
        <item m="1" x="1331"/>
        <item m="1" x="1666"/>
        <item m="1" x="1510"/>
        <item m="1" x="936"/>
        <item m="1" x="1500"/>
        <item m="1" x="2120"/>
        <item m="1" x="1714"/>
        <item m="1" x="1298"/>
        <item m="1" x="1756"/>
        <item m="1" x="2137"/>
        <item m="1" x="1566"/>
        <item m="1" x="1513"/>
        <item m="1" x="1025"/>
        <item m="1" x="2143"/>
        <item m="1" x="956"/>
        <item m="1" x="1515"/>
        <item m="1" x="1709"/>
        <item m="1" x="1708"/>
        <item m="1" x="2267"/>
        <item m="1" x="2073"/>
        <item m="1" x="1330"/>
        <item m="1" x="1412"/>
        <item m="1" x="1514"/>
        <item m="1" x="1284"/>
        <item m="1" x="2275"/>
        <item m="1" x="1664"/>
        <item m="1" x="1185"/>
        <item m="1" x="1663"/>
        <item m="1" x="2231"/>
        <item m="1" x="1752"/>
        <item m="1" x="1004"/>
        <item m="1" x="1506"/>
        <item m="1" x="1625"/>
        <item m="1" x="1757"/>
        <item m="1" x="1300"/>
        <item m="1" x="1688"/>
        <item m="1" x="2218"/>
        <item m="1" x="2199"/>
        <item m="1" x="1528"/>
        <item m="1" x="1322"/>
        <item m="1" x="1326"/>
        <item m="1" x="2215"/>
        <item m="1" x="1707"/>
        <item m="1" x="1719"/>
        <item m="1" x="1063"/>
        <item m="1" x="1168"/>
        <item m="1" x="1975"/>
        <item m="1" x="1710"/>
        <item m="1" x="1807"/>
        <item m="1" x="1518"/>
        <item m="1" x="1773"/>
        <item m="1" x="1577"/>
        <item m="1" x="1499"/>
        <item m="1" x="1511"/>
        <item m="1" x="1886"/>
        <item m="1" x="1512"/>
        <item m="1" x="1665"/>
        <item m="1" x="1921"/>
        <item m="1" x="1224"/>
        <item m="1" x="1006"/>
        <item m="1" x="1733"/>
        <item m="1" x="1000"/>
        <item m="1" x="1751"/>
        <item m="1" x="1991"/>
        <item m="1" x="1173"/>
        <item m="1" x="2225"/>
        <item m="1" x="946"/>
        <item m="1" x="1329"/>
        <item m="1" x="1674"/>
        <item m="1" x="1713"/>
        <item m="1" x="1633"/>
        <item m="1" x="1986"/>
        <item m="1" x="2224"/>
        <item m="1" x="1150"/>
        <item m="1" x="1072"/>
        <item m="1" x="1430"/>
        <item m="1" x="1428"/>
        <item m="1" x="1417"/>
        <item m="1" x="1622"/>
        <item m="1" x="1297"/>
        <item m="1" x="976"/>
        <item m="1" x="2289"/>
        <item m="1" x="1423"/>
        <item m="1" x="2031"/>
        <item m="1" x="1681"/>
        <item m="1" x="1599"/>
        <item m="1" x="1516"/>
        <item m="1" x="1636"/>
        <item m="1" x="1152"/>
        <item m="1" x="1505"/>
        <item m="1" x="1144"/>
        <item m="1" x="1712"/>
        <item m="1" x="1671"/>
        <item m="1" x="1716"/>
        <item m="1" x="1864"/>
        <item m="1" x="1939"/>
        <item m="1" x="1420"/>
        <item m="1" x="1504"/>
        <item m="1" x="2239"/>
        <item m="1" x="1409"/>
        <item m="1" x="1107"/>
        <item m="1" x="2230"/>
        <item m="1" x="1164"/>
        <item m="1" x="915"/>
        <item m="1" x="1179"/>
        <item m="1" x="1637"/>
        <item m="1" x="1410"/>
        <item m="1" x="1282"/>
        <item m="1" x="2106"/>
        <item m="1" x="1445"/>
        <item m="1" x="1040"/>
        <item m="1" x="1989"/>
        <item m="1" x="1137"/>
        <item m="1" x="1444"/>
        <item m="1" x="954"/>
        <item m="1" x="1296"/>
        <item m="1" x="2221"/>
        <item m="1" x="1589"/>
        <item m="1" x="1629"/>
        <item m="1" x="1002"/>
        <item m="1" x="932"/>
        <item m="1" x="2227"/>
        <item m="1" x="1339"/>
        <item m="1" x="1157"/>
        <item m="1" x="1407"/>
        <item m="1" x="1051"/>
        <item m="1" x="1448"/>
        <item m="1" x="1446"/>
        <item m="1" x="1222"/>
        <item m="1" x="1778"/>
        <item m="1" x="922"/>
        <item m="1" x="1449"/>
        <item m="1" x="1602"/>
        <item m="1" x="1136"/>
        <item m="1" x="1341"/>
        <item m="1" x="1348"/>
        <item m="1" x="1345"/>
        <item m="1" x="1076"/>
        <item m="1" x="2146"/>
        <item m="1" x="1687"/>
        <item m="1" x="1476"/>
        <item m="1" x="1893"/>
        <item m="1" x="1401"/>
        <item m="1" x="1628"/>
        <item m="1" x="1682"/>
        <item m="1" x="1694"/>
        <item m="1" x="1630"/>
        <item m="1" x="2307"/>
        <item m="1" x="1155"/>
        <item m="1" x="2265"/>
        <item m="1" x="1100"/>
        <item m="1" x="1166"/>
        <item m="1" x="1014"/>
        <item m="1" x="2077"/>
        <item m="1" x="1905"/>
        <item m="1" x="1892"/>
        <item m="1" x="2091"/>
        <item m="1" x="1923"/>
        <item m="1" x="1718"/>
        <item m="1" x="2083"/>
        <item m="1" x="1245"/>
        <item m="1" x="1640"/>
        <item m="1" x="2079"/>
        <item m="1" x="1443"/>
        <item m="1" x="1717"/>
        <item m="1" x="2229"/>
        <item m="1" x="1267"/>
        <item m="1" x="1210"/>
        <item m="1" x="951"/>
        <item m="1" x="1470"/>
        <item m="1" x="1333"/>
        <item m="1" x="1475"/>
        <item m="1" x="1860"/>
        <item m="1" x="1799"/>
        <item m="1" x="1343"/>
        <item m="1" x="1938"/>
        <item m="1" x="1836"/>
        <item m="1" x="1944"/>
        <item m="1" x="1310"/>
        <item m="1" x="2148"/>
        <item m="1" x="2004"/>
        <item m="1" x="1335"/>
        <item m="1" x="2149"/>
        <item m="1" x="1574"/>
        <item m="1" x="1769"/>
        <item m="1" x="1760"/>
        <item m="1" x="1057"/>
        <item m="1" x="2003"/>
        <item m="1" x="1045"/>
        <item m="1" x="1355"/>
        <item m="1" x="1683"/>
        <item m="1" x="1578"/>
        <item m="1" x="1862"/>
        <item m="1" x="1022"/>
        <item m="1" x="1613"/>
        <item m="1" x="1745"/>
        <item m="1" x="2085"/>
        <item m="1" x="1327"/>
        <item m="1" x="1581"/>
        <item m="1" x="1435"/>
        <item m="1" x="2165"/>
        <item m="1" x="1357"/>
        <item m="1" x="1415"/>
        <item m="1" x="1121"/>
        <item m="1" x="1995"/>
        <item m="1" x="2020"/>
        <item m="1" x="2238"/>
        <item m="1" x="1668"/>
        <item m="1" x="1188"/>
        <item m="1" x="2022"/>
        <item m="1" x="2010"/>
        <item m="1" x="2306"/>
        <item m="1" x="1538"/>
        <item m="1" x="1858"/>
        <item m="1" x="965"/>
        <item m="1" x="1631"/>
        <item m="1" x="2095"/>
        <item m="1" x="1337"/>
        <item m="1" x="1307"/>
        <item m="1" x="1958"/>
        <item m="1" x="1784"/>
        <item m="1" x="1462"/>
        <item m="1" x="1868"/>
        <item m="1" x="1067"/>
        <item m="1" x="1600"/>
        <item m="1" x="1176"/>
        <item m="1" x="2125"/>
        <item m="1" x="1521"/>
        <item m="1" x="1669"/>
        <item m="1" x="2097"/>
        <item m="1" x="1354"/>
        <item m="1" x="2019"/>
        <item m="1" x="1537"/>
        <item m="1" x="2211"/>
        <item m="1" x="1044"/>
        <item m="1" x="1056"/>
        <item m="1" x="1635"/>
        <item m="1" x="1961"/>
        <item m="1" x="1595"/>
        <item m="1" x="2253"/>
        <item m="1" x="2039"/>
        <item m="1" x="2121"/>
        <item m="1" x="1606"/>
        <item m="1" x="1109"/>
        <item m="1" x="1925"/>
        <item m="1" x="1293"/>
        <item m="1" x="2136"/>
        <item m="1" x="1662"/>
        <item m="1" x="1854"/>
        <item m="1" x="2228"/>
        <item m="1" x="1994"/>
        <item m="1" x="1842"/>
        <item m="1" x="1194"/>
        <item m="1" x="1111"/>
        <item m="1" x="1728"/>
        <item m="1" x="1859"/>
        <item m="1" x="1909"/>
        <item m="1" x="1540"/>
        <item m="1" x="1141"/>
        <item m="1" x="1288"/>
        <item m="1" x="1696"/>
        <item m="1" x="1941"/>
        <item m="1" x="1472"/>
        <item m="1" x="1041"/>
        <item m="1" x="2168"/>
        <item m="1" x="1279"/>
        <item m="1" x="1055"/>
        <item m="1" x="1158"/>
        <item m="1" x="2210"/>
        <item m="1" x="1386"/>
        <item m="1" x="1473"/>
        <item m="1" x="1054"/>
        <item m="1" x="1764"/>
        <item m="1" x="1049"/>
        <item m="1" x="1493"/>
        <item m="1" x="1078"/>
        <item m="1" x="1492"/>
        <item m="1" x="1465"/>
        <item m="1" x="2272"/>
        <item m="1" x="2068"/>
        <item m="1" x="1071"/>
        <item m="1" x="1741"/>
        <item m="1" x="1530"/>
        <item m="1" x="2169"/>
        <item m="1" x="1698"/>
        <item m="1" x="1411"/>
        <item m="1" x="2012"/>
        <item m="1" x="2060"/>
        <item m="1" x="1419"/>
        <item m="1" x="2255"/>
        <item m="1" x="1017"/>
        <item m="1" x="940"/>
        <item m="1" x="2291"/>
        <item m="1" x="933"/>
        <item m="1" x="1603"/>
        <item m="1" x="1612"/>
        <item m="1" x="920"/>
        <item m="1" x="945"/>
        <item m="1" x="1803"/>
        <item m="1" x="2093"/>
        <item m="1" x="1286"/>
        <item m="1" x="2206"/>
        <item m="1" x="1749"/>
        <item m="1" x="1015"/>
        <item m="1" x="1955"/>
        <item m="1" x="1147"/>
        <item m="1" x="1753"/>
        <item m="1" x="931"/>
        <item m="1" x="2064"/>
        <item m="1" x="2057"/>
        <item m="1" x="1180"/>
        <item m="1" x="1541"/>
        <item m="1" x="1806"/>
        <item m="1" x="2127"/>
        <item m="1" x="1177"/>
        <item m="1" x="2302"/>
        <item m="1" x="1914"/>
        <item m="1" x="1879"/>
        <item m="1" x="1878"/>
        <item m="1" x="1053"/>
        <item m="1" x="2011"/>
        <item m="1" x="1207"/>
        <item m="1" x="950"/>
        <item m="1" x="1765"/>
        <item m="1" x="1148"/>
        <item m="1" x="1902"/>
        <item m="1" x="1653"/>
        <item m="1" x="930"/>
        <item m="1" x="1818"/>
        <item m="1" x="1536"/>
        <item m="1" x="1823"/>
        <item m="1" x="944"/>
        <item m="1" x="1342"/>
        <item m="1" x="1919"/>
        <item m="1" x="2219"/>
        <item m="1" x="1727"/>
        <item m="1" x="1891"/>
        <item m="1" x="1463"/>
        <item m="1" x="1283"/>
        <item m="1" x="2009"/>
        <item m="1" x="2214"/>
        <item m="1" x="1096"/>
        <item m="1" x="1731"/>
        <item m="1" x="2232"/>
        <item m="1" x="986"/>
        <item m="1" x="2177"/>
        <item m="1" x="2100"/>
        <item m="1" x="1960"/>
        <item m="1" x="1464"/>
        <item m="1" x="1199"/>
        <item m="1" x="1028"/>
        <item m="1" x="2017"/>
        <item m="1" x="1243"/>
        <item m="1" x="2094"/>
        <item m="1" x="1627"/>
        <item m="1" x="1880"/>
        <item m="1" x="1077"/>
        <item m="1" x="1786"/>
        <item m="1" x="1972"/>
        <item m="1" x="1971"/>
        <item m="1" x="1093"/>
        <item m="1" x="2130"/>
        <item m="1" x="1225"/>
        <item m="1" x="1839"/>
        <item m="1" x="2279"/>
        <item m="1" x="1205"/>
        <item m="1" x="1408"/>
        <item m="1" x="1702"/>
        <item m="1" x="1373"/>
        <item m="1" x="1101"/>
        <item m="1" x="2203"/>
        <item m="1" x="1912"/>
        <item m="1" x="2025"/>
        <item m="1" x="2166"/>
        <item m="1" x="1459"/>
        <item m="1" x="1747"/>
        <item m="1" x="1231"/>
        <item m="1" x="1312"/>
        <item m="1" x="2028"/>
        <item m="1" x="1270"/>
        <item m="1" x="1549"/>
        <item m="1" x="1626"/>
        <item m="1" x="2256"/>
        <item m="1" x="1601"/>
        <item m="1" x="1785"/>
        <item m="1" x="2208"/>
        <item m="1" x="1821"/>
        <item m="1" x="1897"/>
        <item m="1" x="2217"/>
        <item m="1" x="1457"/>
        <item m="1" x="1875"/>
        <item m="1" x="2147"/>
        <item m="1" x="2266"/>
        <item m="1" x="2087"/>
        <item m="1" x="942"/>
        <item m="1" x="1996"/>
        <item m="1" x="1105"/>
        <item m="1" x="1855"/>
        <item m="1" x="1468"/>
        <item m="1" x="1048"/>
        <item m="1" x="2189"/>
        <item m="1" x="1572"/>
        <item m="1" x="1458"/>
        <item m="1" x="1486"/>
        <item m="1" x="1276"/>
        <item m="1" x="2278"/>
        <item m="1" x="1382"/>
        <item m="1" x="1182"/>
        <item m="1" x="1442"/>
        <item m="1" x="1763"/>
        <item m="1" x="1704"/>
        <item m="1" x="2016"/>
        <item m="1" x="1645"/>
        <item m="1" x="1246"/>
        <item m="1" x="1837"/>
        <item m="1" x="1508"/>
        <item m="1" x="1482"/>
        <item m="1" x="1387"/>
        <item m="1" x="2138"/>
        <item m="1" x="1358"/>
        <item m="1" x="1228"/>
        <item m="1" x="1360"/>
        <item m="1" x="935"/>
        <item m="1" x="1711"/>
        <item m="1" x="1388"/>
        <item m="1" x="958"/>
        <item m="1" x="1791"/>
        <item m="1" x="1670"/>
        <item m="1" x="1008"/>
        <item m="1" x="962"/>
        <item m="1" x="1052"/>
        <item m="1" x="1365"/>
        <item m="1" x="1638"/>
        <item m="1" x="1208"/>
        <item m="1" x="1323"/>
        <item m="1" x="1316"/>
        <item m="1" x="1725"/>
        <item m="1" x="1766"/>
        <item m="1" x="1311"/>
        <item m="1" x="1739"/>
        <item m="1" x="1440"/>
        <item m="1" x="1596"/>
        <item m="1" x="1469"/>
        <item m="1" x="1454"/>
        <item m="1" x="1186"/>
        <item m="1" x="2220"/>
        <item m="1" x="1583"/>
        <item m="1" x="1102"/>
        <item m="1" x="1723"/>
        <item m="1" x="955"/>
        <item m="1" x="2047"/>
        <item m="1" x="927"/>
        <item m="1" x="1381"/>
        <item m="1" x="1094"/>
        <item m="1" x="1069"/>
        <item m="1" x="1290"/>
        <item m="1" x="1024"/>
        <item m="1" x="1561"/>
        <item m="1" x="2069"/>
        <item m="1" x="2301"/>
        <item m="1" x="1906"/>
        <item m="1" x="2300"/>
        <item m="1" x="1927"/>
        <item m="1" x="929"/>
        <item m="1" x="1750"/>
        <item m="1" x="1483"/>
        <item m="1" x="1885"/>
        <item m="1" x="1073"/>
        <item m="1" x="1826"/>
        <item m="1" x="1808"/>
        <item m="1" x="1847"/>
        <item m="1" x="1535"/>
        <item m="1" x="2099"/>
        <item m="1" x="2102"/>
        <item m="1" x="1389"/>
        <item m="1" x="1369"/>
        <item m="1" x="1917"/>
        <item m="1" x="1559"/>
        <item m="1" x="2107"/>
        <item m="1" x="2223"/>
        <item m="1" x="1376"/>
        <item m="1" x="1488"/>
        <item m="1" x="1953"/>
        <item m="1" x="1876"/>
        <item m="1" x="2264"/>
        <item m="1" x="2212"/>
        <item m="1" x="928"/>
        <item m="1" x="1264"/>
        <item m="1" x="1759"/>
        <item m="1" x="1356"/>
        <item m="1" x="1450"/>
        <item m="1" x="1594"/>
        <item m="1" x="2024"/>
        <item m="1" x="1064"/>
        <item m="1" x="1835"/>
        <item m="1" x="997"/>
        <item m="1" x="2054"/>
        <item m="1" x="1522"/>
        <item m="1" x="1863"/>
        <item m="1" x="1882"/>
        <item m="1" x="1325"/>
        <item m="1" x="1692"/>
        <item m="1" x="1320"/>
        <item m="1" x="1390"/>
        <item m="1" x="948"/>
        <item m="1" x="2112"/>
        <item m="1" x="1314"/>
        <item m="1" x="1455"/>
        <item m="1" x="1843"/>
        <item m="1" x="1363"/>
        <item m="1" x="979"/>
        <item m="1" x="2129"/>
        <item m="1" x="1091"/>
        <item m="1" x="1466"/>
        <item m="1" x="2260"/>
        <item m="1" x="964"/>
        <item m="1" x="1584"/>
        <item m="1" x="2280"/>
        <item m="1" x="1790"/>
        <item m="1" x="2103"/>
        <item m="1" x="943"/>
        <item m="1" x="1805"/>
        <item m="1" x="2105"/>
        <item m="1" x="1695"/>
        <item m="1" x="1487"/>
        <item m="1" x="1171"/>
        <item m="1" x="1234"/>
        <item m="1" x="1888"/>
        <item m="1" x="2124"/>
        <item m="1" x="2298"/>
        <item m="1" x="2033"/>
        <item m="1" x="1686"/>
        <item m="1" x="1887"/>
        <item m="1" x="1366"/>
        <item m="1" x="1693"/>
        <item m="1" x="1850"/>
        <item m="1" x="2058"/>
        <item m="1" x="1819"/>
        <item m="1" x="1268"/>
        <item m="1" x="1292"/>
        <item m="1" x="2050"/>
        <item m="1" x="1484"/>
        <item m="1" x="1539"/>
        <item m="1" x="1201"/>
        <item m="1" x="1031"/>
        <item m="1" x="1916"/>
        <item m="1" x="1090"/>
        <item m="1" x="1533"/>
        <item m="1" x="1789"/>
        <item m="1" x="1441"/>
        <item m="1" x="1058"/>
        <item m="1" x="969"/>
        <item m="1" x="1884"/>
        <item m="1" x="1658"/>
        <item m="1" x="2179"/>
        <item m="1" x="1379"/>
        <item m="1" x="1841"/>
        <item m="1" x="1551"/>
        <item m="1" x="2261"/>
        <item m="1" x="2104"/>
        <item m="1" x="1149"/>
        <item m="1" x="981"/>
        <item m="1" x="1240"/>
        <item m="1" x="2205"/>
        <item m="1" x="2055"/>
        <item m="1" x="1402"/>
        <item m="1" x="2197"/>
        <item m="1" x="1874"/>
        <item m="1" x="2281"/>
        <item m="1" x="1655"/>
        <item m="1" x="1954"/>
        <item m="1" x="2021"/>
        <item m="1" x="960"/>
        <item m="1" x="1328"/>
        <item m="1" x="1507"/>
        <item m="1" x="1338"/>
        <item m="1" x="1721"/>
        <item m="1" x="1798"/>
        <item m="1" x="1804"/>
        <item m="1" x="1271"/>
        <item m="1" x="1726"/>
        <item m="1" x="1232"/>
        <item m="1" x="1429"/>
        <item m="1" x="2123"/>
        <item m="1" x="1873"/>
        <item m="1" x="2161"/>
        <item m="1" x="1380"/>
        <item m="1" x="1384"/>
        <item m="1" x="1213"/>
        <item m="1" x="1216"/>
        <item m="1" x="1193"/>
        <item m="1" x="1214"/>
        <item m="1" x="1153"/>
        <item m="1" x="1378"/>
        <item m="1" x="1023"/>
        <item m="1" x="1308"/>
        <item m="1" x="1247"/>
        <item m="1" x="1737"/>
        <item m="1" x="2002"/>
        <item m="1" x="2035"/>
        <item m="1" x="1074"/>
        <item m="1" x="1277"/>
        <item m="1" x="1352"/>
        <item m="1" x="1248"/>
        <item m="1" x="2178"/>
        <item m="1" x="1138"/>
        <item m="1" x="1452"/>
        <item m="1" x="1317"/>
        <item m="1" x="1011"/>
        <item m="1" x="1568"/>
        <item m="1" x="2056"/>
        <item m="1" x="1866"/>
        <item m="1" x="918"/>
        <item m="1" x="2131"/>
        <item m="1" x="1604"/>
        <item m="1" x="1607"/>
        <item m="1" x="1587"/>
        <item m="1" x="2045"/>
        <item m="1" x="916"/>
        <item m="1" x="2250"/>
        <item m="1" x="1816"/>
        <item m="1" x="1815"/>
        <item m="1" x="1973"/>
        <item m="1" x="1869"/>
        <item m="1" x="1740"/>
        <item m="1" x="1700"/>
        <item m="1" x="2274"/>
        <item m="1" x="917"/>
        <item m="1" x="1735"/>
        <item m="1" x="1952"/>
        <item m="1" x="1030"/>
        <item m="1" x="2128"/>
        <item m="1" x="1780"/>
        <item m="1" x="1787"/>
        <item m="1" x="1945"/>
        <item m="1" x="1223"/>
        <item m="1" x="1943"/>
        <item m="1" x="1946"/>
        <item m="1" x="1439"/>
        <item m="1" x="1527"/>
        <item m="1" x="1935"/>
        <item m="1" x="1529"/>
        <item m="1" x="1936"/>
        <item m="1" x="1526"/>
        <item m="1" x="1937"/>
        <item m="1" x="1517"/>
        <item m="1" x="1918"/>
        <item m="1" x="1920"/>
        <item m="1" x="1922"/>
        <item m="1" x="1930"/>
        <item m="1" x="1524"/>
        <item m="1" x="1934"/>
        <item m="1" x="1931"/>
        <item m="1" x="1932"/>
        <item m="1" x="1525"/>
        <item m="1" x="1933"/>
        <item m="1" x="1824"/>
        <item m="1" x="1112"/>
        <item m="1" x="1114"/>
        <item m="1" x="1117"/>
        <item m="1" x="1120"/>
        <item m="1" x="1123"/>
        <item m="1" x="1124"/>
        <item m="1" x="1125"/>
        <item m="1" x="1126"/>
        <item m="1" x="1554"/>
        <item m="1" x="1555"/>
        <item m="1" x="1553"/>
        <item m="1" x="1556"/>
        <item m="1" x="1557"/>
        <item m="1" x="1560"/>
        <item m="1" x="1565"/>
        <item m="1" x="1987"/>
        <item m="1" x="1988"/>
        <item m="1" x="1982"/>
        <item m="1" x="1985"/>
        <item m="1" x="1978"/>
        <item m="1" x="1965"/>
        <item m="1" x="1966"/>
        <item m="1" x="1611"/>
        <item m="1" x="1618"/>
        <item m="1" x="1608"/>
        <item m="1" x="1609"/>
        <item m="1" x="1820"/>
        <item m="1" x="1817"/>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h="1" x="0"/>
        <item x="3"/>
        <item h="1" x="4"/>
        <item h="1" x="1"/>
        <item t="default"/>
      </items>
    </pivotField>
    <pivotField compact="0" outline="0" showAll="0"/>
  </pivotFields>
  <rowFields count="1">
    <field x="4"/>
  </rowFields>
  <rowItems count="10">
    <i>
      <x v="2055"/>
    </i>
    <i>
      <x v="1914"/>
    </i>
    <i>
      <x v="2057"/>
    </i>
    <i>
      <x v="2094"/>
    </i>
    <i>
      <x v="2065"/>
    </i>
    <i>
      <x v="2059"/>
    </i>
    <i>
      <x v="1625"/>
    </i>
    <i>
      <x v="1473"/>
    </i>
    <i>
      <x v="1774"/>
    </i>
    <i>
      <x v="1637"/>
    </i>
  </rowItems>
  <colFields count="1">
    <field x="-2"/>
  </colFields>
  <colItems count="2">
    <i>
      <x/>
    </i>
    <i i="1">
      <x v="1"/>
    </i>
  </colItems>
  <pageFields count="2">
    <pageField fld="32" hier="-1"/>
    <pageField fld="1" item="2" hier="-1"/>
  </pageFields>
  <dataFields count="2">
    <dataField name="Sum of Actual2" fld="23" baseField="0" baseItem="0"/>
    <dataField name="Sum of Normal Value MAD" fld="29" baseField="0" baseItem="0"/>
  </dataFields>
  <formats count="6">
    <format dxfId="108">
      <pivotArea type="all" dataOnly="0" outline="0" fieldPosition="0"/>
    </format>
    <format dxfId="109">
      <pivotArea outline="0" collapsedLevelsAreSubtotals="1" fieldPosition="0"/>
    </format>
    <format dxfId="110">
      <pivotArea type="origin" dataOnly="0" labelOnly="1" outline="0" fieldPosition="0"/>
    </format>
    <format dxfId="111">
      <pivotArea field="-2" type="button" dataOnly="0" labelOnly="1" outline="0" axis="axisCol" fieldPosition="0"/>
    </format>
    <format dxfId="112">
      <pivotArea type="topRight" dataOnly="0" labelOnly="1" outline="0" fieldPosition="0"/>
    </format>
    <format dxfId="113">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02FC556-049A-4231-80AC-A64393190785}" name="PivotTable25"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CL4:CN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x="0"/>
        <item h="1" x="3"/>
        <item h="1" x="4"/>
        <item h="1" x="1"/>
        <item t="default"/>
      </items>
    </pivotField>
    <pivotField compact="0" outline="0" showAll="0"/>
  </pivotFields>
  <rowFields count="1">
    <field x="4"/>
  </rowFields>
  <rowItems count="10">
    <i>
      <x v="2258"/>
    </i>
    <i>
      <x v="2059"/>
    </i>
    <i>
      <x v="1408"/>
    </i>
    <i>
      <x v="1869"/>
    </i>
    <i>
      <x v="1955"/>
    </i>
    <i>
      <x v="1423"/>
    </i>
    <i>
      <x v="1932"/>
    </i>
    <i>
      <x v="1787"/>
    </i>
    <i>
      <x v="1401"/>
    </i>
    <i>
      <x v="1789"/>
    </i>
  </rowItems>
  <colFields count="1">
    <field x="-2"/>
  </colFields>
  <colItems count="2">
    <i>
      <x/>
    </i>
    <i i="1">
      <x v="1"/>
    </i>
  </colItems>
  <pageFields count="2">
    <pageField fld="32" hier="-1"/>
    <pageField fld="1" item="2" hier="-1"/>
  </pageFields>
  <dataFields count="2">
    <dataField name="Sum of Actual2" fld="23" baseField="0" baseItem="0"/>
    <dataField name="Sum of Normal Value MAD" fld="29" baseField="0" baseItem="0"/>
  </dataFields>
  <formats count="6">
    <format dxfId="71">
      <pivotArea type="all" dataOnly="0" outline="0" fieldPosition="0"/>
    </format>
    <format dxfId="72">
      <pivotArea outline="0" collapsedLevelsAreSubtotals="1" fieldPosition="0"/>
    </format>
    <format dxfId="73">
      <pivotArea type="origin" dataOnly="0" labelOnly="1" outline="0" fieldPosition="0"/>
    </format>
    <format dxfId="74">
      <pivotArea field="-2" type="button" dataOnly="0" labelOnly="1" outline="0" axis="axisCol" fieldPosition="0"/>
    </format>
    <format dxfId="75">
      <pivotArea type="topRight" dataOnly="0" labelOnly="1" outline="0" fieldPosition="0"/>
    </format>
    <format dxfId="76">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DF14458-E51D-4591-A771-186E24344BB9}" name="PivotTable9" cacheId="59"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BC4:BE8"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8">
        <item m="1" x="1278"/>
        <item m="1" x="2155"/>
        <item m="1" x="1899"/>
        <item m="1" x="1901"/>
        <item m="1" x="1012"/>
        <item m="1" x="1351"/>
        <item m="1" x="1087"/>
        <item m="1" x="2209"/>
        <item m="1" x="1383"/>
        <item m="1" x="1642"/>
        <item m="1" x="2187"/>
        <item m="1" x="2191"/>
        <item m="1" x="1661"/>
        <item m="1" x="1471"/>
        <item m="1" x="1068"/>
        <item m="1" x="1159"/>
        <item m="1" x="1160"/>
        <item m="1" x="1161"/>
        <item m="1" x="1672"/>
        <item m="1" x="1169"/>
        <item m="1" x="1675"/>
        <item m="1" x="2030"/>
        <item m="1" x="1289"/>
        <item m="1" x="1275"/>
        <item m="1" x="1254"/>
        <item m="1" x="1253"/>
        <item m="1" x="2134"/>
        <item m="1" x="2110"/>
        <item m="1" x="1845"/>
        <item m="1" x="1532"/>
        <item m="1" x="2152"/>
        <item m="1" x="2158"/>
        <item m="1" x="1758"/>
        <item m="1" x="2142"/>
        <item m="1" x="2144"/>
        <item m="1" x="1689"/>
        <item m="1" x="1774"/>
        <item m="1" x="1770"/>
        <item m="1" x="1781"/>
        <item m="1" x="1775"/>
        <item m="1" x="1776"/>
        <item m="1" x="1777"/>
        <item m="1" x="1779"/>
        <item m="1" x="1393"/>
        <item m="1" x="1436"/>
        <item m="1" x="1434"/>
        <item m="1" x="1059"/>
        <item m="1" x="2036"/>
        <item m="1" x="2037"/>
        <item m="1" x="1244"/>
        <item m="1" x="1250"/>
        <item m="1" x="2159"/>
        <item m="1" x="1367"/>
        <item m="1" x="1792"/>
        <item m="1" x="1119"/>
        <item m="1" x="1118"/>
        <item m="1" x="921"/>
        <item m="1" x="2043"/>
        <item m="1" x="1848"/>
        <item m="1" x="1849"/>
        <item m="1" x="1281"/>
        <item m="1" x="1364"/>
        <item m="1" x="1370"/>
        <item m="1" x="2160"/>
        <item m="1" x="2115"/>
        <item m="1" x="2116"/>
        <item m="1" x="2117"/>
        <item m="1" x="2118"/>
        <item m="1" x="1349"/>
        <item m="1" x="1970"/>
        <item m="1" x="990"/>
        <item m="1" x="994"/>
        <item m="1" x="2186"/>
        <item m="1" x="1261"/>
        <item m="1" x="1619"/>
        <item m="1" x="1029"/>
        <item m="1" x="1615"/>
        <item m="1" x="1967"/>
        <item m="1" x="2122"/>
        <item m="1" x="1969"/>
        <item m="1" x="2273"/>
        <item m="1" x="983"/>
        <item m="1" x="1122"/>
        <item m="1" x="1089"/>
        <item m="1" x="1084"/>
        <item m="1" x="1569"/>
        <item m="1" x="998"/>
        <item m="1" x="1377"/>
        <item m="1" x="995"/>
        <item m="1" x="1844"/>
        <item m="1" x="1143"/>
        <item m="1" x="973"/>
        <item m="1" x="1490"/>
        <item m="1" x="1831"/>
        <item m="1" x="1461"/>
        <item m="1" x="1318"/>
        <item m="1" x="1145"/>
        <item m="1" x="2132"/>
        <item m="1" x="1272"/>
        <item m="1" x="2135"/>
        <item m="1" x="1564"/>
        <item m="1" x="1313"/>
        <item m="1" x="1736"/>
        <item m="1" x="1027"/>
        <item m="1" x="1573"/>
        <item m="1" x="2297"/>
        <item m="1" x="2041"/>
        <item m="1" x="2034"/>
        <item m="1" x="2139"/>
        <item m="1" x="2201"/>
        <item m="1" x="1151"/>
        <item m="1" x="1562"/>
        <item m="1" x="2109"/>
        <item m="1" x="968"/>
        <item m="1" x="2164"/>
        <item m="1" x="1624"/>
        <item m="1" x="1652"/>
        <item m="1" x="1209"/>
        <item m="1" x="1797"/>
        <item m="1" x="1872"/>
        <item m="1" x="2108"/>
        <item m="1" x="1547"/>
        <item m="1" x="1571"/>
        <item m="1" x="1534"/>
        <item m="1" x="1828"/>
        <item m="1" x="2044"/>
        <item m="1" x="2048"/>
        <item m="1" x="1830"/>
        <item m="1" x="2075"/>
        <item m="1" x="1734"/>
        <item m="1" x="1825"/>
        <item m="1" x="949"/>
        <item m="1" x="2046"/>
        <item m="1" x="1641"/>
        <item m="1" x="1643"/>
        <item m="1" x="1563"/>
        <item m="1" x="1127"/>
        <item m="1" x="1544"/>
        <item m="1" x="1552"/>
        <item m="1" x="1086"/>
        <item m="1" x="1007"/>
        <item m="1" x="1230"/>
        <item m="1" x="1977"/>
        <item m="1" x="1453"/>
        <item m="1" x="1546"/>
        <item m="1" x="1691"/>
        <item m="1" x="991"/>
        <item m="1" x="977"/>
        <item m="1" x="1659"/>
        <item m="1" x="1489"/>
        <item m="1" x="1431"/>
        <item m="1" x="1793"/>
        <item m="1" x="1657"/>
        <item m="1" x="2154"/>
        <item m="1" x="1135"/>
        <item m="1" x="1856"/>
        <item m="1" x="1744"/>
        <item m="1" x="1621"/>
        <item m="1" x="2277"/>
        <item m="1" x="1215"/>
        <item m="1" x="1249"/>
        <item m="1" x="1304"/>
        <item m="1" x="975"/>
        <item m="1" x="1132"/>
        <item m="1" x="2156"/>
        <item m="1" x="1456"/>
        <item m="1" x="1083"/>
        <item m="1" x="1810"/>
        <item m="1" x="1361"/>
        <item m="1" x="1394"/>
        <item m="1" x="2292"/>
        <item m="1" x="2198"/>
        <item m="1" x="1451"/>
        <item m="1" x="1724"/>
        <item m="1" x="1496"/>
        <item m="1" x="1857"/>
        <item m="1" x="1134"/>
        <item m="1" x="1184"/>
        <item m="1" x="1992"/>
        <item m="1" x="2216"/>
        <item m="1" x="1190"/>
        <item m="1" x="1729"/>
        <item m="1" x="2049"/>
        <item m="1" x="1833"/>
        <item m="1" x="1742"/>
        <item m="1" x="1585"/>
        <item m="1" x="1620"/>
        <item m="1" x="1227"/>
        <item m="1" x="1543"/>
        <item m="1" x="1684"/>
        <item m="1" x="1088"/>
        <item m="1" x="937"/>
        <item m="1" x="2162"/>
        <item m="1" x="1085"/>
        <item m="1" x="1968"/>
        <item m="1" x="1853"/>
        <item m="1" x="2032"/>
        <item m="1" x="2234"/>
        <item m="1" x="1800"/>
        <item m="1" x="961"/>
        <item m="1" x="988"/>
        <item m="1" x="1796"/>
        <item m="1" x="1315"/>
        <item m="1" x="2133"/>
        <item m="1" x="2062"/>
        <item m="1" x="1802"/>
        <item m="1" x="1305"/>
        <item m="1" x="1075"/>
        <item m="1" x="1632"/>
        <item m="1" x="1258"/>
        <item m="1" x="1976"/>
        <item m="1" x="1374"/>
        <item m="1" x="971"/>
        <item m="1" x="1139"/>
        <item m="1" x="1178"/>
        <item m="1" x="1400"/>
        <item m="1" x="1416"/>
        <item m="1" x="1542"/>
        <item m="1" x="1142"/>
        <item m="1" x="1183"/>
        <item m="1" x="2254"/>
        <item m="1" x="1590"/>
        <item m="1" x="2181"/>
        <item m="1" x="923"/>
        <item m="1" x="1391"/>
        <item m="1" x="1990"/>
        <item m="1" x="966"/>
        <item m="1" x="2140"/>
        <item m="1" x="1079"/>
        <item m="1" x="1485"/>
        <item m="1" x="1332"/>
        <item m="1" x="1257"/>
        <item m="1" x="1061"/>
        <item m="1" x="1519"/>
        <item m="1" x="2290"/>
        <item m="1" x="1852"/>
        <item m="1" x="1980"/>
        <item m="1" x="1066"/>
        <item m="1" x="1172"/>
        <item m="1" x="2257"/>
        <item m="1" x="1993"/>
        <item m="1" x="1226"/>
        <item m="1" x="2171"/>
        <item m="1" x="1685"/>
        <item m="1" x="984"/>
        <item m="1" x="1287"/>
        <item m="1" x="1140"/>
        <item m="1" x="1567"/>
        <item m="1" x="1236"/>
        <item m="1" x="1013"/>
        <item m="1" x="2067"/>
        <item m="1" x="1834"/>
        <item m="1" x="1782"/>
        <item m="1" x="2184"/>
        <item m="1" x="926"/>
        <item m="1" x="1898"/>
        <item m="1" x="1871"/>
        <item m="1" x="1474"/>
        <item m="1" x="1260"/>
        <item m="1" x="1768"/>
        <item m="1" x="1212"/>
        <item m="1" x="996"/>
        <item m="1" x="2157"/>
        <item m="1" x="1832"/>
        <item m="1" x="1131"/>
        <item m="1" x="1016"/>
        <item m="1" x="2200"/>
        <item m="1" x="1306"/>
        <item m="1" x="2293"/>
        <item m="1" x="1588"/>
        <item m="1" x="1098"/>
        <item m="1" x="2088"/>
        <item m="1" x="2237"/>
        <item m="1" x="1738"/>
        <item m="1" x="1385"/>
        <item m="1" x="1175"/>
        <item m="1" x="1605"/>
        <item m="1" x="967"/>
        <item m="1" x="1447"/>
        <item m="1" x="1813"/>
        <item m="1" x="1984"/>
        <item m="1" x="1303"/>
        <item m="1" x="1639"/>
        <item m="1" x="1646"/>
        <item m="1" x="2287"/>
        <item m="1" x="1405"/>
        <item m="1" x="1426"/>
        <item m="1" x="2183"/>
        <item m="1" x="1957"/>
        <item m="1" x="2252"/>
        <item m="1" x="1761"/>
        <item m="1" x="1242"/>
        <item m="1" x="1478"/>
        <item m="1" x="1163"/>
        <item m="1" x="1162"/>
        <item m="1" x="1720"/>
        <item m="1" x="1203"/>
        <item m="1" x="2202"/>
        <item m="1" x="2241"/>
        <item m="1" x="2014"/>
        <item m="1" x="1229"/>
        <item m="1" x="1375"/>
        <item m="1" x="1274"/>
        <item m="1" x="1981"/>
        <item m="1" x="980"/>
        <item m="1" x="2027"/>
        <item m="1" x="2192"/>
        <item m="1" x="1302"/>
        <item m="1" x="1495"/>
        <item m="1" x="1617"/>
        <item m="1" x="2081"/>
        <item m="1" x="2042"/>
        <item m="1" x="1999"/>
        <item m="1" x="938"/>
        <item m="1" x="1900"/>
        <item m="1" x="2180"/>
        <item m="1" x="2065"/>
        <item m="1" x="1690"/>
        <item m="1" x="1026"/>
        <item m="1" x="1106"/>
        <item m="1" x="1336"/>
        <item m="1" x="1883"/>
        <item m="1" x="2059"/>
        <item m="1" x="1867"/>
        <item m="1" x="2185"/>
        <item m="1" x="1043"/>
        <item m="1" x="1399"/>
        <item m="1" x="1005"/>
        <item m="1" x="2176"/>
        <item m="1" x="2167"/>
        <item m="1" x="2153"/>
        <item m="1" x="2259"/>
        <item m="1" x="1321"/>
        <item m="1" x="1395"/>
        <item m="1" x="1009"/>
        <item m="1" x="1877"/>
        <item m="1" x="1187"/>
        <item m="1" x="1099"/>
        <item m="1" x="963"/>
        <item m="1" x="1501"/>
        <item m="1" x="1947"/>
        <item m="1" x="2262"/>
        <item m="1" x="1924"/>
        <item m="1" x="2196"/>
        <item m="1" x="1597"/>
        <item m="1" x="1206"/>
        <item m="1" x="1979"/>
        <item m="1" x="1550"/>
        <item m="1" x="2151"/>
        <item m="1" x="1046"/>
        <item m="1" x="1582"/>
        <item m="1" x="1523"/>
        <item m="1" x="1092"/>
        <item m="1" x="1794"/>
        <item m="1" x="2270"/>
        <item m="1" x="2213"/>
        <item m="1" x="1233"/>
        <item m="1" x="2119"/>
        <item m="1" x="1962"/>
        <item m="1" x="1767"/>
        <item m="1" x="2271"/>
        <item m="1" x="1722"/>
        <item m="1" x="1189"/>
        <item m="1" x="974"/>
        <item m="1" x="1650"/>
        <item m="1" x="2263"/>
        <item m="1" x="1948"/>
        <item m="1" x="2299"/>
        <item m="1" x="1964"/>
        <item m="1" x="1392"/>
        <item m="1" x="1904"/>
        <item m="1" x="2018"/>
        <item m="1" x="953"/>
        <item m="1" x="2233"/>
        <item m="1" x="1481"/>
        <item m="1" x="993"/>
        <item m="1" x="1997"/>
        <item m="1" x="2249"/>
        <item m="1" x="1347"/>
        <item m="1" x="2023"/>
        <item m="1" x="1133"/>
        <item m="1" x="1660"/>
        <item m="1" x="1309"/>
        <item m="1" x="1829"/>
        <item m="1" x="2195"/>
        <item m="1" x="1211"/>
        <item m="1" x="1477"/>
        <item m="1" x="2296"/>
        <item m="1" x="1259"/>
        <item m="1" x="924"/>
        <item m="1" x="2172"/>
        <item m="1" x="2163"/>
        <item m="1" x="2190"/>
        <item m="1" x="1983"/>
        <item m="1" x="2113"/>
        <item m="1" x="2295"/>
        <item m="1" x="2015"/>
        <item m="1" x="1340"/>
        <item m="1" x="1548"/>
        <item m="1" x="1398"/>
        <item m="1" x="1220"/>
        <item m="1" x="1614"/>
        <item m="1" x="1592"/>
        <item m="1" x="1437"/>
        <item m="1" x="1239"/>
        <item m="1" x="2235"/>
        <item m="1" x="1576"/>
        <item m="1" x="2268"/>
        <item m="1" x="2074"/>
        <item m="1" x="925"/>
        <item m="1" x="1579"/>
        <item m="1" x="1097"/>
        <item m="1" x="1425"/>
        <item m="1" x="1743"/>
        <item m="1" x="1801"/>
        <item m="1" x="1890"/>
        <item m="1" x="2013"/>
        <item m="1" x="1479"/>
        <item m="1" x="1001"/>
        <item m="1" x="1372"/>
        <item m="1" x="1701"/>
        <item m="1" x="1033"/>
        <item m="1" x="1772"/>
        <item m="1" x="2245"/>
        <item m="1" x="1509"/>
        <item m="1" x="1301"/>
        <item m="1" x="1192"/>
        <item m="1" x="919"/>
        <item m="1" x="2076"/>
        <item m="1" x="1838"/>
        <item m="1" x="1656"/>
        <item m="1" x="959"/>
        <item m="1" x="2175"/>
        <item m="1" x="1273"/>
        <item m="1" x="1346"/>
        <item m="1" x="1795"/>
        <item m="1" x="1896"/>
        <item m="1" x="1406"/>
        <item m="1" x="2150"/>
        <item m="1" x="1480"/>
        <item m="1" x="1586"/>
        <item m="1" x="1396"/>
        <item m="1" x="1677"/>
        <item m="1" x="1822"/>
        <item m="1" x="2207"/>
        <item m="1" x="1783"/>
        <item m="1" x="1204"/>
        <item m="1" x="1413"/>
        <item m="1" x="1262"/>
        <item m="1" x="1241"/>
        <item m="1" x="2040"/>
        <item m="1" x="1165"/>
        <item m="1" x="2008"/>
        <item m="1" x="1129"/>
        <item m="1" x="2204"/>
        <item m="1" x="2080"/>
        <item m="1" x="1460"/>
        <item m="1" x="978"/>
        <item m="1" x="1498"/>
        <item m="1" x="2248"/>
        <item m="1" x="1926"/>
        <item m="1" x="1018"/>
        <item m="1" x="1070"/>
        <item m="1" x="1491"/>
        <item m="1" x="1032"/>
        <item m="1" x="1497"/>
        <item m="1" x="1593"/>
        <item m="1" x="2244"/>
        <item m="1" x="2194"/>
        <item m="1" x="1438"/>
        <item m="1" x="2242"/>
        <item m="1" x="1350"/>
        <item m="1" x="1403"/>
        <item m="1" x="1715"/>
        <item m="1" x="1167"/>
        <item m="1" x="1889"/>
        <item m="1" x="1324"/>
        <item m="1" x="1732"/>
        <item m="1" x="941"/>
        <item m="1" x="1851"/>
        <item m="1" x="1299"/>
        <item m="1" x="1940"/>
        <item m="1" x="1020"/>
        <item m="1" x="2005"/>
        <item m="1" x="1963"/>
        <item m="1" x="1039"/>
        <item m="1" x="2096"/>
        <item m="1" x="1974"/>
        <item m="1" x="1095"/>
        <item m="1" x="1130"/>
        <item m="1" x="1414"/>
        <item m="1" x="1082"/>
        <item m="1" x="1421"/>
        <item m="1" x="2098"/>
        <item m="1" x="2174"/>
        <item m="1" x="1673"/>
        <item m="1" x="1942"/>
        <item m="1" x="2236"/>
        <item m="1" x="2251"/>
        <item m="1" x="2029"/>
        <item m="1" x="1827"/>
        <item m="1" x="1575"/>
        <item m="1" x="1679"/>
        <item m="1" x="2071"/>
        <item m="1" x="2072"/>
        <item m="1" x="2114"/>
        <item m="1" x="2188"/>
        <item m="1" x="1644"/>
        <item m="1" x="1065"/>
        <item m="1" x="2276"/>
        <item m="1" x="2303"/>
        <item m="1" x="1042"/>
        <item m="1" x="2226"/>
        <item m="1" x="1269"/>
        <item m="1" x="1047"/>
        <item m="1" x="1545"/>
        <item m="1" x="2173"/>
        <item m="1" x="1113"/>
        <item m="1" x="2066"/>
        <item m="1" x="1809"/>
        <item m="1" x="1050"/>
        <item m="1" x="1654"/>
        <item m="1" x="1950"/>
        <item m="1" x="2038"/>
        <item m="1" x="1754"/>
        <item m="1" x="2089"/>
        <item m="1" x="1531"/>
        <item m="1" x="2222"/>
        <item m="1" x="1422"/>
        <item m="1" x="2304"/>
        <item m="1" x="1103"/>
        <item m="1" x="2070"/>
        <item m="1" x="1104"/>
        <item m="1" x="2092"/>
        <item m="1" x="1108"/>
        <item m="1" x="1762"/>
        <item m="1" x="2305"/>
        <item m="1" x="1116"/>
        <item m="1" x="1598"/>
        <item m="1" x="1846"/>
        <item m="1" x="1998"/>
        <item m="1" x="1115"/>
        <item m="1" x="1951"/>
        <item m="1" x="947"/>
        <item m="1" x="1294"/>
        <item m="1" x="2061"/>
        <item m="1" x="1678"/>
        <item m="1" x="1502"/>
        <item m="1" x="1295"/>
        <item m="1" x="1128"/>
        <item m="1" x="2090"/>
        <item m="1" x="1080"/>
        <item m="1" x="2026"/>
        <item m="1" x="1156"/>
        <item m="1" x="1894"/>
        <item m="1" x="2086"/>
        <item m="1" x="987"/>
        <item m="1" x="2007"/>
        <item m="1" x="2111"/>
        <item m="1" x="1362"/>
        <item m="1" x="2053"/>
        <item m="1" x="2084"/>
        <item m="1" x="2145"/>
        <item m="1" x="1895"/>
        <item m="1" x="1814"/>
        <item m="1" x="939"/>
        <item m="1" x="1865"/>
        <item m="1" x="1397"/>
        <item m="1" x="1580"/>
        <item m="1" x="1319"/>
        <item m="1" x="1368"/>
        <item m="1" x="1221"/>
        <item m="1" x="1705"/>
        <item m="1" x="1913"/>
        <item m="1" x="2285"/>
        <item m="1" x="1649"/>
        <item m="1" x="1344"/>
        <item m="1" x="1907"/>
        <item m="1" x="1651"/>
        <item m="1" x="1062"/>
        <item m="1" x="1034"/>
        <item m="1" x="1035"/>
        <item m="1" x="1648"/>
        <item m="1" x="1200"/>
        <item m="1" x="2240"/>
        <item m="1" x="1266"/>
        <item m="1" x="1218"/>
        <item m="1" x="1404"/>
        <item m="1" x="1217"/>
        <item m="1" x="1219"/>
        <item m="1" x="2193"/>
        <item m="1" x="970"/>
        <item m="1" x="972"/>
        <item m="1" x="1570"/>
        <item m="1" x="1060"/>
        <item m="1" x="999"/>
        <item m="1" x="1037"/>
        <item m="1" x="1036"/>
        <item m="1" x="1746"/>
        <item m="1" x="1003"/>
        <item m="1" x="1748"/>
        <item m="1" x="1949"/>
        <item m="1" x="1198"/>
        <item m="1" x="1197"/>
        <item m="1" x="1195"/>
        <item m="1" x="1881"/>
        <item m="1" x="2284"/>
        <item m="1" x="1280"/>
        <item m="1" x="1703"/>
        <item m="1" x="1353"/>
        <item m="1" x="1235"/>
        <item m="1" x="1237"/>
        <item m="1" x="1251"/>
        <item m="1" x="1010"/>
        <item m="1" x="2006"/>
        <item m="1" x="1610"/>
        <item m="1" x="1870"/>
        <item m="1" x="1910"/>
        <item m="1" x="1265"/>
        <item m="1" x="1788"/>
        <item m="1" x="2078"/>
        <item m="1" x="2246"/>
        <item m="1" x="1911"/>
        <item m="1" x="2269"/>
        <item m="1" x="1840"/>
        <item m="1" x="2243"/>
        <item m="1" x="2051"/>
        <item m="1" x="2258"/>
        <item m="1" x="2282"/>
        <item m="1" x="2286"/>
        <item m="1" x="2283"/>
        <item m="1" x="1811"/>
        <item m="1" x="1903"/>
        <item m="1" x="982"/>
        <item m="1" x="1558"/>
        <item m="1" x="989"/>
        <item m="1" x="985"/>
        <item m="1" x="1812"/>
        <item m="1" x="1196"/>
        <item m="1" x="1255"/>
        <item m="1" x="934"/>
        <item m="1" x="1256"/>
        <item m="1" x="1915"/>
        <item m="1" x="1730"/>
        <item m="1" x="2288"/>
        <item m="1" x="1467"/>
        <item m="1" x="1202"/>
        <item m="1" x="1908"/>
        <item m="1" x="2170"/>
        <item m="1" x="1038"/>
        <item m="1" x="2294"/>
        <item m="1" x="1146"/>
        <item m="1" x="2052"/>
        <item m="1" x="1263"/>
        <item m="1" x="2063"/>
        <item m="1" x="1252"/>
        <item m="1" x="1680"/>
        <item m="1" x="1647"/>
        <item m="1" x="1334"/>
        <item m="1" x="1928"/>
        <item m="1" x="2247"/>
        <item m="1" x="1634"/>
        <item m="1" x="1154"/>
        <item m="1" x="1371"/>
        <item m="1" x="1616"/>
        <item m="1" x="1929"/>
        <item m="1" x="1359"/>
        <item m="1" x="2141"/>
        <item m="1" x="1019"/>
        <item m="1" x="1676"/>
        <item m="1" x="1956"/>
        <item m="1" x="1181"/>
        <item m="1" x="1110"/>
        <item m="1" x="1174"/>
        <item m="1" x="2126"/>
        <item m="1" x="1755"/>
        <item m="1" x="992"/>
        <item m="1" x="1081"/>
        <item m="1" x="1021"/>
        <item m="1" x="1494"/>
        <item m="1" x="1771"/>
        <item m="1" x="1432"/>
        <item m="1" x="1591"/>
        <item m="1" x="2182"/>
        <item m="1" x="1503"/>
        <item m="1" x="1697"/>
        <item m="1" x="1191"/>
        <item m="1" x="2101"/>
        <item m="1" x="1623"/>
        <item m="1" x="1667"/>
        <item m="1" x="2082"/>
        <item m="1" x="1418"/>
        <item m="1" x="2000"/>
        <item m="1" x="1520"/>
        <item m="1" x="1285"/>
        <item m="1" x="1424"/>
        <item m="1" x="1238"/>
        <item m="1" x="1433"/>
        <item m="1" x="952"/>
        <item m="1" x="1959"/>
        <item m="1" x="2001"/>
        <item m="1" x="1427"/>
        <item m="1" x="1706"/>
        <item m="1" x="1291"/>
        <item m="1" x="1861"/>
        <item m="1" x="1170"/>
        <item m="1" x="957"/>
        <item m="1" x="1331"/>
        <item m="1" x="1666"/>
        <item m="1" x="1510"/>
        <item m="1" x="936"/>
        <item m="1" x="1500"/>
        <item m="1" x="2120"/>
        <item m="1" x="1714"/>
        <item m="1" x="1298"/>
        <item m="1" x="1756"/>
        <item m="1" x="2137"/>
        <item m="1" x="1566"/>
        <item m="1" x="1513"/>
        <item m="1" x="1025"/>
        <item m="1" x="2143"/>
        <item m="1" x="956"/>
        <item m="1" x="1515"/>
        <item m="1" x="1709"/>
        <item m="1" x="1708"/>
        <item m="1" x="2267"/>
        <item m="1" x="2073"/>
        <item m="1" x="1330"/>
        <item m="1" x="1412"/>
        <item m="1" x="1514"/>
        <item m="1" x="1284"/>
        <item m="1" x="2275"/>
        <item m="1" x="1664"/>
        <item m="1" x="1185"/>
        <item m="1" x="1663"/>
        <item m="1" x="2231"/>
        <item m="1" x="1752"/>
        <item m="1" x="1004"/>
        <item m="1" x="1506"/>
        <item m="1" x="1625"/>
        <item m="1" x="1757"/>
        <item m="1" x="1300"/>
        <item m="1" x="1688"/>
        <item m="1" x="2218"/>
        <item m="1" x="2199"/>
        <item m="1" x="1528"/>
        <item m="1" x="1322"/>
        <item m="1" x="1326"/>
        <item m="1" x="2215"/>
        <item m="1" x="1707"/>
        <item m="1" x="1719"/>
        <item m="1" x="1063"/>
        <item m="1" x="1168"/>
        <item m="1" x="1975"/>
        <item m="1" x="1710"/>
        <item m="1" x="1807"/>
        <item m="1" x="1518"/>
        <item m="1" x="1773"/>
        <item m="1" x="1577"/>
        <item m="1" x="1499"/>
        <item m="1" x="1511"/>
        <item m="1" x="1886"/>
        <item m="1" x="1512"/>
        <item m="1" x="1665"/>
        <item m="1" x="1921"/>
        <item m="1" x="1224"/>
        <item m="1" x="1006"/>
        <item m="1" x="1733"/>
        <item m="1" x="1000"/>
        <item m="1" x="1751"/>
        <item m="1" x="1991"/>
        <item m="1" x="1173"/>
        <item m="1" x="2225"/>
        <item m="1" x="946"/>
        <item m="1" x="1329"/>
        <item m="1" x="1674"/>
        <item m="1" x="1713"/>
        <item m="1" x="1633"/>
        <item m="1" x="1986"/>
        <item m="1" x="2224"/>
        <item m="1" x="1150"/>
        <item m="1" x="1072"/>
        <item m="1" x="1430"/>
        <item m="1" x="1428"/>
        <item m="1" x="1417"/>
        <item m="1" x="1622"/>
        <item m="1" x="1297"/>
        <item m="1" x="976"/>
        <item m="1" x="2289"/>
        <item m="1" x="1423"/>
        <item m="1" x="2031"/>
        <item m="1" x="1681"/>
        <item m="1" x="1599"/>
        <item m="1" x="1516"/>
        <item m="1" x="1636"/>
        <item m="1" x="1152"/>
        <item m="1" x="1505"/>
        <item m="1" x="1144"/>
        <item m="1" x="1712"/>
        <item m="1" x="1671"/>
        <item m="1" x="1716"/>
        <item m="1" x="1864"/>
        <item m="1" x="1939"/>
        <item m="1" x="1420"/>
        <item m="1" x="1504"/>
        <item m="1" x="2239"/>
        <item m="1" x="1409"/>
        <item m="1" x="1107"/>
        <item m="1" x="2230"/>
        <item m="1" x="1164"/>
        <item m="1" x="915"/>
        <item m="1" x="1179"/>
        <item m="1" x="1637"/>
        <item m="1" x="1410"/>
        <item m="1" x="1282"/>
        <item m="1" x="2106"/>
        <item m="1" x="1445"/>
        <item m="1" x="1040"/>
        <item m="1" x="1989"/>
        <item m="1" x="1137"/>
        <item m="1" x="1444"/>
        <item m="1" x="954"/>
        <item m="1" x="1296"/>
        <item m="1" x="2221"/>
        <item m="1" x="1589"/>
        <item m="1" x="1629"/>
        <item m="1" x="1002"/>
        <item m="1" x="932"/>
        <item m="1" x="2227"/>
        <item m="1" x="1339"/>
        <item m="1" x="1157"/>
        <item m="1" x="1407"/>
        <item m="1" x="1051"/>
        <item m="1" x="1448"/>
        <item m="1" x="1446"/>
        <item m="1" x="1222"/>
        <item m="1" x="1778"/>
        <item m="1" x="922"/>
        <item m="1" x="1449"/>
        <item m="1" x="1602"/>
        <item m="1" x="1136"/>
        <item m="1" x="1341"/>
        <item m="1" x="1348"/>
        <item m="1" x="1345"/>
        <item m="1" x="1076"/>
        <item m="1" x="2146"/>
        <item m="1" x="1687"/>
        <item m="1" x="1476"/>
        <item m="1" x="1893"/>
        <item m="1" x="1401"/>
        <item m="1" x="1628"/>
        <item m="1" x="1682"/>
        <item m="1" x="1694"/>
        <item m="1" x="1630"/>
        <item m="1" x="2307"/>
        <item m="1" x="1155"/>
        <item m="1" x="2265"/>
        <item m="1" x="1100"/>
        <item m="1" x="1166"/>
        <item m="1" x="1014"/>
        <item m="1" x="2077"/>
        <item m="1" x="1905"/>
        <item m="1" x="1892"/>
        <item m="1" x="2091"/>
        <item m="1" x="1923"/>
        <item m="1" x="1718"/>
        <item m="1" x="2083"/>
        <item m="1" x="1245"/>
        <item m="1" x="1640"/>
        <item m="1" x="2079"/>
        <item m="1" x="1443"/>
        <item m="1" x="1717"/>
        <item m="1" x="2229"/>
        <item m="1" x="1267"/>
        <item m="1" x="1210"/>
        <item m="1" x="951"/>
        <item m="1" x="1470"/>
        <item m="1" x="1333"/>
        <item m="1" x="1475"/>
        <item m="1" x="1860"/>
        <item m="1" x="1799"/>
        <item m="1" x="1343"/>
        <item m="1" x="1938"/>
        <item m="1" x="1836"/>
        <item m="1" x="1944"/>
        <item m="1" x="1310"/>
        <item m="1" x="2148"/>
        <item m="1" x="2004"/>
        <item m="1" x="1335"/>
        <item m="1" x="2149"/>
        <item m="1" x="1574"/>
        <item m="1" x="1769"/>
        <item m="1" x="1760"/>
        <item m="1" x="1057"/>
        <item m="1" x="2003"/>
        <item m="1" x="1045"/>
        <item m="1" x="1355"/>
        <item m="1" x="1683"/>
        <item m="1" x="1578"/>
        <item m="1" x="1862"/>
        <item m="1" x="1022"/>
        <item m="1" x="1613"/>
        <item m="1" x="1745"/>
        <item m="1" x="2085"/>
        <item m="1" x="1327"/>
        <item m="1" x="1581"/>
        <item m="1" x="1435"/>
        <item m="1" x="2165"/>
        <item m="1" x="1357"/>
        <item m="1" x="1415"/>
        <item m="1" x="1121"/>
        <item m="1" x="1995"/>
        <item m="1" x="2020"/>
        <item m="1" x="2238"/>
        <item m="1" x="1668"/>
        <item m="1" x="1188"/>
        <item m="1" x="2022"/>
        <item m="1" x="2010"/>
        <item m="1" x="2306"/>
        <item m="1" x="1538"/>
        <item m="1" x="1858"/>
        <item m="1" x="965"/>
        <item m="1" x="1631"/>
        <item m="1" x="2095"/>
        <item m="1" x="1337"/>
        <item m="1" x="1307"/>
        <item m="1" x="1958"/>
        <item m="1" x="1784"/>
        <item m="1" x="1462"/>
        <item m="1" x="1868"/>
        <item m="1" x="1067"/>
        <item m="1" x="1600"/>
        <item m="1" x="1176"/>
        <item m="1" x="2125"/>
        <item m="1" x="1521"/>
        <item m="1" x="1669"/>
        <item m="1" x="2097"/>
        <item m="1" x="1354"/>
        <item m="1" x="2019"/>
        <item m="1" x="1537"/>
        <item m="1" x="2211"/>
        <item m="1" x="1044"/>
        <item m="1" x="1056"/>
        <item m="1" x="1635"/>
        <item m="1" x="1961"/>
        <item m="1" x="1595"/>
        <item m="1" x="2253"/>
        <item m="1" x="2039"/>
        <item m="1" x="2121"/>
        <item m="1" x="1606"/>
        <item m="1" x="1109"/>
        <item m="1" x="1925"/>
        <item m="1" x="1293"/>
        <item m="1" x="2136"/>
        <item m="1" x="1662"/>
        <item m="1" x="1854"/>
        <item m="1" x="2228"/>
        <item m="1" x="1994"/>
        <item m="1" x="1842"/>
        <item m="1" x="1194"/>
        <item m="1" x="1111"/>
        <item m="1" x="1728"/>
        <item m="1" x="1859"/>
        <item m="1" x="1909"/>
        <item m="1" x="1540"/>
        <item m="1" x="1141"/>
        <item m="1" x="1288"/>
        <item m="1" x="1696"/>
        <item m="1" x="1941"/>
        <item m="1" x="1472"/>
        <item m="1" x="1041"/>
        <item m="1" x="2168"/>
        <item m="1" x="1279"/>
        <item m="1" x="1055"/>
        <item m="1" x="1158"/>
        <item m="1" x="2210"/>
        <item m="1" x="1386"/>
        <item m="1" x="1473"/>
        <item m="1" x="1054"/>
        <item m="1" x="1764"/>
        <item m="1" x="1049"/>
        <item m="1" x="1493"/>
        <item m="1" x="1078"/>
        <item m="1" x="1492"/>
        <item m="1" x="1465"/>
        <item m="1" x="2272"/>
        <item m="1" x="2068"/>
        <item m="1" x="1071"/>
        <item m="1" x="1741"/>
        <item m="1" x="1530"/>
        <item m="1" x="2169"/>
        <item m="1" x="1698"/>
        <item m="1" x="1411"/>
        <item m="1" x="2012"/>
        <item m="1" x="2060"/>
        <item m="1" x="1419"/>
        <item m="1" x="2255"/>
        <item m="1" x="1017"/>
        <item m="1" x="940"/>
        <item m="1" x="2291"/>
        <item m="1" x="933"/>
        <item m="1" x="1603"/>
        <item m="1" x="1612"/>
        <item m="1" x="920"/>
        <item m="1" x="945"/>
        <item m="1" x="1803"/>
        <item m="1" x="2093"/>
        <item m="1" x="1286"/>
        <item m="1" x="2206"/>
        <item m="1" x="1749"/>
        <item m="1" x="1015"/>
        <item m="1" x="1955"/>
        <item m="1" x="1147"/>
        <item m="1" x="1753"/>
        <item m="1" x="931"/>
        <item m="1" x="2064"/>
        <item m="1" x="2057"/>
        <item m="1" x="1180"/>
        <item m="1" x="1541"/>
        <item m="1" x="1806"/>
        <item m="1" x="2127"/>
        <item m="1" x="1177"/>
        <item m="1" x="2302"/>
        <item m="1" x="1914"/>
        <item m="1" x="1879"/>
        <item m="1" x="1878"/>
        <item m="1" x="1053"/>
        <item m="1" x="2011"/>
        <item m="1" x="1207"/>
        <item m="1" x="950"/>
        <item m="1" x="1765"/>
        <item m="1" x="1148"/>
        <item m="1" x="1902"/>
        <item m="1" x="1653"/>
        <item m="1" x="930"/>
        <item m="1" x="1818"/>
        <item m="1" x="1536"/>
        <item m="1" x="1823"/>
        <item m="1" x="944"/>
        <item m="1" x="1342"/>
        <item m="1" x="1919"/>
        <item m="1" x="2219"/>
        <item m="1" x="1727"/>
        <item m="1" x="1891"/>
        <item m="1" x="1463"/>
        <item m="1" x="1283"/>
        <item m="1" x="2009"/>
        <item m="1" x="2214"/>
        <item m="1" x="1096"/>
        <item m="1" x="1731"/>
        <item m="1" x="2232"/>
        <item m="1" x="986"/>
        <item m="1" x="2177"/>
        <item m="1" x="2100"/>
        <item m="1" x="1960"/>
        <item m="1" x="1464"/>
        <item m="1" x="1199"/>
        <item m="1" x="1028"/>
        <item m="1" x="2017"/>
        <item m="1" x="1243"/>
        <item m="1" x="2094"/>
        <item m="1" x="1627"/>
        <item m="1" x="1880"/>
        <item m="1" x="1077"/>
        <item m="1" x="1786"/>
        <item m="1" x="1972"/>
        <item m="1" x="1971"/>
        <item m="1" x="1093"/>
        <item m="1" x="2130"/>
        <item m="1" x="1225"/>
        <item m="1" x="1839"/>
        <item m="1" x="2279"/>
        <item m="1" x="1205"/>
        <item m="1" x="1408"/>
        <item m="1" x="1702"/>
        <item m="1" x="1373"/>
        <item m="1" x="1101"/>
        <item m="1" x="2203"/>
        <item m="1" x="1912"/>
        <item m="1" x="2025"/>
        <item m="1" x="2166"/>
        <item m="1" x="1459"/>
        <item m="1" x="1747"/>
        <item m="1" x="1231"/>
        <item m="1" x="1312"/>
        <item m="1" x="2028"/>
        <item m="1" x="1270"/>
        <item m="1" x="1549"/>
        <item m="1" x="1626"/>
        <item m="1" x="2256"/>
        <item m="1" x="1601"/>
        <item m="1" x="1785"/>
        <item m="1" x="2208"/>
        <item m="1" x="1821"/>
        <item m="1" x="1897"/>
        <item m="1" x="2217"/>
        <item m="1" x="1457"/>
        <item m="1" x="1875"/>
        <item m="1" x="2147"/>
        <item m="1" x="2266"/>
        <item m="1" x="2087"/>
        <item m="1" x="942"/>
        <item m="1" x="1996"/>
        <item m="1" x="1105"/>
        <item m="1" x="1855"/>
        <item m="1" x="1468"/>
        <item m="1" x="1048"/>
        <item m="1" x="2189"/>
        <item m="1" x="1572"/>
        <item m="1" x="1458"/>
        <item m="1" x="1486"/>
        <item m="1" x="1276"/>
        <item m="1" x="2278"/>
        <item m="1" x="1382"/>
        <item m="1" x="1182"/>
        <item m="1" x="1442"/>
        <item m="1" x="1763"/>
        <item m="1" x="1704"/>
        <item m="1" x="2016"/>
        <item m="1" x="1645"/>
        <item m="1" x="1246"/>
        <item m="1" x="1837"/>
        <item m="1" x="1508"/>
        <item m="1" x="1482"/>
        <item m="1" x="1387"/>
        <item m="1" x="2138"/>
        <item m="1" x="1358"/>
        <item m="1" x="1228"/>
        <item m="1" x="1360"/>
        <item m="1" x="935"/>
        <item m="1" x="1711"/>
        <item m="1" x="1388"/>
        <item m="1" x="958"/>
        <item m="1" x="1791"/>
        <item m="1" x="1670"/>
        <item m="1" x="1008"/>
        <item m="1" x="962"/>
        <item m="1" x="1052"/>
        <item m="1" x="1365"/>
        <item m="1" x="1638"/>
        <item m="1" x="1208"/>
        <item m="1" x="1323"/>
        <item m="1" x="1316"/>
        <item m="1" x="1725"/>
        <item m="1" x="1766"/>
        <item m="1" x="1311"/>
        <item m="1" x="1739"/>
        <item m="1" x="1440"/>
        <item m="1" x="1596"/>
        <item m="1" x="1469"/>
        <item m="1" x="1454"/>
        <item m="1" x="1186"/>
        <item m="1" x="2220"/>
        <item m="1" x="1583"/>
        <item m="1" x="1102"/>
        <item m="1" x="1723"/>
        <item m="1" x="955"/>
        <item m="1" x="2047"/>
        <item m="1" x="927"/>
        <item m="1" x="1381"/>
        <item m="1" x="1094"/>
        <item m="1" x="1069"/>
        <item m="1" x="1290"/>
        <item m="1" x="1024"/>
        <item m="1" x="1561"/>
        <item m="1" x="2069"/>
        <item m="1" x="2301"/>
        <item m="1" x="1906"/>
        <item m="1" x="2300"/>
        <item m="1" x="1927"/>
        <item m="1" x="929"/>
        <item m="1" x="1750"/>
        <item m="1" x="1483"/>
        <item m="1" x="1885"/>
        <item m="1" x="1073"/>
        <item m="1" x="1826"/>
        <item m="1" x="1808"/>
        <item m="1" x="1847"/>
        <item m="1" x="1535"/>
        <item m="1" x="2099"/>
        <item m="1" x="2102"/>
        <item m="1" x="1389"/>
        <item m="1" x="1369"/>
        <item m="1" x="1917"/>
        <item m="1" x="1559"/>
        <item m="1" x="2107"/>
        <item m="1" x="2223"/>
        <item m="1" x="1376"/>
        <item m="1" x="1488"/>
        <item m="1" x="1953"/>
        <item m="1" x="1876"/>
        <item m="1" x="2264"/>
        <item m="1" x="2212"/>
        <item m="1" x="928"/>
        <item m="1" x="1264"/>
        <item m="1" x="1759"/>
        <item m="1" x="1356"/>
        <item m="1" x="1450"/>
        <item m="1" x="1594"/>
        <item m="1" x="2024"/>
        <item m="1" x="1064"/>
        <item m="1" x="1835"/>
        <item m="1" x="997"/>
        <item m="1" x="2054"/>
        <item m="1" x="1522"/>
        <item m="1" x="1863"/>
        <item m="1" x="1882"/>
        <item m="1" x="1325"/>
        <item m="1" x="1692"/>
        <item m="1" x="1320"/>
        <item m="1" x="1390"/>
        <item m="1" x="948"/>
        <item m="1" x="2112"/>
        <item m="1" x="1314"/>
        <item m="1" x="1455"/>
        <item m="1" x="1843"/>
        <item m="1" x="1363"/>
        <item m="1" x="979"/>
        <item m="1" x="2129"/>
        <item m="1" x="1091"/>
        <item m="1" x="1466"/>
        <item m="1" x="2260"/>
        <item m="1" x="964"/>
        <item m="1" x="1584"/>
        <item m="1" x="2280"/>
        <item m="1" x="1790"/>
        <item m="1" x="2103"/>
        <item m="1" x="943"/>
        <item m="1" x="1805"/>
        <item m="1" x="2105"/>
        <item m="1" x="1695"/>
        <item m="1" x="1487"/>
        <item m="1" x="1171"/>
        <item m="1" x="1234"/>
        <item m="1" x="1888"/>
        <item m="1" x="2124"/>
        <item m="1" x="2298"/>
        <item m="1" x="2033"/>
        <item m="1" x="1686"/>
        <item m="1" x="1887"/>
        <item m="1" x="1366"/>
        <item m="1" x="1693"/>
        <item m="1" x="1850"/>
        <item m="1" x="2058"/>
        <item m="1" x="1819"/>
        <item m="1" x="1268"/>
        <item m="1" x="1292"/>
        <item m="1" x="2050"/>
        <item m="1" x="1484"/>
        <item m="1" x="1539"/>
        <item m="1" x="1201"/>
        <item m="1" x="1031"/>
        <item m="1" x="1916"/>
        <item m="1" x="1090"/>
        <item m="1" x="1533"/>
        <item m="1" x="1789"/>
        <item m="1" x="1441"/>
        <item m="1" x="1058"/>
        <item m="1" x="969"/>
        <item m="1" x="1884"/>
        <item m="1" x="1658"/>
        <item m="1" x="2179"/>
        <item m="1" x="1379"/>
        <item m="1" x="1841"/>
        <item m="1" x="1551"/>
        <item m="1" x="2261"/>
        <item m="1" x="2104"/>
        <item m="1" x="1149"/>
        <item m="1" x="981"/>
        <item m="1" x="1240"/>
        <item m="1" x="2205"/>
        <item m="1" x="2055"/>
        <item m="1" x="1402"/>
        <item m="1" x="2197"/>
        <item m="1" x="1874"/>
        <item m="1" x="2281"/>
        <item m="1" x="1655"/>
        <item m="1" x="1954"/>
        <item m="1" x="2021"/>
        <item m="1" x="960"/>
        <item m="1" x="1328"/>
        <item m="1" x="1507"/>
        <item m="1" x="1338"/>
        <item m="1" x="1721"/>
        <item m="1" x="1798"/>
        <item m="1" x="1804"/>
        <item m="1" x="1271"/>
        <item m="1" x="1726"/>
        <item m="1" x="1232"/>
        <item m="1" x="1429"/>
        <item m="1" x="2123"/>
        <item m="1" x="1873"/>
        <item m="1" x="2161"/>
        <item m="1" x="1380"/>
        <item m="1" x="1384"/>
        <item m="1" x="1213"/>
        <item m="1" x="1216"/>
        <item m="1" x="1193"/>
        <item m="1" x="1214"/>
        <item m="1" x="1153"/>
        <item m="1" x="1378"/>
        <item m="1" x="1023"/>
        <item m="1" x="1308"/>
        <item m="1" x="1247"/>
        <item m="1" x="1737"/>
        <item m="1" x="2002"/>
        <item m="1" x="2035"/>
        <item m="1" x="1074"/>
        <item m="1" x="1277"/>
        <item m="1" x="1352"/>
        <item m="1" x="1248"/>
        <item m="1" x="2178"/>
        <item m="1" x="1138"/>
        <item m="1" x="1452"/>
        <item m="1" x="1317"/>
        <item m="1" x="1011"/>
        <item m="1" x="1568"/>
        <item m="1" x="2056"/>
        <item m="1" x="1866"/>
        <item m="1" x="918"/>
        <item m="1" x="2131"/>
        <item m="1" x="1604"/>
        <item m="1" x="1607"/>
        <item m="1" x="1587"/>
        <item m="1" x="2045"/>
        <item m="1" x="916"/>
        <item m="1" x="2250"/>
        <item m="1" x="1816"/>
        <item m="1" x="1815"/>
        <item m="1" x="1973"/>
        <item m="1" x="1869"/>
        <item m="1" x="1740"/>
        <item m="1" x="1700"/>
        <item m="1" x="2274"/>
        <item m="1" x="917"/>
        <item m="1" x="1735"/>
        <item m="1" x="1952"/>
        <item m="1" x="1030"/>
        <item m="1" x="2128"/>
        <item m="1" x="1780"/>
        <item m="1" x="1787"/>
        <item m="1" x="1945"/>
        <item m="1" x="1223"/>
        <item m="1" x="1943"/>
        <item m="1" x="1946"/>
        <item m="1" x="1439"/>
        <item m="1" x="1527"/>
        <item m="1" x="1935"/>
        <item m="1" x="1529"/>
        <item m="1" x="1936"/>
        <item m="1" x="1526"/>
        <item m="1" x="1937"/>
        <item m="1" x="1517"/>
        <item m="1" x="1918"/>
        <item m="1" x="1920"/>
        <item m="1" x="1922"/>
        <item m="1" x="1930"/>
        <item m="1" x="1524"/>
        <item m="1" x="1934"/>
        <item m="1" x="1931"/>
        <item m="1" x="1932"/>
        <item m="1" x="1525"/>
        <item m="1" x="1933"/>
        <item m="1" x="1824"/>
        <item m="1" x="1112"/>
        <item m="1" x="1114"/>
        <item m="1" x="1117"/>
        <item m="1" x="1120"/>
        <item m="1" x="1123"/>
        <item m="1" x="1124"/>
        <item m="1" x="1125"/>
        <item m="1" x="1126"/>
        <item m="1" x="1554"/>
        <item m="1" x="1555"/>
        <item m="1" x="1553"/>
        <item m="1" x="1556"/>
        <item m="1" x="1557"/>
        <item m="1" x="1560"/>
        <item m="1" x="1565"/>
        <item m="1" x="1987"/>
        <item m="1" x="1988"/>
        <item m="1" x="1982"/>
        <item m="1" x="1985"/>
        <item m="1" x="1978"/>
        <item m="1" x="1965"/>
        <item m="1" x="1966"/>
        <item m="1" x="1611"/>
        <item m="1" x="1618"/>
        <item m="1" x="1608"/>
        <item m="1" x="1609"/>
        <item m="1" x="1820"/>
        <item m="1" x="1817"/>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h="1" x="0"/>
        <item x="3"/>
        <item h="1" x="4"/>
        <item h="1" x="1"/>
        <item t="default"/>
      </items>
    </pivotField>
    <pivotField compact="0" outline="0" showAll="0"/>
  </pivotFields>
  <rowFields count="1">
    <field x="4"/>
  </rowFields>
  <rowItems count="3">
    <i>
      <x v="2188"/>
    </i>
    <i>
      <x v="2304"/>
    </i>
    <i>
      <x v="2140"/>
    </i>
  </rowItems>
  <colFields count="1">
    <field x="-2"/>
  </colFields>
  <colItems count="2">
    <i>
      <x/>
    </i>
    <i i="1">
      <x v="1"/>
    </i>
  </colItems>
  <pageFields count="2">
    <pageField fld="32" hier="-1"/>
    <pageField fld="1" item="1" hier="-1"/>
  </pageFields>
  <dataFields count="2">
    <dataField name="Sum of Actual2" fld="23" baseField="0" baseItem="0"/>
    <dataField name="Sum of Normal Value MAD" fld="29" baseField="0" baseItem="0"/>
  </dataFields>
  <formats count="6">
    <format dxfId="102">
      <pivotArea type="all" dataOnly="0" outline="0" fieldPosition="0"/>
    </format>
    <format dxfId="103">
      <pivotArea outline="0" collapsedLevelsAreSubtotals="1" fieldPosition="0"/>
    </format>
    <format dxfId="104">
      <pivotArea type="origin" dataOnly="0" labelOnly="1" outline="0" fieldPosition="0"/>
    </format>
    <format dxfId="105">
      <pivotArea field="-2" type="button" dataOnly="0" labelOnly="1" outline="0" axis="axisCol" fieldPosition="0"/>
    </format>
    <format dxfId="106">
      <pivotArea type="topRight" dataOnly="0" labelOnly="1" outline="0" fieldPosition="0"/>
    </format>
    <format dxfId="107">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522772D-E8D8-4762-A7E5-74A35BEF7791}" name="PivotTable20"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BR4:BT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h="1" x="0"/>
        <item x="3"/>
        <item h="1" x="4"/>
        <item h="1" x="1"/>
        <item t="default"/>
      </items>
    </pivotField>
    <pivotField compact="0" outline="0" showAll="0"/>
  </pivotFields>
  <rowFields count="1">
    <field x="4"/>
  </rowFields>
  <rowItems count="10">
    <i>
      <x v="2057"/>
    </i>
    <i>
      <x v="1527"/>
    </i>
    <i>
      <x v="1528"/>
    </i>
    <i>
      <x v="1974"/>
    </i>
    <i>
      <x v="1680"/>
    </i>
    <i>
      <x v="1790"/>
    </i>
    <i>
      <x v="2170"/>
    </i>
    <i>
      <x v="1902"/>
    </i>
    <i>
      <x v="1870"/>
    </i>
    <i>
      <x v="1900"/>
    </i>
  </rowItems>
  <colFields count="1">
    <field x="-2"/>
  </colFields>
  <colItems count="2">
    <i>
      <x/>
    </i>
    <i i="1">
      <x v="1"/>
    </i>
  </colItems>
  <pageFields count="2">
    <pageField fld="32" hier="-1"/>
    <pageField fld="1" item="4" hier="-1"/>
  </pageFields>
  <dataFields count="2">
    <dataField name="Sum of Actual2" fld="23" baseField="0" baseItem="0"/>
    <dataField name="Sum of Normal Value MAD" fld="29" baseField="0" baseItem="0"/>
  </dataFields>
  <formats count="6">
    <format dxfId="65">
      <pivotArea type="all" dataOnly="0" outline="0" fieldPosition="0"/>
    </format>
    <format dxfId="66">
      <pivotArea outline="0" collapsedLevelsAreSubtotals="1" fieldPosition="0"/>
    </format>
    <format dxfId="67">
      <pivotArea type="origin" dataOnly="0" labelOnly="1" outline="0" fieldPosition="0"/>
    </format>
    <format dxfId="68">
      <pivotArea field="-2" type="button" dataOnly="0" labelOnly="1" outline="0" axis="axisCol" fieldPosition="0"/>
    </format>
    <format dxfId="69">
      <pivotArea type="topRight" dataOnly="0" labelOnly="1" outline="0" fieldPosition="0"/>
    </format>
    <format dxfId="70">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C150D9F-8780-4EE9-9CCD-0580C8BDF74C}" name="PivotTable12"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CB4:CD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109"/>
        <item m="1" x="2226"/>
        <item m="1" x="1166"/>
        <item m="1" x="917"/>
        <item m="1" x="1181"/>
        <item m="1" x="1637"/>
        <item m="1" x="1410"/>
        <item m="1" x="1284"/>
        <item m="1" x="2102"/>
        <item m="1" x="1445"/>
        <item m="1" x="1042"/>
        <item m="1" x="1985"/>
        <item m="1" x="1139"/>
        <item m="1" x="1444"/>
        <item m="1" x="956"/>
        <item m="1" x="1298"/>
        <item m="1" x="2217"/>
        <item m="1" x="1589"/>
        <item m="1" x="1629"/>
        <item m="1" x="1004"/>
        <item m="1" x="934"/>
        <item m="1" x="2223"/>
        <item m="1" x="1341"/>
        <item m="1" x="1159"/>
        <item m="1" x="1407"/>
        <item m="1" x="1053"/>
        <item m="1" x="1448"/>
        <item m="1" x="1446"/>
        <item m="1" x="1224"/>
        <item m="1" x="1778"/>
        <item m="1" x="924"/>
        <item m="1" x="1449"/>
        <item m="1" x="1602"/>
        <item m="1" x="1138"/>
        <item m="1" x="1343"/>
        <item m="1" x="1346"/>
        <item m="1" x="1078"/>
        <item m="1" x="2142"/>
        <item m="1" x="1687"/>
        <item m="1" x="1476"/>
        <item m="1" x="1891"/>
        <item m="1" x="1401"/>
        <item m="1" x="1628"/>
        <item m="1" x="1682"/>
        <item m="1" x="1694"/>
        <item m="1" x="1630"/>
        <item m="1" x="2302"/>
        <item m="1" x="1157"/>
        <item m="1" x="2260"/>
        <item m="1" x="1102"/>
        <item m="1" x="1168"/>
        <item m="1" x="1016"/>
        <item m="1" x="2073"/>
        <item m="1" x="1901"/>
        <item m="1" x="1890"/>
        <item m="1" x="2087"/>
        <item m="1" x="1919"/>
        <item m="1" x="1718"/>
        <item m="1" x="2079"/>
        <item m="1" x="1247"/>
        <item m="1" x="1640"/>
        <item m="1" x="2075"/>
        <item m="1" x="1443"/>
        <item m="1" x="1717"/>
        <item m="1" x="2225"/>
        <item m="1" x="1269"/>
        <item m="1" x="1212"/>
        <item m="1" x="953"/>
        <item m="1" x="1470"/>
        <item m="1" x="1335"/>
        <item m="1" x="1475"/>
        <item m="1" x="1858"/>
        <item m="1" x="1797"/>
        <item m="1" x="1934"/>
        <item m="1" x="1834"/>
        <item m="1" x="1940"/>
        <item m="1" x="1312"/>
        <item m="1" x="2144"/>
        <item m="1" x="2000"/>
        <item m="1" x="1337"/>
        <item m="1" x="2145"/>
        <item m="1" x="1574"/>
        <item m="1" x="1769"/>
        <item m="1" x="1760"/>
        <item m="1" x="1059"/>
        <item m="1" x="1999"/>
        <item m="1" x="1047"/>
        <item m="1" x="1355"/>
        <item m="1" x="1683"/>
        <item m="1" x="1578"/>
        <item m="1" x="1860"/>
        <item m="1" x="1024"/>
        <item m="1" x="1613"/>
        <item m="1" x="1745"/>
        <item m="1" x="2081"/>
        <item m="1" x="1329"/>
        <item m="1" x="1581"/>
        <item m="1" x="1435"/>
        <item m="1" x="2161"/>
        <item m="1" x="1357"/>
        <item m="1" x="1415"/>
        <item m="1" x="1123"/>
        <item m="1" x="1991"/>
        <item m="1" x="2016"/>
        <item m="1" x="2233"/>
        <item m="1" x="1668"/>
        <item m="1" x="1190"/>
        <item m="1" x="2018"/>
        <item m="1" x="2006"/>
        <item m="1" x="2301"/>
        <item m="1" x="1538"/>
        <item m="1" x="1856"/>
        <item m="1" x="967"/>
        <item m="1" x="1631"/>
        <item m="1" x="2091"/>
        <item m="1" x="1339"/>
        <item m="1" x="1309"/>
        <item m="1" x="1954"/>
        <item m="1" x="1784"/>
        <item m="1" x="1462"/>
        <item m="1" x="1866"/>
        <item m="1" x="1069"/>
        <item m="1" x="1600"/>
        <item m="1" x="1178"/>
        <item m="1" x="2121"/>
        <item m="1" x="1521"/>
        <item m="1" x="1669"/>
        <item m="1" x="2093"/>
        <item m="1" x="1354"/>
        <item m="1" x="2015"/>
        <item m="1" x="1537"/>
        <item m="1" x="2207"/>
        <item m="1" x="1046"/>
        <item m="1" x="1058"/>
        <item m="1" x="1635"/>
        <item m="1" x="1957"/>
        <item m="1" x="1595"/>
        <item m="1" x="2248"/>
        <item m="1" x="2035"/>
        <item m="1" x="2117"/>
        <item m="1" x="1606"/>
        <item m="1" x="1111"/>
        <item m="1" x="1921"/>
        <item m="1" x="1295"/>
        <item m="1" x="2132"/>
        <item m="1" x="1662"/>
        <item m="1" x="1852"/>
        <item m="1" x="2224"/>
        <item m="1" x="1990"/>
        <item m="1" x="1840"/>
        <item m="1" x="1196"/>
        <item m="1" x="1113"/>
        <item m="1" x="1728"/>
        <item m="1" x="1857"/>
        <item m="1" x="1905"/>
        <item m="1" x="1540"/>
        <item m="1" x="1143"/>
        <item m="1" x="1290"/>
        <item m="1" x="1696"/>
        <item m="1" x="1937"/>
        <item m="1" x="1472"/>
        <item m="1" x="1043"/>
        <item m="1" x="2164"/>
        <item m="1" x="1281"/>
        <item m="1" x="1057"/>
        <item m="1" x="1160"/>
        <item m="1" x="2206"/>
        <item m="1" x="1386"/>
        <item m="1" x="1473"/>
        <item m="1" x="1056"/>
        <item m="1" x="1764"/>
        <item m="1" x="1051"/>
        <item m="1" x="1493"/>
        <item m="1" x="1080"/>
        <item m="1" x="1492"/>
        <item m="1" x="1465"/>
        <item m="1" x="2267"/>
        <item m="1" x="2064"/>
        <item m="1" x="1073"/>
        <item m="1" x="1741"/>
        <item m="1" x="1530"/>
        <item m="1" x="2165"/>
        <item m="1" x="1698"/>
        <item m="1" x="1411"/>
        <item m="1" x="2008"/>
        <item m="1" x="2056"/>
        <item m="1" x="1419"/>
        <item m="1" x="2250"/>
        <item m="1" x="1019"/>
        <item m="1" x="942"/>
        <item m="1" x="2286"/>
        <item m="1" x="935"/>
        <item m="1" x="1603"/>
        <item m="1" x="1612"/>
        <item m="1" x="922"/>
        <item m="1" x="947"/>
        <item m="1" x="1801"/>
        <item m="1" x="2089"/>
        <item m="1" x="1288"/>
        <item m="1" x="2202"/>
        <item m="1" x="1749"/>
        <item m="1" x="1017"/>
        <item m="1" x="1951"/>
        <item m="1" x="1149"/>
        <item m="1" x="1753"/>
        <item m="1" x="933"/>
        <item m="1" x="2060"/>
        <item m="1" x="2053"/>
        <item m="1" x="1182"/>
        <item m="1" x="1541"/>
        <item m="1" x="1804"/>
        <item m="1" x="2123"/>
        <item m="1" x="1179"/>
        <item m="1" x="2297"/>
        <item m="1" x="1910"/>
        <item m="1" x="1877"/>
        <item m="1" x="1876"/>
        <item m="1" x="1055"/>
        <item m="1" x="2007"/>
        <item m="1" x="1209"/>
        <item m="1" x="952"/>
        <item m="1" x="1765"/>
        <item m="1" x="1150"/>
        <item m="1" x="1898"/>
        <item m="1" x="1653"/>
        <item m="1" x="932"/>
        <item m="1" x="1816"/>
        <item m="1" x="1536"/>
        <item m="1" x="1821"/>
        <item m="1" x="946"/>
        <item m="1" x="1344"/>
        <item m="1" x="1915"/>
        <item m="1" x="2215"/>
        <item m="1" x="1727"/>
        <item m="1" x="1889"/>
        <item m="1" x="1463"/>
        <item m="1" x="1285"/>
        <item m="1" x="2005"/>
        <item m="1" x="2210"/>
        <item m="1" x="1098"/>
        <item m="1" x="1731"/>
        <item m="1" x="2227"/>
        <item m="1" x="988"/>
        <item m="1" x="2173"/>
        <item m="1" x="2096"/>
        <item m="1" x="1956"/>
        <item m="1" x="1464"/>
        <item m="1" x="1201"/>
        <item m="1" x="1030"/>
        <item m="1" x="2013"/>
        <item m="1" x="1245"/>
        <item m="1" x="2090"/>
        <item m="1" x="1627"/>
        <item m="1" x="1878"/>
        <item m="1" x="1079"/>
        <item m="1" x="1786"/>
        <item m="1" x="1968"/>
        <item m="1" x="1967"/>
        <item m="1" x="1095"/>
        <item m="1" x="2126"/>
        <item m="1" x="1227"/>
        <item m="1" x="1837"/>
        <item m="1" x="2274"/>
        <item m="1" x="1207"/>
        <item m="1" x="1408"/>
        <item m="1" x="1702"/>
        <item m="1" x="1373"/>
        <item m="1" x="1103"/>
        <item m="1" x="2199"/>
        <item m="1" x="1908"/>
        <item m="1" x="2021"/>
        <item m="1" x="2162"/>
        <item m="1" x="1459"/>
        <item m="1" x="1747"/>
        <item m="1" x="1233"/>
        <item m="1" x="1314"/>
        <item m="1" x="2024"/>
        <item m="1" x="1272"/>
        <item m="1" x="1549"/>
        <item m="1" x="1626"/>
        <item m="1" x="2251"/>
        <item m="1" x="1601"/>
        <item m="1" x="1785"/>
        <item m="1" x="2204"/>
        <item m="1" x="1819"/>
        <item m="1" x="1895"/>
        <item m="1" x="2213"/>
        <item m="1" x="1457"/>
        <item m="1" x="1873"/>
        <item m="1" x="2143"/>
        <item m="1" x="2261"/>
        <item m="1" x="2083"/>
        <item m="1" x="944"/>
        <item m="1" x="1992"/>
        <item m="1" x="1107"/>
        <item m="1" x="1853"/>
        <item m="1" x="1468"/>
        <item m="1" x="1050"/>
        <item m="1" x="2185"/>
        <item m="1" x="1572"/>
        <item m="1" x="1458"/>
        <item m="1" x="1486"/>
        <item m="1" x="1278"/>
        <item m="1" x="2273"/>
        <item m="1" x="1382"/>
        <item m="1" x="1184"/>
        <item m="1" x="1442"/>
        <item m="1" x="1763"/>
        <item m="1" x="1704"/>
        <item m="1" x="2012"/>
        <item m="1" x="1645"/>
        <item m="1" x="1248"/>
        <item m="1" x="1835"/>
        <item m="1" x="1508"/>
        <item m="1" x="1482"/>
        <item m="1" x="1387"/>
        <item m="1" x="2134"/>
        <item m="1" x="1358"/>
        <item m="1" x="1230"/>
        <item m="1" x="1360"/>
        <item m="1" x="937"/>
        <item m="1" x="1711"/>
        <item m="1" x="1388"/>
        <item m="1" x="960"/>
        <item m="1" x="1790"/>
        <item m="1" x="1670"/>
        <item m="1" x="1010"/>
        <item m="1" x="964"/>
        <item m="1" x="1054"/>
        <item m="1" x="1365"/>
        <item m="1" x="1638"/>
        <item m="1" x="1210"/>
        <item m="1" x="1325"/>
        <item m="1" x="1318"/>
        <item m="1" x="1725"/>
        <item m="1" x="1766"/>
        <item m="1" x="1313"/>
        <item m="1" x="1739"/>
        <item m="1" x="1440"/>
        <item m="1" x="1596"/>
        <item m="1" x="1469"/>
        <item m="1" x="1454"/>
        <item m="1" x="1188"/>
        <item m="1" x="2216"/>
        <item m="1" x="1583"/>
        <item m="1" x="1104"/>
        <item m="1" x="1723"/>
        <item m="1" x="957"/>
        <item m="1" x="2043"/>
        <item m="1" x="929"/>
        <item m="1" x="1381"/>
        <item m="1" x="1096"/>
        <item m="1" x="1071"/>
        <item m="1" x="1292"/>
        <item m="1" x="1026"/>
        <item m="1" x="1561"/>
        <item m="1" x="2065"/>
        <item m="1" x="2296"/>
        <item m="1" x="1902"/>
        <item m="1" x="2295"/>
        <item m="1" x="1923"/>
        <item m="1" x="931"/>
        <item m="1" x="1750"/>
        <item m="1" x="1483"/>
        <item m="1" x="1883"/>
        <item m="1" x="1075"/>
        <item m="1" x="1824"/>
        <item m="1" x="1806"/>
        <item m="1" x="1845"/>
        <item m="1" x="1535"/>
        <item m="1" x="2095"/>
        <item m="1" x="2098"/>
        <item m="1" x="1389"/>
        <item m="1" x="1369"/>
        <item m="1" x="1913"/>
        <item m="1" x="1559"/>
        <item m="1" x="2103"/>
        <item m="1" x="2219"/>
        <item m="1" x="1376"/>
        <item m="1" x="1488"/>
        <item m="1" x="1949"/>
        <item m="1" x="1874"/>
        <item m="1" x="2259"/>
        <item m="1" x="2208"/>
        <item m="1" x="930"/>
        <item m="1" x="1266"/>
        <item m="1" x="1759"/>
        <item m="1" x="1356"/>
        <item m="1" x="1450"/>
        <item m="1" x="1594"/>
        <item m="1" x="2020"/>
        <item m="1" x="1066"/>
        <item m="1" x="1833"/>
        <item m="1" x="999"/>
        <item m="1" x="2050"/>
        <item m="1" x="1522"/>
        <item m="1" x="1861"/>
        <item m="1" x="1880"/>
        <item m="1" x="1327"/>
        <item m="1" x="1692"/>
        <item m="1" x="1322"/>
        <item m="1" x="1390"/>
        <item m="1" x="950"/>
        <item m="1" x="2108"/>
        <item m="1" x="1316"/>
        <item m="1" x="1455"/>
        <item m="1" x="1841"/>
        <item m="1" x="1363"/>
        <item m="1" x="981"/>
        <item m="1" x="2125"/>
        <item m="1" x="1093"/>
        <item m="1" x="1466"/>
        <item m="1" x="2255"/>
        <item m="1" x="966"/>
        <item m="1" x="1584"/>
        <item m="1" x="2275"/>
        <item m="1" x="1789"/>
        <item m="1" x="2099"/>
        <item m="1" x="945"/>
        <item m="1" x="1803"/>
        <item m="1" x="2101"/>
        <item m="1" x="1695"/>
        <item m="1" x="1487"/>
        <item m="1" x="1173"/>
        <item m="1" x="1236"/>
        <item m="1" x="1886"/>
        <item m="1" x="2120"/>
        <item m="1" x="2293"/>
        <item m="1" x="2029"/>
        <item m="1" x="1686"/>
        <item m="1" x="1885"/>
        <item m="1" x="1366"/>
        <item m="1" x="1693"/>
        <item m="1" x="1848"/>
        <item m="1" x="2054"/>
        <item m="1" x="1817"/>
        <item m="1" x="1270"/>
        <item m="1" x="1294"/>
        <item m="1" x="2046"/>
        <item m="1" x="1484"/>
        <item m="1" x="1539"/>
        <item m="1" x="1203"/>
        <item m="1" x="1033"/>
        <item m="1" x="1912"/>
        <item m="1" x="1092"/>
        <item m="1" x="1533"/>
        <item m="1" x="1441"/>
        <item m="1" x="1060"/>
        <item m="1" x="971"/>
        <item m="1" x="1882"/>
        <item m="1" x="1658"/>
        <item m="1" x="2175"/>
        <item m="1" x="1379"/>
        <item m="1" x="1839"/>
        <item m="1" x="1551"/>
        <item m="1" x="2256"/>
        <item m="1" x="2100"/>
        <item m="1" x="1151"/>
        <item m="1" x="983"/>
        <item m="1" x="1242"/>
        <item m="1" x="2201"/>
        <item m="1" x="2051"/>
        <item m="1" x="1402"/>
        <item m="1" x="2193"/>
        <item m="1" x="1872"/>
        <item m="1" x="2276"/>
        <item m="1" x="1655"/>
        <item m="1" x="1950"/>
        <item m="1" x="2017"/>
        <item m="1" x="962"/>
        <item m="1" x="1330"/>
        <item m="1" x="1507"/>
        <item m="1" x="1340"/>
        <item m="1" x="1721"/>
        <item m="1" x="1796"/>
        <item m="1" x="1802"/>
        <item m="1" x="1273"/>
        <item m="1" x="1726"/>
        <item m="1" x="1234"/>
        <item m="1" x="1429"/>
        <item m="1" x="2119"/>
        <item m="1" x="1871"/>
        <item m="1" x="2157"/>
        <item m="1" x="1380"/>
        <item m="1" x="1384"/>
        <item m="1" x="1215"/>
        <item m="1" x="1218"/>
        <item m="1" x="1195"/>
        <item m="1" x="1216"/>
        <item m="1" x="1155"/>
        <item m="1" x="1378"/>
        <item m="1" x="1025"/>
        <item m="1" x="1310"/>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x="0"/>
        <item h="1" x="3"/>
        <item h="1" x="4"/>
        <item h="1" x="1"/>
        <item t="default"/>
      </items>
    </pivotField>
    <pivotField compact="0" outline="0" showAll="0"/>
  </pivotFields>
  <rowFields count="1">
    <field x="4"/>
  </rowFields>
  <rowItems count="10">
    <i>
      <x v="1779"/>
    </i>
    <i>
      <x v="1890"/>
    </i>
    <i>
      <x v="1892"/>
    </i>
    <i>
      <x v="1893"/>
    </i>
    <i>
      <x v="1682"/>
    </i>
    <i>
      <x v="1683"/>
    </i>
    <i>
      <x v="1803"/>
    </i>
    <i>
      <x v="2067"/>
    </i>
    <i>
      <x v="1918"/>
    </i>
    <i>
      <x v="1737"/>
    </i>
  </rowItems>
  <colFields count="1">
    <field x="-2"/>
  </colFields>
  <colItems count="2">
    <i>
      <x/>
    </i>
    <i i="1">
      <x v="1"/>
    </i>
  </colItems>
  <pageFields count="2">
    <pageField fld="32" hier="-1"/>
    <pageField fld="1" item="0" hier="-1"/>
  </pageFields>
  <dataFields count="2">
    <dataField name="Sum of Actual2" fld="23" baseField="0" baseItem="0"/>
    <dataField name="Sum of Normal Value MAD" fld="29" baseField="0" baseItem="0"/>
  </dataFields>
  <formats count="6">
    <format dxfId="59">
      <pivotArea type="all" dataOnly="0" outline="0" fieldPosition="0"/>
    </format>
    <format dxfId="60">
      <pivotArea outline="0" collapsedLevelsAreSubtotals="1" fieldPosition="0"/>
    </format>
    <format dxfId="61">
      <pivotArea type="origin" dataOnly="0" labelOnly="1" outline="0" fieldPosition="0"/>
    </format>
    <format dxfId="62">
      <pivotArea field="-2" type="button" dataOnly="0" labelOnly="1" outline="0" axis="axisCol" fieldPosition="0"/>
    </format>
    <format dxfId="63">
      <pivotArea type="topRight" dataOnly="0" labelOnly="1" outline="0" fieldPosition="0"/>
    </format>
    <format dxfId="64">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C3A274A-87E1-419C-8047-7E0F2C20F53A}" name="PivotTable15" cacheId="54"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gridDropZones="1" multipleFieldFilters="0">
  <location ref="DA4:DC15" firstHeaderRow="1" firstDataRow="2" firstDataCol="1" rowPageCount="2" colPageCount="1"/>
  <pivotFields count="34">
    <pivotField compact="0" outline="0" showAll="0"/>
    <pivotField axis="axisPage" compact="0" outline="0" showAll="0">
      <items count="9">
        <item x="2"/>
        <item x="4"/>
        <item x="3"/>
        <item x="1"/>
        <item x="0"/>
        <item m="1" x="7"/>
        <item m="1" x="6"/>
        <item m="1" x="5"/>
        <item t="default"/>
      </items>
    </pivotField>
    <pivotField compact="0" outline="0" showAll="0"/>
    <pivotField compact="0" outline="0" showAll="0"/>
    <pivotField axis="axisRow" compact="0" numFmtId="49" outline="0" showAll="0" measureFilter="1" sortType="descending" defaultSubtotal="0">
      <items count="2303">
        <item m="1" x="2151"/>
        <item m="1" x="1351"/>
        <item m="1" x="1089"/>
        <item m="1" x="2205"/>
        <item m="1" x="1383"/>
        <item m="1" x="1661"/>
        <item m="1" x="1471"/>
        <item m="1" x="1070"/>
        <item m="1" x="1672"/>
        <item m="1" x="1675"/>
        <item m="1" x="2026"/>
        <item m="1" x="1291"/>
        <item m="1" x="1277"/>
        <item m="1" x="1256"/>
        <item m="1" x="1255"/>
        <item m="1" x="2130"/>
        <item m="1" x="2106"/>
        <item m="1" x="1843"/>
        <item m="1" x="1532"/>
        <item m="1" x="1758"/>
        <item m="1" x="2138"/>
        <item m="1" x="2140"/>
        <item m="1" x="1689"/>
        <item m="1" x="1774"/>
        <item m="1" x="1770"/>
        <item m="1" x="1781"/>
        <item m="1" x="1775"/>
        <item m="1" x="1776"/>
        <item m="1" x="1777"/>
        <item m="1" x="1779"/>
        <item m="1" x="1393"/>
        <item m="1" x="1436"/>
        <item m="1" x="1434"/>
        <item m="1" x="1061"/>
        <item m="1" x="2032"/>
        <item m="1" x="2033"/>
        <item m="1" x="1246"/>
        <item m="1" x="1252"/>
        <item m="1" x="2155"/>
        <item m="1" x="1367"/>
        <item m="1" x="1791"/>
        <item m="1" x="1121"/>
        <item m="1" x="1120"/>
        <item m="1" x="923"/>
        <item m="1" x="2039"/>
        <item m="1" x="1846"/>
        <item m="1" x="1847"/>
        <item m="1" x="1283"/>
        <item m="1" x="1364"/>
        <item m="1" x="1370"/>
        <item m="1" x="2156"/>
        <item m="1" x="2111"/>
        <item m="1" x="2112"/>
        <item m="1" x="2113"/>
        <item m="1" x="2114"/>
        <item m="1" x="996"/>
        <item m="1" x="1263"/>
        <item m="1" x="1619"/>
        <item m="1" x="1031"/>
        <item m="1" x="1615"/>
        <item m="1" x="1963"/>
        <item m="1" x="2118"/>
        <item m="1" x="1965"/>
        <item m="1" x="2268"/>
        <item m="1" x="985"/>
        <item m="1" x="1124"/>
        <item m="1" x="1091"/>
        <item m="1" x="1086"/>
        <item m="1" x="1569"/>
        <item m="1" x="1000"/>
        <item m="1" x="1377"/>
        <item m="1" x="997"/>
        <item m="1" x="1842"/>
        <item m="1" x="1145"/>
        <item m="1" x="975"/>
        <item m="1" x="1490"/>
        <item m="1" x="1829"/>
        <item m="1" x="1461"/>
        <item m="1" x="1320"/>
        <item m="1" x="1147"/>
        <item m="1" x="2128"/>
        <item m="1" x="1274"/>
        <item m="1" x="2131"/>
        <item m="1" x="1564"/>
        <item m="1" x="1315"/>
        <item m="1" x="1736"/>
        <item m="1" x="1029"/>
        <item m="1" x="1573"/>
        <item m="1" x="2292"/>
        <item m="1" x="2037"/>
        <item m="1" x="2030"/>
        <item m="1" x="2135"/>
        <item m="1" x="2197"/>
        <item m="1" x="1153"/>
        <item m="1" x="1562"/>
        <item m="1" x="2105"/>
        <item m="1" x="970"/>
        <item m="1" x="2160"/>
        <item m="1" x="1624"/>
        <item m="1" x="1652"/>
        <item m="1" x="1211"/>
        <item m="1" x="1870"/>
        <item m="1" x="2104"/>
        <item m="1" x="1547"/>
        <item m="1" x="1571"/>
        <item m="1" x="1534"/>
        <item m="1" x="1826"/>
        <item m="1" x="2040"/>
        <item m="1" x="2044"/>
        <item m="1" x="1828"/>
        <item m="1" x="2071"/>
        <item m="1" x="1734"/>
        <item m="1" x="1823"/>
        <item m="1" x="951"/>
        <item m="1" x="2042"/>
        <item m="1" x="1641"/>
        <item m="1" x="1643"/>
        <item m="1" x="1563"/>
        <item m="1" x="1129"/>
        <item m="1" x="1544"/>
        <item m="1" x="1552"/>
        <item m="1" x="1088"/>
        <item m="1" x="1009"/>
        <item m="1" x="1232"/>
        <item m="1" x="1973"/>
        <item m="1" x="1453"/>
        <item m="1" x="1546"/>
        <item m="1" x="1691"/>
        <item m="1" x="993"/>
        <item m="1" x="979"/>
        <item m="1" x="1659"/>
        <item m="1" x="1489"/>
        <item m="1" x="1431"/>
        <item m="1" x="1792"/>
        <item m="1" x="1657"/>
        <item m="1" x="2150"/>
        <item m="1" x="1137"/>
        <item m="1" x="1854"/>
        <item m="1" x="1744"/>
        <item m="1" x="1621"/>
        <item m="1" x="2272"/>
        <item m="1" x="1217"/>
        <item m="1" x="1251"/>
        <item m="1" x="1306"/>
        <item m="1" x="977"/>
        <item m="1" x="1134"/>
        <item m="1" x="2152"/>
        <item m="1" x="1456"/>
        <item m="1" x="1085"/>
        <item m="1" x="1808"/>
        <item m="1" x="1361"/>
        <item m="1" x="1394"/>
        <item m="1" x="2287"/>
        <item m="1" x="2194"/>
        <item m="1" x="1451"/>
        <item m="1" x="1724"/>
        <item m="1" x="1496"/>
        <item m="1" x="1855"/>
        <item m="1" x="1136"/>
        <item m="1" x="1186"/>
        <item m="1" x="1988"/>
        <item m="1" x="2212"/>
        <item m="1" x="1192"/>
        <item m="1" x="1729"/>
        <item m="1" x="2045"/>
        <item m="1" x="1831"/>
        <item m="1" x="1742"/>
        <item m="1" x="1585"/>
        <item m="1" x="1620"/>
        <item m="1" x="1229"/>
        <item m="1" x="1543"/>
        <item m="1" x="1684"/>
        <item m="1" x="1090"/>
        <item m="1" x="939"/>
        <item m="1" x="2158"/>
        <item m="1" x="1087"/>
        <item m="1" x="1964"/>
        <item m="1" x="1851"/>
        <item m="1" x="2028"/>
        <item m="1" x="2229"/>
        <item m="1" x="1798"/>
        <item m="1" x="963"/>
        <item m="1" x="990"/>
        <item m="1" x="1795"/>
        <item m="1" x="1317"/>
        <item m="1" x="2129"/>
        <item m="1" x="2058"/>
        <item m="1" x="1800"/>
        <item m="1" x="1307"/>
        <item m="1" x="1077"/>
        <item m="1" x="1632"/>
        <item m="1" x="1260"/>
        <item m="1" x="1972"/>
        <item m="1" x="1374"/>
        <item m="1" x="973"/>
        <item m="1" x="1141"/>
        <item m="1" x="1180"/>
        <item m="1" x="1400"/>
        <item m="1" x="1416"/>
        <item m="1" x="1542"/>
        <item m="1" x="1144"/>
        <item m="1" x="1185"/>
        <item m="1" x="2249"/>
        <item m="1" x="1590"/>
        <item m="1" x="2177"/>
        <item m="1" x="925"/>
        <item m="1" x="1391"/>
        <item m="1" x="1986"/>
        <item m="1" x="968"/>
        <item m="1" x="2136"/>
        <item m="1" x="1081"/>
        <item m="1" x="1485"/>
        <item m="1" x="1334"/>
        <item m="1" x="1259"/>
        <item m="1" x="1063"/>
        <item m="1" x="1519"/>
        <item m="1" x="2285"/>
        <item m="1" x="1850"/>
        <item m="1" x="1976"/>
        <item m="1" x="1068"/>
        <item m="1" x="1174"/>
        <item m="1" x="2252"/>
        <item m="1" x="1989"/>
        <item m="1" x="1228"/>
        <item m="1" x="2167"/>
        <item m="1" x="1685"/>
        <item m="1" x="986"/>
        <item m="1" x="1289"/>
        <item m="1" x="1142"/>
        <item m="1" x="1567"/>
        <item m="1" x="1238"/>
        <item m="1" x="1015"/>
        <item m="1" x="2063"/>
        <item m="1" x="1832"/>
        <item m="1" x="1782"/>
        <item m="1" x="2180"/>
        <item m="1" x="928"/>
        <item m="1" x="1896"/>
        <item m="1" x="1869"/>
        <item m="1" x="1474"/>
        <item m="1" x="1262"/>
        <item m="1" x="1768"/>
        <item m="1" x="1214"/>
        <item m="1" x="998"/>
        <item m="1" x="2153"/>
        <item m="1" x="1830"/>
        <item m="1" x="1133"/>
        <item m="1" x="1018"/>
        <item m="1" x="2196"/>
        <item m="1" x="1308"/>
        <item m="1" x="2288"/>
        <item m="1" x="1588"/>
        <item m="1" x="1100"/>
        <item m="1" x="2084"/>
        <item m="1" x="2232"/>
        <item m="1" x="1738"/>
        <item m="1" x="1385"/>
        <item m="1" x="1177"/>
        <item m="1" x="1605"/>
        <item m="1" x="969"/>
        <item m="1" x="1447"/>
        <item m="1" x="1811"/>
        <item m="1" x="1980"/>
        <item m="1" x="1305"/>
        <item m="1" x="1639"/>
        <item m="1" x="1646"/>
        <item m="1" x="2282"/>
        <item m="1" x="1405"/>
        <item m="1" x="1426"/>
        <item m="1" x="2179"/>
        <item m="1" x="1953"/>
        <item m="1" x="2247"/>
        <item m="1" x="1761"/>
        <item m="1" x="1244"/>
        <item m="1" x="1478"/>
        <item m="1" x="1165"/>
        <item m="1" x="1164"/>
        <item m="1" x="1720"/>
        <item m="1" x="1205"/>
        <item m="1" x="2198"/>
        <item m="1" x="2236"/>
        <item m="1" x="2010"/>
        <item m="1" x="1231"/>
        <item m="1" x="1375"/>
        <item m="1" x="1276"/>
        <item m="1" x="1977"/>
        <item m="1" x="982"/>
        <item m="1" x="2023"/>
        <item m="1" x="2188"/>
        <item m="1" x="1304"/>
        <item m="1" x="1495"/>
        <item m="1" x="1617"/>
        <item m="1" x="2077"/>
        <item m="1" x="2038"/>
        <item m="1" x="1995"/>
        <item m="1" x="940"/>
        <item m="1" x="1897"/>
        <item m="1" x="2176"/>
        <item m="1" x="2061"/>
        <item m="1" x="1690"/>
        <item m="1" x="1028"/>
        <item m="1" x="1108"/>
        <item m="1" x="1338"/>
        <item m="1" x="1881"/>
        <item m="1" x="2055"/>
        <item m="1" x="1865"/>
        <item m="1" x="2181"/>
        <item m="1" x="1045"/>
        <item m="1" x="1399"/>
        <item m="1" x="1007"/>
        <item m="1" x="2172"/>
        <item m="1" x="2163"/>
        <item m="1" x="2149"/>
        <item m="1" x="2254"/>
        <item m="1" x="1323"/>
        <item m="1" x="1395"/>
        <item m="1" x="1011"/>
        <item m="1" x="1875"/>
        <item m="1" x="1189"/>
        <item m="1" x="1101"/>
        <item m="1" x="965"/>
        <item m="1" x="1501"/>
        <item m="1" x="1943"/>
        <item m="1" x="2257"/>
        <item m="1" x="1920"/>
        <item m="1" x="2192"/>
        <item m="1" x="1597"/>
        <item m="1" x="1208"/>
        <item m="1" x="1975"/>
        <item m="1" x="1550"/>
        <item m="1" x="2147"/>
        <item m="1" x="1048"/>
        <item m="1" x="1582"/>
        <item m="1" x="1523"/>
        <item m="1" x="1094"/>
        <item m="1" x="1793"/>
        <item m="1" x="2265"/>
        <item m="1" x="2209"/>
        <item m="1" x="1235"/>
        <item m="1" x="2115"/>
        <item m="1" x="1958"/>
        <item m="1" x="1767"/>
        <item m="1" x="2266"/>
        <item m="1" x="1722"/>
        <item m="1" x="1191"/>
        <item m="1" x="976"/>
        <item m="1" x="1650"/>
        <item m="1" x="2258"/>
        <item m="1" x="1944"/>
        <item m="1" x="2294"/>
        <item m="1" x="1960"/>
        <item m="1" x="1392"/>
        <item m="1" x="1900"/>
        <item m="1" x="2014"/>
        <item m="1" x="955"/>
        <item m="1" x="2228"/>
        <item m="1" x="1481"/>
        <item m="1" x="995"/>
        <item m="1" x="1993"/>
        <item m="1" x="2244"/>
        <item m="1" x="1348"/>
        <item m="1" x="2019"/>
        <item m="1" x="1135"/>
        <item m="1" x="1660"/>
        <item m="1" x="1311"/>
        <item m="1" x="1827"/>
        <item m="1" x="2191"/>
        <item m="1" x="1213"/>
        <item m="1" x="1477"/>
        <item m="1" x="2291"/>
        <item m="1" x="1261"/>
        <item m="1" x="926"/>
        <item m="1" x="2168"/>
        <item m="1" x="2159"/>
        <item m="1" x="2186"/>
        <item m="1" x="1979"/>
        <item m="1" x="2109"/>
        <item m="1" x="2290"/>
        <item m="1" x="2011"/>
        <item m="1" x="1342"/>
        <item m="1" x="1548"/>
        <item m="1" x="1398"/>
        <item m="1" x="1222"/>
        <item m="1" x="1614"/>
        <item m="1" x="1592"/>
        <item m="1" x="1437"/>
        <item m="1" x="1241"/>
        <item m="1" x="2230"/>
        <item m="1" x="1576"/>
        <item m="1" x="2263"/>
        <item m="1" x="2070"/>
        <item m="1" x="927"/>
        <item m="1" x="1579"/>
        <item m="1" x="1099"/>
        <item m="1" x="1425"/>
        <item m="1" x="1743"/>
        <item m="1" x="1799"/>
        <item m="1" x="1888"/>
        <item m="1" x="2009"/>
        <item m="1" x="1479"/>
        <item m="1" x="1003"/>
        <item m="1" x="1372"/>
        <item m="1" x="1701"/>
        <item m="1" x="1035"/>
        <item m="1" x="1772"/>
        <item m="1" x="2240"/>
        <item m="1" x="1509"/>
        <item m="1" x="1303"/>
        <item m="1" x="1194"/>
        <item m="1" x="921"/>
        <item m="1" x="2072"/>
        <item m="1" x="1836"/>
        <item m="1" x="1656"/>
        <item m="1" x="961"/>
        <item m="1" x="2171"/>
        <item m="1" x="1275"/>
        <item m="1" x="1347"/>
        <item m="1" x="1794"/>
        <item m="1" x="1894"/>
        <item m="1" x="1406"/>
        <item m="1" x="2146"/>
        <item m="1" x="1480"/>
        <item m="1" x="1586"/>
        <item m="1" x="1396"/>
        <item m="1" x="1677"/>
        <item m="1" x="1820"/>
        <item m="1" x="2203"/>
        <item m="1" x="1783"/>
        <item m="1" x="1206"/>
        <item m="1" x="1413"/>
        <item m="1" x="1264"/>
        <item m="1" x="1243"/>
        <item m="1" x="2036"/>
        <item m="1" x="1167"/>
        <item m="1" x="2004"/>
        <item m="1" x="1131"/>
        <item m="1" x="2200"/>
        <item m="1" x="2076"/>
        <item m="1" x="1460"/>
        <item m="1" x="980"/>
        <item m="1" x="1498"/>
        <item m="1" x="2243"/>
        <item m="1" x="1922"/>
        <item m="1" x="1020"/>
        <item m="1" x="1072"/>
        <item m="1" x="1491"/>
        <item m="1" x="1034"/>
        <item m="1" x="1497"/>
        <item m="1" x="1593"/>
        <item m="1" x="2239"/>
        <item m="1" x="2190"/>
        <item m="1" x="1438"/>
        <item m="1" x="2237"/>
        <item m="1" x="1350"/>
        <item m="1" x="1403"/>
        <item m="1" x="1715"/>
        <item m="1" x="1169"/>
        <item m="1" x="1887"/>
        <item m="1" x="1326"/>
        <item m="1" x="1732"/>
        <item m="1" x="943"/>
        <item m="1" x="1849"/>
        <item m="1" x="1301"/>
        <item m="1" x="1936"/>
        <item m="1" x="1022"/>
        <item m="1" x="2001"/>
        <item m="1" x="1959"/>
        <item m="1" x="1041"/>
        <item m="1" x="2092"/>
        <item m="1" x="1970"/>
        <item m="1" x="1097"/>
        <item m="1" x="1132"/>
        <item m="1" x="1414"/>
        <item m="1" x="1084"/>
        <item m="1" x="1421"/>
        <item m="1" x="2094"/>
        <item m="1" x="2170"/>
        <item m="1" x="1673"/>
        <item m="1" x="1938"/>
        <item m="1" x="2231"/>
        <item m="1" x="2246"/>
        <item m="1" x="2025"/>
        <item m="1" x="1825"/>
        <item m="1" x="1575"/>
        <item m="1" x="1679"/>
        <item m="1" x="2067"/>
        <item m="1" x="2068"/>
        <item m="1" x="2110"/>
        <item m="1" x="2184"/>
        <item m="1" x="1644"/>
        <item m="1" x="1067"/>
        <item m="1" x="2271"/>
        <item m="1" x="2298"/>
        <item m="1" x="1044"/>
        <item m="1" x="2222"/>
        <item m="1" x="1271"/>
        <item m="1" x="1049"/>
        <item m="1" x="1545"/>
        <item m="1" x="2169"/>
        <item m="1" x="1115"/>
        <item m="1" x="2062"/>
        <item m="1" x="1807"/>
        <item m="1" x="1052"/>
        <item m="1" x="1654"/>
        <item m="1" x="1946"/>
        <item m="1" x="2034"/>
        <item m="1" x="1754"/>
        <item m="1" x="2085"/>
        <item m="1" x="1531"/>
        <item m="1" x="2218"/>
        <item m="1" x="1422"/>
        <item m="1" x="2299"/>
        <item m="1" x="1105"/>
        <item m="1" x="2066"/>
        <item m="1" x="1106"/>
        <item m="1" x="2088"/>
        <item m="1" x="1110"/>
        <item m="1" x="1762"/>
        <item m="1" x="2300"/>
        <item m="1" x="1118"/>
        <item m="1" x="1598"/>
        <item m="1" x="1844"/>
        <item m="1" x="1994"/>
        <item m="1" x="1117"/>
        <item m="1" x="1947"/>
        <item m="1" x="949"/>
        <item m="1" x="1296"/>
        <item m="1" x="2057"/>
        <item m="1" x="1678"/>
        <item m="1" x="1502"/>
        <item m="1" x="1297"/>
        <item m="1" x="1130"/>
        <item m="1" x="2086"/>
        <item m="1" x="1082"/>
        <item m="1" x="2022"/>
        <item m="1" x="1158"/>
        <item m="1" x="1892"/>
        <item m="1" x="2082"/>
        <item m="1" x="989"/>
        <item m="1" x="2003"/>
        <item m="1" x="2107"/>
        <item m="1" x="1362"/>
        <item m="1" x="2049"/>
        <item m="1" x="2080"/>
        <item m="1" x="2141"/>
        <item m="1" x="1893"/>
        <item m="1" x="1812"/>
        <item m="1" x="941"/>
        <item m="1" x="1863"/>
        <item m="1" x="1397"/>
        <item m="1" x="1580"/>
        <item m="1" x="1321"/>
        <item m="1" x="1368"/>
        <item m="1" x="1223"/>
        <item m="1" x="1705"/>
        <item m="1" x="1909"/>
        <item m="1" x="2280"/>
        <item m="1" x="1649"/>
        <item m="1" x="1345"/>
        <item m="1" x="1903"/>
        <item m="1" x="1651"/>
        <item m="1" x="1064"/>
        <item m="1" x="1036"/>
        <item m="1" x="1037"/>
        <item m="1" x="1648"/>
        <item m="1" x="1202"/>
        <item m="1" x="2235"/>
        <item m="1" x="1268"/>
        <item m="1" x="1220"/>
        <item m="1" x="1404"/>
        <item m="1" x="1219"/>
        <item m="1" x="1221"/>
        <item m="1" x="972"/>
        <item m="1" x="974"/>
        <item m="1" x="1570"/>
        <item m="1" x="1062"/>
        <item m="1" x="1001"/>
        <item m="1" x="1039"/>
        <item m="1" x="1038"/>
        <item m="1" x="1746"/>
        <item m="1" x="1005"/>
        <item m="1" x="1748"/>
        <item m="1" x="1945"/>
        <item m="1" x="1200"/>
        <item m="1" x="1199"/>
        <item m="1" x="1197"/>
        <item m="1" x="1879"/>
        <item m="1" x="2279"/>
        <item m="1" x="1282"/>
        <item m="1" x="1703"/>
        <item m="1" x="1353"/>
        <item m="1" x="1237"/>
        <item m="1" x="1239"/>
        <item m="1" x="1253"/>
        <item m="1" x="1012"/>
        <item m="1" x="2002"/>
        <item m="1" x="1610"/>
        <item m="1" x="1868"/>
        <item m="1" x="1906"/>
        <item m="1" x="1267"/>
        <item m="1" x="1788"/>
        <item m="1" x="2074"/>
        <item m="1" x="2241"/>
        <item m="1" x="1907"/>
        <item m="1" x="2264"/>
        <item m="1" x="1838"/>
        <item m="1" x="2238"/>
        <item m="1" x="2047"/>
        <item m="1" x="2253"/>
        <item m="1" x="2277"/>
        <item m="1" x="2281"/>
        <item m="1" x="2278"/>
        <item m="1" x="1809"/>
        <item m="1" x="1899"/>
        <item m="1" x="984"/>
        <item m="1" x="1558"/>
        <item m="1" x="991"/>
        <item m="1" x="987"/>
        <item m="1" x="1810"/>
        <item m="1" x="1198"/>
        <item m="1" x="1257"/>
        <item m="1" x="936"/>
        <item m="1" x="1258"/>
        <item m="1" x="1911"/>
        <item m="1" x="1730"/>
        <item m="1" x="2283"/>
        <item m="1" x="1467"/>
        <item m="1" x="1204"/>
        <item m="1" x="1904"/>
        <item m="1" x="2166"/>
        <item m="1" x="1040"/>
        <item m="1" x="2289"/>
        <item m="1" x="1148"/>
        <item m="1" x="2048"/>
        <item m="1" x="1265"/>
        <item m="1" x="2059"/>
        <item m="1" x="1254"/>
        <item m="1" x="1680"/>
        <item m="1" x="1647"/>
        <item m="1" x="1336"/>
        <item m="1" x="1924"/>
        <item m="1" x="2242"/>
        <item m="1" x="1634"/>
        <item m="1" x="1156"/>
        <item m="1" x="1371"/>
        <item m="1" x="1616"/>
        <item m="1" x="1925"/>
        <item m="1" x="1359"/>
        <item m="1" x="2137"/>
        <item m="1" x="1021"/>
        <item m="1" x="1676"/>
        <item m="1" x="1952"/>
        <item m="1" x="1183"/>
        <item m="1" x="1112"/>
        <item m="1" x="1176"/>
        <item m="1" x="2122"/>
        <item m="1" x="1755"/>
        <item m="1" x="994"/>
        <item m="1" x="1083"/>
        <item m="1" x="1023"/>
        <item m="1" x="1771"/>
        <item m="1" x="1432"/>
        <item m="1" x="1591"/>
        <item m="1" x="2178"/>
        <item m="1" x="1503"/>
        <item m="1" x="1697"/>
        <item m="1" x="1193"/>
        <item m="1" x="2097"/>
        <item m="1" x="1623"/>
        <item m="1" x="1667"/>
        <item m="1" x="2078"/>
        <item m="1" x="1418"/>
        <item m="1" x="1996"/>
        <item m="1" x="1520"/>
        <item m="1" x="1287"/>
        <item m="1" x="1424"/>
        <item m="1" x="1240"/>
        <item m="1" x="1433"/>
        <item m="1" x="954"/>
        <item m="1" x="1955"/>
        <item m="1" x="1997"/>
        <item m="1" x="1427"/>
        <item m="1" x="1706"/>
        <item m="1" x="1293"/>
        <item m="1" x="1859"/>
        <item m="1" x="1172"/>
        <item m="1" x="959"/>
        <item m="1" x="1333"/>
        <item m="1" x="1666"/>
        <item m="1" x="1510"/>
        <item m="1" x="938"/>
        <item m="1" x="1500"/>
        <item m="1" x="2116"/>
        <item m="1" x="1714"/>
        <item m="1" x="1300"/>
        <item m="1" x="1756"/>
        <item m="1" x="2133"/>
        <item m="1" x="1566"/>
        <item m="1" x="1513"/>
        <item m="1" x="1027"/>
        <item m="1" x="2139"/>
        <item m="1" x="958"/>
        <item m="1" x="1515"/>
        <item m="1" x="1709"/>
        <item m="1" x="1708"/>
        <item m="1" x="2262"/>
        <item m="1" x="2069"/>
        <item m="1" x="1332"/>
        <item m="1" x="1412"/>
        <item m="1" x="1514"/>
        <item m="1" x="1286"/>
        <item m="1" x="2270"/>
        <item m="1" x="1664"/>
        <item m="1" x="1187"/>
        <item m="1" x="1663"/>
        <item m="1" x="1752"/>
        <item m="1" x="1006"/>
        <item m="1" x="1506"/>
        <item m="1" x="1625"/>
        <item m="1" x="1757"/>
        <item m="1" x="1302"/>
        <item m="1" x="1688"/>
        <item m="1" x="2214"/>
        <item m="1" x="2195"/>
        <item m="1" x="1528"/>
        <item m="1" x="1324"/>
        <item m="1" x="1328"/>
        <item m="1" x="2211"/>
        <item m="1" x="1707"/>
        <item m="1" x="1719"/>
        <item m="1" x="1065"/>
        <item m="1" x="1170"/>
        <item m="1" x="1971"/>
        <item m="1" x="1710"/>
        <item m="1" x="1805"/>
        <item m="1" x="1518"/>
        <item m="1" x="1773"/>
        <item m="1" x="1577"/>
        <item m="1" x="1499"/>
        <item m="1" x="1511"/>
        <item m="1" x="1884"/>
        <item m="1" x="1512"/>
        <item m="1" x="1665"/>
        <item m="1" x="1917"/>
        <item m="1" x="1226"/>
        <item m="1" x="1008"/>
        <item m="1" x="1733"/>
        <item m="1" x="1002"/>
        <item m="1" x="1751"/>
        <item m="1" x="1987"/>
        <item m="1" x="1175"/>
        <item m="1" x="2221"/>
        <item m="1" x="948"/>
        <item m="1" x="1331"/>
        <item m="1" x="1674"/>
        <item m="1" x="1713"/>
        <item m="1" x="1633"/>
        <item m="1" x="1982"/>
        <item m="1" x="2220"/>
        <item m="1" x="1152"/>
        <item m="1" x="1074"/>
        <item m="1" x="1430"/>
        <item m="1" x="1428"/>
        <item m="1" x="1417"/>
        <item m="1" x="1622"/>
        <item m="1" x="1299"/>
        <item m="1" x="978"/>
        <item m="1" x="2284"/>
        <item m="1" x="1423"/>
        <item m="1" x="2027"/>
        <item m="1" x="1681"/>
        <item m="1" x="1599"/>
        <item m="1" x="1516"/>
        <item m="1" x="1636"/>
        <item m="1" x="1154"/>
        <item m="1" x="1505"/>
        <item m="1" x="1146"/>
        <item m="1" x="1712"/>
        <item m="1" x="1671"/>
        <item m="1" x="1716"/>
        <item m="1" x="1862"/>
        <item m="1" x="1935"/>
        <item m="1" x="1420"/>
        <item m="1" x="1504"/>
        <item m="1" x="2234"/>
        <item m="1" x="1409"/>
        <item m="1" x="1380"/>
        <item m="1" x="1747"/>
        <item m="1" x="1871"/>
        <item m="1" x="1848"/>
        <item m="1" x="2119"/>
        <item m="1" x="1711"/>
        <item m="1" x="2157"/>
        <item m="1" x="1335"/>
        <item m="1" x="2276"/>
        <item m="1" x="1384"/>
        <item m="1" x="1726"/>
        <item m="1" x="2126"/>
        <item m="1" x="2219"/>
        <item m="1" x="1344"/>
        <item m="1" x="1376"/>
        <item m="1" x="2185"/>
        <item m="1" x="1638"/>
        <item m="1" x="2043"/>
        <item m="1" x="2051"/>
        <item m="1" x="1381"/>
        <item m="1" x="1379"/>
        <item m="1" x="1373"/>
        <item m="1" x="1874"/>
        <item m="1" x="1440"/>
        <item m="1" x="1483"/>
        <item m="1" x="1559"/>
        <item m="1" x="2050"/>
        <item m="1" x="1278"/>
        <item m="1" x="2046"/>
        <item m="1" x="1314"/>
        <item m="1" x="950"/>
        <item m="1" x="2255"/>
        <item m="1" x="1450"/>
        <item m="1" x="2093"/>
        <item m="1" x="2064"/>
        <item m="1" x="1885"/>
        <item m="1" x="1877"/>
        <item m="1" x="962"/>
        <item m="1" x="1790"/>
        <item m="1" x="2108"/>
        <item m="1" x="1873"/>
        <item m="1" x="1043"/>
        <item m="1" x="1951"/>
        <item m="1" x="1408"/>
        <item m="1" x="1173"/>
        <item m="1" x="957"/>
        <item m="1" x="1902"/>
        <item m="1" x="944"/>
        <item m="1" x="1236"/>
        <item m="1" x="1721"/>
        <item m="1" x="1749"/>
        <item m="1" x="1817"/>
        <item m="1" x="1060"/>
        <item m="1" x="2098"/>
        <item m="1" x="1102"/>
        <item m="1" x="1522"/>
        <item m="1" x="1802"/>
        <item m="1" x="1455"/>
        <item m="1" x="1872"/>
        <item m="1" x="1804"/>
        <item m="1" x="1882"/>
        <item m="1" x="1382"/>
        <item m="1" x="1355"/>
        <item m="1" x="1419"/>
        <item m="1" x="2103"/>
        <item m="1" x="1071"/>
        <item m="1" x="1201"/>
        <item m="1" x="1242"/>
        <item m="1" x="1806"/>
        <item m="1" x="1184"/>
        <item m="1" x="1312"/>
        <item m="1" x="1468"/>
        <item m="1" x="1886"/>
        <item m="1" x="2083"/>
        <item m="1" x="1330"/>
        <item m="1" x="1698"/>
        <item m="1" x="1695"/>
        <item m="1" x="1635"/>
        <item m="1" x="937"/>
        <item m="1" x="1188"/>
        <item m="1" x="1210"/>
        <item m="1" x="2079"/>
        <item m="1" x="1401"/>
        <item m="1" x="2018"/>
        <item m="1" x="1203"/>
        <item m="1" x="1310"/>
        <item m="1" x="1033"/>
        <item m="1" x="1670"/>
        <item m="1" x="2125"/>
        <item m="1" x="1066"/>
        <item m="1" x="960"/>
        <item m="1" x="1741"/>
        <item m="1" x="929"/>
        <item m="1" x="1215"/>
        <item m="1" x="1595"/>
        <item m="1" x="1883"/>
        <item m="1" x="2273"/>
        <item m="1" x="2060"/>
        <item m="1" x="1057"/>
        <item m="1" x="1046"/>
        <item m="1" x="1179"/>
        <item m="1" x="983"/>
        <item m="1" x="2081"/>
        <item m="1" x="2261"/>
        <item m="1" x="2251"/>
        <item m="1" x="1645"/>
        <item m="1" x="1441"/>
        <item m="1" x="1702"/>
        <item m="1" x="1668"/>
        <item m="1" x="1322"/>
        <item m="1" x="1750"/>
        <item m="1" x="1149"/>
        <item m="1" x="2208"/>
        <item m="1" x="1950"/>
        <item m="1" x="2224"/>
        <item m="1" x="1628"/>
        <item m="1" x="2132"/>
        <item m="1" x="1325"/>
        <item m="1" x="1696"/>
        <item m="1" x="1354"/>
        <item m="1" x="1686"/>
        <item m="1" x="1288"/>
        <item m="1" x="1801"/>
        <item m="1" x="1160"/>
        <item m="1" x="2204"/>
        <item m="1" x="2301"/>
        <item m="1" x="1803"/>
        <item m="1" x="1337"/>
        <item m="1" x="1273"/>
        <item m="1" x="2100"/>
        <item m="1" x="1631"/>
        <item m="1" x="1059"/>
        <item m="1" x="2035"/>
        <item m="1" x="1387"/>
        <item m="1" x="1704"/>
        <item m="1" x="1601"/>
        <item m="1" x="1218"/>
        <item m="1" x="2226"/>
        <item m="1" x="2217"/>
        <item m="1" x="1949"/>
        <item m="1" x="1487"/>
        <item m="1" x="2053"/>
        <item m="1" x="1446"/>
        <item m="1" x="947"/>
        <item m="1" x="1388"/>
        <item m="1" x="1269"/>
        <item m="1" x="2134"/>
        <item m="1" x="1594"/>
        <item m="1" x="1753"/>
        <item m="1" x="2293"/>
        <item m="1" x="1386"/>
        <item m="1" x="2013"/>
        <item m="1" x="1365"/>
        <item m="1" x="2102"/>
        <item m="1" x="2017"/>
        <item m="1" x="2173"/>
        <item m="1" x="1991"/>
        <item m="1" x="1281"/>
        <item m="1" x="1284"/>
        <item m="1" x="2275"/>
        <item m="1" x="2210"/>
        <item m="1" x="1093"/>
        <item m="1" x="999"/>
        <item m="1" x="1469"/>
        <item m="1" x="2201"/>
        <item m="1" x="1402"/>
        <item m="1" x="1075"/>
        <item m="1" x="964"/>
        <item m="1" x="1683"/>
        <item m="1" x="1630"/>
        <item m="1" x="1270"/>
        <item m="1" x="1486"/>
        <item m="1" x="2256"/>
        <item m="1" x="2296"/>
        <item m="1" x="1473"/>
        <item m="1" x="1693"/>
        <item m="1" x="1841"/>
        <item m="1" x="1247"/>
        <item m="1" x="1731"/>
        <item m="1" x="1233"/>
        <item m="1" x="1640"/>
        <item m="1" x="1551"/>
        <item m="1" x="1492"/>
        <item m="1" x="1796"/>
        <item m="1" x="1016"/>
        <item m="1" x="1572"/>
        <item m="1" x="1024"/>
        <item m="1" x="1521"/>
        <item m="1" x="1606"/>
        <item m="1" x="1839"/>
        <item m="1" x="1687"/>
        <item m="1" x="1889"/>
        <item m="1" x="1026"/>
        <item m="1" x="1096"/>
        <item m="1" x="2101"/>
        <item m="1" x="1245"/>
        <item m="1" x="1454"/>
        <item m="1" x="1195"/>
        <item m="1" x="935"/>
        <item m="1" x="1272"/>
        <item m="1" x="1784"/>
        <item m="1" x="1589"/>
        <item m="1" x="1378"/>
        <item m="1" x="1541"/>
        <item m="1" x="1539"/>
        <item m="1" x="1821"/>
        <item m="1" x="1207"/>
        <item m="1" x="1248"/>
        <item m="1" x="1861"/>
        <item m="1" x="2065"/>
        <item m="1" x="1389"/>
        <item m="1" x="1785"/>
        <item m="1" x="1138"/>
        <item m="1" x="1435"/>
        <item m="1" x="946"/>
        <item m="1" x="1182"/>
        <item m="1" x="1004"/>
        <item m="1" x="2123"/>
        <item m="1" x="1092"/>
        <item m="1" x="2029"/>
        <item m="1" x="1878"/>
        <item m="1" x="1725"/>
        <item m="1" x="1166"/>
        <item m="1" x="1327"/>
        <item m="1" x="1833"/>
        <item m="1" x="2054"/>
        <item m="1" x="1786"/>
        <item m="1" x="1415"/>
        <item m="1" x="1766"/>
        <item m="1" x="1627"/>
        <item m="1" x="1915"/>
        <item m="1" x="1482"/>
        <item m="1" x="1493"/>
        <item m="1" x="1429"/>
        <item m="1" x="1858"/>
        <item m="1" x="2099"/>
        <item m="1" x="1340"/>
        <item m="1" x="2016"/>
        <item m="1" x="1778"/>
        <item m="1" x="1212"/>
        <item m="1" x="1098"/>
        <item m="1" x="1834"/>
        <item m="1" x="2259"/>
        <item m="1" x="2165"/>
        <item m="1" x="1992"/>
        <item m="1" x="1390"/>
        <item m="1" x="952"/>
        <item m="1" x="1816"/>
        <item m="1" x="1010"/>
        <item m="1" x="967"/>
        <item m="1" x="1285"/>
        <item m="1" x="1967"/>
        <item m="1" x="2297"/>
        <item m="1" x="1073"/>
        <item m="1" x="981"/>
        <item m="1" x="1919"/>
        <item m="1" x="1442"/>
        <item m="1" x="2089"/>
        <item m="1" x="1819"/>
        <item m="1" x="1151"/>
        <item m="1" x="1789"/>
        <item m="1" x="933"/>
        <item m="1" x="1462"/>
        <item m="1" x="1227"/>
        <item m="1" x="2216"/>
        <item m="1" x="1923"/>
        <item m="1" x="1876"/>
        <item m="1" x="1104"/>
        <item m="1" x="1470"/>
        <item m="1" x="1295"/>
        <item m="1" x="1901"/>
        <item m="1" x="1298"/>
        <item m="1" x="2090"/>
        <item m="1" x="1079"/>
        <item m="1" x="2215"/>
        <item m="1" x="1629"/>
        <item m="1" x="1444"/>
        <item m="1" x="922"/>
        <item m="1" x="1448"/>
        <item m="1" x="1739"/>
        <item m="1" x="1837"/>
        <item m="1" x="1157"/>
        <item m="1" x="1561"/>
        <item m="1" x="1584"/>
        <item m="1" x="1797"/>
        <item m="1" x="1682"/>
        <item m="1" x="930"/>
        <item m="1" x="1612"/>
        <item m="1" x="1488"/>
        <item m="1" x="1159"/>
        <item m="1" x="1443"/>
        <item m="1" x="1662"/>
        <item m="1" x="1449"/>
        <item m="1" x="1042"/>
        <item m="1" x="1866"/>
        <item m="1" x="1103"/>
        <item m="1" x="1457"/>
        <item m="1" x="1181"/>
        <item m="1" x="2202"/>
        <item m="1" x="2000"/>
        <item m="1" x="1411"/>
        <item m="1" x="1824"/>
        <item m="1" x="1840"/>
        <item m="1" x="1845"/>
        <item m="1" x="956"/>
        <item m="1" x="971"/>
        <item m="1" x="1369"/>
        <item m="1" x="1343"/>
        <item m="1" x="1857"/>
        <item m="1" x="1578"/>
        <item m="1" x="2121"/>
        <item m="1" x="1940"/>
        <item m="1" x="1921"/>
        <item m="1" x="2193"/>
        <item m="1" x="931"/>
        <item m="1" x="1178"/>
        <item m="1" x="1658"/>
        <item m="1" x="2250"/>
        <item m="1" x="1728"/>
        <item m="1" x="2006"/>
        <item m="1" x="1745"/>
        <item m="1" x="1357"/>
        <item m="1" x="942"/>
        <item m="1" x="1985"/>
        <item m="1" x="2274"/>
        <item m="1" x="1309"/>
        <item m="1" x="2012"/>
        <item m="1" x="1363"/>
        <item m="1" x="1459"/>
        <item m="1" x="1107"/>
        <item m="1" x="966"/>
        <item m="1" x="2073"/>
        <item m="1" x="2117"/>
        <item m="1" x="1530"/>
        <item m="1" x="1694"/>
        <item m="1" x="1769"/>
        <item m="1" x="1613"/>
        <item m="1" x="2175"/>
        <item m="1" x="1290"/>
        <item m="1" x="2087"/>
        <item m="1" x="1356"/>
        <item m="1" x="1968"/>
        <item m="1" x="1583"/>
        <item m="1" x="2199"/>
        <item m="1" x="1472"/>
        <item m="1" x="1957"/>
        <item m="1" x="934"/>
        <item m="1" x="1574"/>
        <item m="1" x="1596"/>
        <item m="1" x="1224"/>
        <item m="1" x="953"/>
        <item m="1" x="1025"/>
        <item m="1" x="1880"/>
        <item m="1" x="2020"/>
        <item m="1" x="1078"/>
        <item m="1" x="2021"/>
        <item m="1" x="1669"/>
        <item m="1" x="1017"/>
        <item m="1" x="1196"/>
        <item m="1" x="1150"/>
        <item m="1" x="2056"/>
        <item m="1" x="1458"/>
        <item m="1" x="1109"/>
        <item m="1" x="2213"/>
        <item m="1" x="1692"/>
        <item m="1" x="1358"/>
        <item m="1" x="1890"/>
        <item m="1" x="2120"/>
        <item m="1" x="2024"/>
        <item m="1" x="2143"/>
        <item m="1" x="1266"/>
        <item m="1" x="1339"/>
        <item m="1" x="2248"/>
        <item m="1" x="1603"/>
        <item m="1" x="1508"/>
        <item m="1" x="2005"/>
        <item m="1" x="2095"/>
        <item m="1" x="917"/>
        <item m="1" x="2260"/>
        <item m="1" x="1143"/>
        <item m="1" x="1316"/>
        <item m="1" x="1019"/>
        <item m="1" x="1990"/>
        <item m="1" x="1190"/>
        <item m="1" x="1292"/>
        <item m="1" x="1549"/>
        <item m="1" x="1860"/>
        <item m="1" x="1765"/>
        <item m="1" x="2206"/>
        <item m="1" x="1051"/>
        <item m="1" x="1891"/>
        <item m="1" x="945"/>
        <item m="1" x="1463"/>
        <item m="1" x="1536"/>
        <item m="1" x="1030"/>
        <item m="1" x="1341"/>
        <item m="1" x="1053"/>
        <item m="1" x="1718"/>
        <item m="1" x="1139"/>
        <item m="1" x="1464"/>
        <item m="1" x="2295"/>
        <item m="1" x="1465"/>
        <item m="1" x="1581"/>
        <item m="1" x="1216"/>
        <item m="1" x="2007"/>
        <item m="1" x="1069"/>
        <item m="1" x="1484"/>
        <item m="1" x="1366"/>
        <item m="1" x="1047"/>
        <item m="1" x="1313"/>
        <item m="1" x="1155"/>
        <item m="1" x="2142"/>
        <item m="1" x="2227"/>
        <item m="1" x="2144"/>
        <item m="1" x="1056"/>
        <item m="1" x="1123"/>
        <item m="1" x="2207"/>
        <item m="1" x="2015"/>
        <item m="1" x="1168"/>
        <item m="1" x="1407"/>
        <item m="1" x="2145"/>
        <item m="1" x="1113"/>
        <item m="1" x="1234"/>
        <item m="1" x="1908"/>
        <item m="1" x="1764"/>
        <item m="1" x="1655"/>
        <item m="1" x="1095"/>
        <item m="1" x="1626"/>
        <item m="1" x="2223"/>
        <item m="1" x="1466"/>
        <item m="1" x="1759"/>
        <item m="1" x="1910"/>
        <item m="1" x="1535"/>
        <item m="1" x="1055"/>
        <item m="1" x="1318"/>
        <item m="1" x="2164"/>
        <item m="1" x="1760"/>
        <item m="1" x="924"/>
        <item m="1" x="1956"/>
        <item m="1" x="1058"/>
        <item m="1" x="2096"/>
        <item m="1" x="1054"/>
        <item m="1" x="1346"/>
        <item m="1" x="2233"/>
        <item m="1" x="2267"/>
        <item m="1" x="1835"/>
        <item m="1" x="1080"/>
        <item m="1" x="1294"/>
        <item m="1" x="1475"/>
        <item m="1" x="2161"/>
        <item m="1" x="1852"/>
        <item m="1" x="1954"/>
        <item m="1" x="1853"/>
        <item m="1" x="1934"/>
        <item m="1" x="1856"/>
        <item m="1" x="2091"/>
        <item m="1" x="1540"/>
        <item m="1" x="1717"/>
        <item m="1" x="1410"/>
        <item m="1" x="1329"/>
        <item m="1" x="1476"/>
        <item m="1" x="1913"/>
        <item m="1" x="1360"/>
        <item m="1" x="2075"/>
        <item m="1" x="1905"/>
        <item m="1" x="1445"/>
        <item m="1" x="1912"/>
        <item m="1" x="1538"/>
        <item m="1" x="1763"/>
        <item m="1" x="1533"/>
        <item m="1" x="1898"/>
        <item m="1" x="1111"/>
        <item m="1" x="932"/>
        <item m="1" x="1727"/>
        <item m="1" x="1600"/>
        <item m="1" x="1723"/>
        <item m="1" x="2302"/>
        <item m="1" x="1653"/>
        <item m="1" x="1937"/>
        <item m="1" x="1999"/>
        <item m="1" x="1895"/>
        <item m="1" x="2162"/>
        <item m="1" x="2225"/>
        <item m="1" x="1507"/>
        <item m="1" x="2008"/>
        <item m="1" x="1230"/>
        <item m="1" x="1537"/>
        <item m="1" x="1209"/>
        <item m="1" x="1637"/>
        <item m="1" x="1050"/>
        <item m="1" x="988"/>
        <item m="1" x="1602"/>
        <item m="1" x="2286"/>
        <item m="1" x="1076"/>
        <item m="1" x="1349"/>
        <item m="1" x="992"/>
        <item m="1" x="1279"/>
        <item m="1" x="1966"/>
        <item m="1" x="1280"/>
        <item m="1" x="1352"/>
        <item m="1" x="1250"/>
        <item m="1" x="2174"/>
        <item m="1" x="1140"/>
        <item m="1" x="1452"/>
        <item m="1" x="1319"/>
        <item m="1" x="1013"/>
        <item m="1" x="1568"/>
        <item m="1" x="2052"/>
        <item m="1" x="1864"/>
        <item m="1" x="1249"/>
        <item m="1" x="920"/>
        <item m="1" x="2127"/>
        <item m="1" x="1642"/>
        <item m="1" x="1604"/>
        <item m="1" x="2183"/>
        <item m="1" x="2031"/>
        <item m="1" x="1607"/>
        <item m="1" x="2187"/>
        <item m="1" x="2189"/>
        <item m="1" x="1587"/>
        <item m="1" x="2041"/>
        <item m="1" x="918"/>
        <item m="1" x="2245"/>
        <item m="1" x="1814"/>
        <item m="1" x="1813"/>
        <item m="1" x="1969"/>
        <item m="1" x="1867"/>
        <item m="1" x="1740"/>
        <item m="1" x="1700"/>
        <item m="1" x="1014"/>
        <item m="1" x="2269"/>
        <item m="1" x="919"/>
        <item m="1" x="1998"/>
        <item m="1" x="2182"/>
        <item m="1" x="1737"/>
        <item m="1" x="1735"/>
        <item m="1" x="1161"/>
        <item m="1" x="1162"/>
        <item m="1" x="1163"/>
        <item m="1" x="1171"/>
        <item m="1" x="1948"/>
        <item m="1" x="1032"/>
        <item m="1" x="2124"/>
        <item m="1" x="1780"/>
        <item m="1" x="1787"/>
        <item m="1" x="1494"/>
        <item m="1" x="2148"/>
        <item m="1" x="2154"/>
        <item m="1" x="1941"/>
        <item m="1" x="1225"/>
        <item m="1" x="1939"/>
        <item m="1" x="1942"/>
        <item m="1" x="1439"/>
        <item m="1" x="1527"/>
        <item m="1" x="1931"/>
        <item m="1" x="1529"/>
        <item m="1" x="1932"/>
        <item m="1" x="1526"/>
        <item m="1" x="1933"/>
        <item m="1" x="1517"/>
        <item m="1" x="1914"/>
        <item m="1" x="1916"/>
        <item m="1" x="1918"/>
        <item m="1" x="1926"/>
        <item m="1" x="1524"/>
        <item m="1" x="1930"/>
        <item m="1" x="1927"/>
        <item m="1" x="1928"/>
        <item m="1" x="1525"/>
        <item m="1" x="1929"/>
        <item m="1" x="1822"/>
        <item m="1" x="1114"/>
        <item m="1" x="1116"/>
        <item m="1" x="1119"/>
        <item m="1" x="1122"/>
        <item m="1" x="1125"/>
        <item m="1" x="1126"/>
        <item m="1" x="1127"/>
        <item m="1" x="1128"/>
        <item m="1" x="1554"/>
        <item m="1" x="1555"/>
        <item m="1" x="1553"/>
        <item m="1" x="1556"/>
        <item m="1" x="1557"/>
        <item m="1" x="1560"/>
        <item m="1" x="1565"/>
        <item m="1" x="1983"/>
        <item m="1" x="1984"/>
        <item m="1" x="1978"/>
        <item m="1" x="1981"/>
        <item m="1" x="1974"/>
        <item m="1" x="1961"/>
        <item m="1" x="1962"/>
        <item m="1" x="1611"/>
        <item m="1" x="1618"/>
        <item m="1" x="1608"/>
        <item m="1" x="1609"/>
        <item m="1" x="1818"/>
        <item m="1" x="1815"/>
        <item m="1" x="16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64" outline="0" showAll="0"/>
    <pivotField dataField="1" compact="0" outline="0" showAll="0"/>
    <pivotField compact="0" outline="0" showAll="0"/>
    <pivotField compact="0" outline="0" showAll="0"/>
    <pivotField compact="0" outline="0" showAll="0"/>
    <pivotField compact="0" numFmtId="164" outline="0" showAll="0"/>
    <pivotField compact="0" numFmtId="164" outline="0" showAll="0"/>
    <pivotField dataField="1" compact="0" outline="0" showAll="0"/>
    <pivotField compact="0" outline="0" showAll="0"/>
    <pivotField compact="0" outline="0" showAll="0"/>
    <pivotField axis="axisPage" compact="0" outline="0" multipleItemSelectionAllowed="1" showAll="0">
      <items count="7">
        <item h="1" x="5"/>
        <item h="1" x="2"/>
        <item h="1" x="4"/>
        <item x="0"/>
        <item h="1" x="3"/>
        <item h="1" x="1"/>
        <item t="default"/>
      </items>
    </pivotField>
    <pivotField compact="0" outline="0" showAll="0"/>
  </pivotFields>
  <rowFields count="1">
    <field x="4"/>
  </rowFields>
  <rowItems count="10">
    <i>
      <x v="2257"/>
    </i>
    <i>
      <x v="2258"/>
    </i>
    <i>
      <x v="1511"/>
    </i>
    <i>
      <x v="1714"/>
    </i>
    <i>
      <x v="1884"/>
    </i>
    <i>
      <x v="1779"/>
    </i>
    <i>
      <x v="1890"/>
    </i>
    <i>
      <x v="2037"/>
    </i>
    <i>
      <x v="1892"/>
    </i>
    <i>
      <x v="1878"/>
    </i>
  </rowItems>
  <colFields count="1">
    <field x="-2"/>
  </colFields>
  <colItems count="2">
    <i>
      <x/>
    </i>
    <i i="1">
      <x v="1"/>
    </i>
  </colItems>
  <pageFields count="2">
    <pageField fld="32" hier="-1"/>
    <pageField fld="1" hier="-1"/>
  </pageFields>
  <dataFields count="2">
    <dataField name="Sum of Actual2" fld="23" baseField="0" baseItem="0"/>
    <dataField name="Sum of Normal Value MAD" fld="29" baseField="0" baseItem="0"/>
  </dataFields>
  <formats count="6">
    <format dxfId="53">
      <pivotArea type="all" dataOnly="0" outline="0" fieldPosition="0"/>
    </format>
    <format dxfId="54">
      <pivotArea outline="0" collapsedLevelsAreSubtotals="1" fieldPosition="0"/>
    </format>
    <format dxfId="55">
      <pivotArea type="origin" dataOnly="0" labelOnly="1" outline="0" fieldPosition="0"/>
    </format>
    <format dxfId="56">
      <pivotArea field="-2" type="button" dataOnly="0" labelOnly="1" outline="0" axis="axisCol" fieldPosition="0"/>
    </format>
    <format dxfId="57">
      <pivotArea type="topRight" dataOnly="0" labelOnly="1" outline="0" fieldPosition="0"/>
    </format>
    <format dxfId="58">
      <pivotArea field="4" type="button" dataOnly="0" labelOnly="1" outline="0" axis="axisRow" fieldPosition="0"/>
    </format>
  </formats>
  <pivotTableStyleInfo name="PivotStyleLight16" showRowHeaders="1" showColHeaders="1" showRowStripes="0" showColStripes="0" showLastColumn="1"/>
  <filters count="1">
    <filter fld="4" type="count" evalOrder="-1" id="5"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rinterSettings" Target="../printerSettings/printerSettings4.bin"/><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B753B-C902-437B-8240-43C1B0EFABD0}">
  <sheetPr>
    <tabColor theme="4" tint="0.79998168889431442"/>
  </sheetPr>
  <dimension ref="A1:C24"/>
  <sheetViews>
    <sheetView showGridLines="0" workbookViewId="0">
      <selection activeCell="C7" sqref="C7"/>
    </sheetView>
  </sheetViews>
  <sheetFormatPr defaultRowHeight="14.25" x14ac:dyDescent="0.45"/>
  <cols>
    <col min="1" max="1" width="15.73046875" bestFit="1" customWidth="1"/>
    <col min="2" max="2" width="35.86328125" customWidth="1"/>
    <col min="5" max="5" width="10.86328125" bestFit="1" customWidth="1"/>
  </cols>
  <sheetData>
    <row r="1" spans="1:3" ht="17.25" thickBot="1" x14ac:dyDescent="0.55000000000000004">
      <c r="A1" s="101" t="s">
        <v>82</v>
      </c>
      <c r="B1" s="101"/>
    </row>
    <row r="2" spans="1:3" ht="14.65" thickTop="1" x14ac:dyDescent="0.45">
      <c r="A2" t="s">
        <v>83</v>
      </c>
      <c r="B2" t="s">
        <v>84</v>
      </c>
    </row>
    <row r="3" spans="1:3" x14ac:dyDescent="0.45">
      <c r="A3" s="40">
        <v>1</v>
      </c>
      <c r="B3" s="41" t="s">
        <v>85</v>
      </c>
    </row>
    <row r="4" spans="1:3" x14ac:dyDescent="0.45">
      <c r="A4" s="40">
        <v>2</v>
      </c>
      <c r="B4" s="41" t="s">
        <v>86</v>
      </c>
    </row>
    <row r="5" spans="1:3" x14ac:dyDescent="0.45">
      <c r="A5" s="40">
        <v>3</v>
      </c>
      <c r="B5" s="41" t="s">
        <v>87</v>
      </c>
    </row>
    <row r="6" spans="1:3" x14ac:dyDescent="0.45">
      <c r="A6" s="40">
        <v>4</v>
      </c>
      <c r="B6" s="41" t="s">
        <v>2299</v>
      </c>
      <c r="C6" t="s">
        <v>2304</v>
      </c>
    </row>
    <row r="10" spans="1:3" ht="17.25" thickBot="1" x14ac:dyDescent="0.55000000000000004">
      <c r="A10" s="102" t="s">
        <v>88</v>
      </c>
      <c r="B10" s="102"/>
    </row>
    <row r="11" spans="1:3" ht="17.649999999999999" thickTop="1" thickBot="1" x14ac:dyDescent="0.5">
      <c r="A11" s="42" t="s">
        <v>53</v>
      </c>
      <c r="B11" s="42" t="s">
        <v>89</v>
      </c>
    </row>
    <row r="12" spans="1:3" ht="14.65" thickTop="1" x14ac:dyDescent="0.45">
      <c r="A12" s="43">
        <v>0.78242125565466936</v>
      </c>
      <c r="B12" s="44" t="s">
        <v>54</v>
      </c>
    </row>
    <row r="13" spans="1:3" x14ac:dyDescent="0.45">
      <c r="A13" s="43">
        <v>0.67713901144781907</v>
      </c>
      <c r="B13" s="44" t="s">
        <v>55</v>
      </c>
    </row>
    <row r="14" spans="1:3" x14ac:dyDescent="0.45">
      <c r="A14" s="43">
        <v>0.48460440617401657</v>
      </c>
      <c r="B14" s="44" t="s">
        <v>56</v>
      </c>
    </row>
    <row r="16" spans="1:3" ht="17.25" thickBot="1" x14ac:dyDescent="0.55000000000000004">
      <c r="A16" s="101" t="s">
        <v>4</v>
      </c>
      <c r="B16" s="101"/>
    </row>
    <row r="17" spans="1:2" ht="14.65" thickTop="1" x14ac:dyDescent="0.45">
      <c r="A17" t="s">
        <v>4</v>
      </c>
      <c r="B17" t="s">
        <v>90</v>
      </c>
    </row>
    <row r="18" spans="1:2" x14ac:dyDescent="0.45">
      <c r="A18" t="s">
        <v>23</v>
      </c>
      <c r="B18" t="s">
        <v>2297</v>
      </c>
    </row>
    <row r="19" spans="1:2" x14ac:dyDescent="0.45">
      <c r="A19" t="s">
        <v>62</v>
      </c>
      <c r="B19" t="s">
        <v>2298</v>
      </c>
    </row>
    <row r="23" spans="1:2" ht="17.25" thickBot="1" x14ac:dyDescent="0.55000000000000004">
      <c r="A23" s="101" t="s">
        <v>91</v>
      </c>
      <c r="B23" s="101"/>
    </row>
    <row r="24" spans="1:2" ht="14.65" thickTop="1" x14ac:dyDescent="0.45">
      <c r="A24" t="s">
        <v>1290</v>
      </c>
    </row>
  </sheetData>
  <mergeCells count="4">
    <mergeCell ref="A1:B1"/>
    <mergeCell ref="A10:B10"/>
    <mergeCell ref="A16:B16"/>
    <mergeCell ref="A23:B23"/>
  </mergeCells>
  <conditionalFormatting sqref="A12:A14">
    <cfRule type="iconSet" priority="1">
      <iconSet iconSet="3Symbols2">
        <cfvo type="percent" val="0"/>
        <cfvo type="num" val="0.5"/>
        <cfvo type="num" val="0.75"/>
      </iconSet>
    </cfRule>
  </conditionalFormatting>
  <hyperlinks>
    <hyperlink ref="B3" location="'MoM Track - FC Vs Actual'!A1" display="Mom Tracker: FC Vs Actual Dasboard" xr:uid="{DA42C692-757D-444A-A4A3-CA7570B6CCDD}"/>
    <hyperlink ref="B4" location="'SKU Level Accuracy'!A1" display="SKU level Accuracy report " xr:uid="{86C455B8-8213-4A2E-ACEA-1836145D5777}"/>
    <hyperlink ref="B5" location="'Consensus Forecast'!A1" display="Concensus Forecast Report" xr:uid="{FE4F453C-9DAA-4673-A5B7-3367F7A56CDD}"/>
    <hyperlink ref="B6" location="Master!A1" display="Master" xr:uid="{D448D890-3463-47D5-8231-9FCE2566257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1FAF1-3176-4922-89CE-2A6387163D36}">
  <sheetPr>
    <tabColor theme="5"/>
  </sheetPr>
  <dimension ref="A2:E30"/>
  <sheetViews>
    <sheetView showGridLines="0" workbookViewId="0">
      <selection activeCell="B7" sqref="B7"/>
    </sheetView>
  </sheetViews>
  <sheetFormatPr defaultColWidth="9.1328125" defaultRowHeight="14.25" x14ac:dyDescent="0.45"/>
  <cols>
    <col min="1" max="1" width="15.73046875" style="1" bestFit="1" customWidth="1"/>
    <col min="2" max="2" width="19.265625" style="1" customWidth="1"/>
    <col min="3" max="3" width="15.73046875" style="1" customWidth="1"/>
    <col min="4" max="4" width="117.86328125" style="1" customWidth="1"/>
    <col min="5" max="5" width="10.86328125" style="1" bestFit="1" customWidth="1"/>
    <col min="6" max="16384" width="9.1328125" style="1"/>
  </cols>
  <sheetData>
    <row r="2" spans="1:5" ht="17.25" thickBot="1" x14ac:dyDescent="0.55000000000000004">
      <c r="A2" s="88" t="s">
        <v>92</v>
      </c>
      <c r="B2" s="48"/>
      <c r="C2" s="48"/>
    </row>
    <row r="3" spans="1:5" ht="14.65" thickTop="1" x14ac:dyDescent="0.45"/>
    <row r="4" spans="1:5" ht="14.65" thickBot="1" x14ac:dyDescent="0.5"/>
    <row r="5" spans="1:5" ht="14.65" thickBot="1" x14ac:dyDescent="0.5">
      <c r="A5" s="89" t="s">
        <v>29</v>
      </c>
      <c r="B5" s="89" t="s">
        <v>25</v>
      </c>
      <c r="C5" s="89" t="s">
        <v>98</v>
      </c>
      <c r="D5" s="89" t="s">
        <v>97</v>
      </c>
      <c r="E5" s="61"/>
    </row>
    <row r="6" spans="1:5" ht="28.5" x14ac:dyDescent="0.45">
      <c r="A6" s="90" t="s">
        <v>1122</v>
      </c>
      <c r="B6" s="90" t="s">
        <v>1288</v>
      </c>
      <c r="C6" s="90" t="s">
        <v>99</v>
      </c>
      <c r="D6" s="91" t="s">
        <v>1287</v>
      </c>
    </row>
    <row r="7" spans="1:5" x14ac:dyDescent="0.45">
      <c r="A7" s="92" t="s">
        <v>1122</v>
      </c>
      <c r="B7" s="92" t="s">
        <v>241</v>
      </c>
      <c r="C7" s="92" t="s">
        <v>99</v>
      </c>
      <c r="D7" s="93" t="s">
        <v>102</v>
      </c>
    </row>
    <row r="8" spans="1:5" x14ac:dyDescent="0.45">
      <c r="A8" s="92" t="s">
        <v>1122</v>
      </c>
      <c r="B8" s="92" t="s">
        <v>444</v>
      </c>
      <c r="C8" s="92" t="s">
        <v>99</v>
      </c>
      <c r="D8" s="93" t="s">
        <v>103</v>
      </c>
    </row>
    <row r="9" spans="1:5" x14ac:dyDescent="0.45">
      <c r="A9" s="92" t="s">
        <v>1122</v>
      </c>
      <c r="B9" s="92" t="s">
        <v>615</v>
      </c>
      <c r="C9" s="92" t="s">
        <v>99</v>
      </c>
      <c r="D9" s="93" t="s">
        <v>104</v>
      </c>
    </row>
    <row r="10" spans="1:5" x14ac:dyDescent="0.45">
      <c r="A10" s="92" t="s">
        <v>1122</v>
      </c>
      <c r="B10" s="92"/>
      <c r="C10" s="92"/>
      <c r="D10" s="93" t="s">
        <v>112</v>
      </c>
    </row>
    <row r="11" spans="1:5" x14ac:dyDescent="0.45">
      <c r="A11" s="94" t="s">
        <v>1119</v>
      </c>
      <c r="B11" s="92" t="s">
        <v>509</v>
      </c>
      <c r="C11" s="92" t="s">
        <v>99</v>
      </c>
      <c r="D11" s="93" t="s">
        <v>105</v>
      </c>
    </row>
    <row r="12" spans="1:5" x14ac:dyDescent="0.45">
      <c r="A12" s="94" t="s">
        <v>1119</v>
      </c>
      <c r="B12" s="92"/>
      <c r="C12" s="92" t="s">
        <v>99</v>
      </c>
      <c r="D12" s="93" t="s">
        <v>106</v>
      </c>
    </row>
    <row r="13" spans="1:5" x14ac:dyDescent="0.45">
      <c r="A13" s="94" t="s">
        <v>1119</v>
      </c>
      <c r="B13" s="92" t="s">
        <v>930</v>
      </c>
      <c r="C13" s="92" t="s">
        <v>99</v>
      </c>
      <c r="D13" s="93" t="s">
        <v>1286</v>
      </c>
      <c r="E13" s="61"/>
    </row>
    <row r="14" spans="1:5" x14ac:dyDescent="0.45">
      <c r="A14" s="94" t="s">
        <v>1119</v>
      </c>
      <c r="B14" s="92"/>
      <c r="C14" s="92"/>
      <c r="D14" s="93" t="s">
        <v>113</v>
      </c>
      <c r="E14" s="61"/>
    </row>
    <row r="15" spans="1:5" x14ac:dyDescent="0.45">
      <c r="A15" s="94" t="s">
        <v>1126</v>
      </c>
      <c r="B15" s="92" t="s">
        <v>1289</v>
      </c>
      <c r="C15" s="92" t="s">
        <v>99</v>
      </c>
      <c r="D15" s="93" t="s">
        <v>100</v>
      </c>
    </row>
    <row r="16" spans="1:5" x14ac:dyDescent="0.45">
      <c r="A16" s="94" t="s">
        <v>1126</v>
      </c>
      <c r="B16" s="92" t="s">
        <v>564</v>
      </c>
      <c r="C16" s="92" t="s">
        <v>99</v>
      </c>
      <c r="D16" s="93" t="s">
        <v>107</v>
      </c>
    </row>
    <row r="17" spans="1:4" x14ac:dyDescent="0.45">
      <c r="A17" s="94" t="s">
        <v>1126</v>
      </c>
      <c r="B17" s="92" t="s">
        <v>124</v>
      </c>
      <c r="C17" s="92" t="s">
        <v>99</v>
      </c>
      <c r="D17" s="93" t="s">
        <v>108</v>
      </c>
    </row>
    <row r="18" spans="1:4" x14ac:dyDescent="0.45">
      <c r="A18" s="94" t="s">
        <v>1126</v>
      </c>
      <c r="B18" s="92"/>
      <c r="C18" s="92"/>
      <c r="D18" s="93" t="s">
        <v>114</v>
      </c>
    </row>
    <row r="19" spans="1:4" x14ac:dyDescent="0.45">
      <c r="A19" s="94" t="s">
        <v>1125</v>
      </c>
      <c r="B19" s="92"/>
      <c r="C19" s="92"/>
      <c r="D19" s="93" t="s">
        <v>109</v>
      </c>
    </row>
    <row r="20" spans="1:4" x14ac:dyDescent="0.45">
      <c r="A20" s="94" t="s">
        <v>1123</v>
      </c>
      <c r="B20" s="92"/>
      <c r="C20" s="92"/>
      <c r="D20" s="93" t="s">
        <v>110</v>
      </c>
    </row>
    <row r="21" spans="1:4" ht="28.5" x14ac:dyDescent="0.45">
      <c r="A21" s="94" t="s">
        <v>1124</v>
      </c>
      <c r="B21" s="92"/>
      <c r="C21" s="92"/>
      <c r="D21" s="93" t="s">
        <v>101</v>
      </c>
    </row>
    <row r="22" spans="1:4" ht="14.65" thickBot="1" x14ac:dyDescent="0.5">
      <c r="A22" s="95" t="s">
        <v>1120</v>
      </c>
      <c r="B22" s="96"/>
      <c r="C22" s="96"/>
      <c r="D22" s="97" t="s">
        <v>111</v>
      </c>
    </row>
    <row r="23" spans="1:4" x14ac:dyDescent="0.45">
      <c r="A23" s="98"/>
      <c r="B23" s="98"/>
      <c r="C23" s="98"/>
      <c r="D23" s="99"/>
    </row>
    <row r="24" spans="1:4" x14ac:dyDescent="0.45">
      <c r="A24" s="98"/>
      <c r="B24" s="98"/>
      <c r="C24" s="98"/>
      <c r="D24" s="99"/>
    </row>
    <row r="25" spans="1:4" x14ac:dyDescent="0.45">
      <c r="A25" s="98"/>
      <c r="B25" s="98"/>
      <c r="C25" s="98"/>
      <c r="D25" s="99"/>
    </row>
    <row r="26" spans="1:4" x14ac:dyDescent="0.45">
      <c r="A26" s="98"/>
      <c r="B26" s="98"/>
      <c r="C26" s="98"/>
      <c r="D26" s="99"/>
    </row>
    <row r="27" spans="1:4" x14ac:dyDescent="0.45">
      <c r="A27" s="98"/>
      <c r="B27" s="98"/>
      <c r="C27" s="98"/>
      <c r="D27" s="99"/>
    </row>
    <row r="28" spans="1:4" x14ac:dyDescent="0.45">
      <c r="A28" s="98"/>
      <c r="B28" s="98"/>
      <c r="C28" s="98"/>
      <c r="D28" s="99"/>
    </row>
    <row r="29" spans="1:4" x14ac:dyDescent="0.45">
      <c r="A29" s="98"/>
      <c r="B29" s="98"/>
      <c r="C29" s="98"/>
      <c r="D29" s="99"/>
    </row>
    <row r="30" spans="1:4" x14ac:dyDescent="0.45">
      <c r="A30" s="98"/>
      <c r="C30" s="98"/>
      <c r="D30" s="100"/>
    </row>
  </sheetData>
  <phoneticPr fontId="15"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R298"/>
  <sheetViews>
    <sheetView showGridLines="0" zoomScale="73" zoomScaleNormal="77" zoomScaleSheetLayoutView="90" workbookViewId="0">
      <selection activeCell="D48" sqref="D48"/>
    </sheetView>
  </sheetViews>
  <sheetFormatPr defaultColWidth="8.73046875" defaultRowHeight="14.25" outlineLevelRow="1" x14ac:dyDescent="0.45"/>
  <cols>
    <col min="1" max="2" width="8.73046875" style="8"/>
    <col min="3" max="3" width="44.86328125" style="8" customWidth="1"/>
    <col min="4" max="4" width="11.3984375" style="8" customWidth="1"/>
    <col min="5" max="5" width="14.59765625" style="8" customWidth="1"/>
    <col min="6" max="6" width="11.86328125" style="8" customWidth="1"/>
    <col min="7" max="7" width="12.86328125" style="8" customWidth="1"/>
    <col min="8" max="8" width="11.265625" style="8" bestFit="1" customWidth="1"/>
    <col min="9" max="10" width="8.73046875" style="8"/>
    <col min="11" max="11" width="41" style="8" customWidth="1"/>
    <col min="12" max="13" width="11" style="8" bestFit="1" customWidth="1"/>
    <col min="14" max="14" width="11" style="8" customWidth="1"/>
    <col min="15" max="15" width="10.59765625" style="8" customWidth="1"/>
    <col min="16" max="16" width="9.265625" style="8" customWidth="1"/>
    <col min="17" max="16384" width="8.73046875" style="8"/>
  </cols>
  <sheetData>
    <row r="1" spans="2:18" ht="5.65" customHeight="1" x14ac:dyDescent="0.45"/>
    <row r="2" spans="2:18" ht="65.099999999999994" customHeight="1" thickBot="1" x14ac:dyDescent="0.5">
      <c r="B2" s="108" t="str">
        <f>"FORECAST vs ACTUAL REPORT - "&amp;Master!B2&amp;" REGION ("&amp;TEXT(Master!B1,"Mmm-YY")&amp;")"</f>
        <v>FORECAST vs ACTUAL REPORT - ALL REGION (Feb-22)</v>
      </c>
      <c r="C2" s="108"/>
      <c r="D2" s="108"/>
      <c r="E2" s="108"/>
      <c r="F2" s="108"/>
      <c r="G2" s="108"/>
      <c r="H2" s="108"/>
      <c r="I2" s="108"/>
      <c r="J2" s="108"/>
      <c r="K2" s="108"/>
      <c r="L2" s="108"/>
      <c r="M2" s="108"/>
      <c r="N2" s="108"/>
      <c r="O2" s="108"/>
    </row>
    <row r="3" spans="2:18" ht="14.65" thickTop="1" x14ac:dyDescent="0.45"/>
    <row r="4" spans="2:18" ht="28.15" customHeight="1" thickBot="1" x14ac:dyDescent="0.65">
      <c r="C4" s="103" t="s">
        <v>5</v>
      </c>
      <c r="D4" s="103"/>
      <c r="E4" s="103"/>
      <c r="F4" s="103"/>
      <c r="G4" s="50"/>
      <c r="K4" s="103" t="s">
        <v>6</v>
      </c>
      <c r="L4" s="103"/>
      <c r="M4" s="103"/>
      <c r="N4" s="103"/>
      <c r="O4" s="50"/>
    </row>
    <row r="5" spans="2:18" s="9" customFormat="1" ht="28.15" customHeight="1" thickTop="1" thickBot="1" x14ac:dyDescent="0.65">
      <c r="C5" s="10"/>
      <c r="D5" s="10"/>
      <c r="E5" s="10"/>
      <c r="F5" s="10"/>
      <c r="G5" s="51"/>
      <c r="K5" s="10"/>
      <c r="L5" s="10"/>
      <c r="M5" s="10"/>
      <c r="N5" s="10"/>
      <c r="O5" s="51"/>
    </row>
    <row r="6" spans="2:18" s="11" customFormat="1" ht="14.65" customHeight="1" thickTop="1" x14ac:dyDescent="0.45">
      <c r="D6" s="109">
        <f>Master!B1</f>
        <v>44593</v>
      </c>
      <c r="E6" s="109"/>
      <c r="F6" s="109"/>
      <c r="G6" s="49"/>
      <c r="L6" s="109">
        <f>D6</f>
        <v>44593</v>
      </c>
      <c r="M6" s="109"/>
      <c r="N6" s="109"/>
      <c r="O6" s="49"/>
      <c r="Q6" s="47" t="s">
        <v>53</v>
      </c>
      <c r="R6" s="11" t="s">
        <v>63</v>
      </c>
    </row>
    <row r="7" spans="2:18" ht="14.65" thickBot="1" x14ac:dyDescent="0.5">
      <c r="D7" s="15" t="s">
        <v>2295</v>
      </c>
      <c r="E7" s="15" t="s">
        <v>2296</v>
      </c>
      <c r="F7" s="15" t="s">
        <v>3</v>
      </c>
      <c r="G7" s="52"/>
      <c r="L7" s="15" t="str">
        <f>D7</f>
        <v>Statistical</v>
      </c>
      <c r="M7" s="15" t="str">
        <f t="shared" ref="M7:N7" si="0">E7</f>
        <v>Demand Planner</v>
      </c>
      <c r="N7" s="15" t="str">
        <f t="shared" si="0"/>
        <v>Consensus</v>
      </c>
      <c r="O7" s="52"/>
      <c r="Q7" s="46">
        <v>0.78242125565466902</v>
      </c>
      <c r="R7" s="8" t="s">
        <v>54</v>
      </c>
    </row>
    <row r="8" spans="2:18" x14ac:dyDescent="0.45">
      <c r="C8" s="11" t="s">
        <v>4</v>
      </c>
      <c r="D8" s="3">
        <f>1-SUMIFS('SKU Level Accuracy'!N:N,'SKU Level Accuracy'!$A:$A,Master!$B$2)/SUMIFS('SKU Level Accuracy'!$J:$J,'SKU Level Accuracy'!$A:$A,Master!$B$2)</f>
        <v>0.59917129619775378</v>
      </c>
      <c r="E8" s="3">
        <f>1-SUMIFS('SKU Level Accuracy'!O:O,'SKU Level Accuracy'!$A:$A,Master!$B$2)/SUMIFS('SKU Level Accuracy'!$J:$J,'SKU Level Accuracy'!$A:$A,Master!$B$2)</f>
        <v>0.58656403821470549</v>
      </c>
      <c r="F8" s="3">
        <f>1-SUMIFS('SKU Level Accuracy'!P:P,'SKU Level Accuracy'!$A:$A,Master!$B$2)/SUMIFS('SKU Level Accuracy'!$J:$J,'SKU Level Accuracy'!$A:$A,Master!$B$2)</f>
        <v>0.57359256680258786</v>
      </c>
      <c r="G8" s="3"/>
      <c r="K8" s="11" t="s">
        <v>4</v>
      </c>
      <c r="L8" s="3">
        <f>1-SUMIFS('SKU Level Accuracy'!V:V,'SKU Level Accuracy'!$A:$A,Master!$B$2)/SUMIFS('SKU Level Accuracy'!$R:$R,'SKU Level Accuracy'!$A:$A,Master!$B$2)</f>
        <v>0.55540805374647961</v>
      </c>
      <c r="M8" s="3">
        <f>1-SUMIFS('SKU Level Accuracy'!W:W,'SKU Level Accuracy'!$A:$A,Master!$B$2)/SUMIFS('SKU Level Accuracy'!$R:$R,'SKU Level Accuracy'!$A:$A,Master!$B$2)</f>
        <v>0.53341010370843767</v>
      </c>
      <c r="N8" s="3">
        <f>1-SUMIFS('SKU Level Accuracy'!X:X,'SKU Level Accuracy'!$A:$A,Master!$B$2)/SUMIFS('SKU Level Accuracy'!$R:$R,'SKU Level Accuracy'!$A:$A,Master!$B$2)</f>
        <v>0.51184352649718112</v>
      </c>
      <c r="O8" s="3"/>
      <c r="Q8" s="46">
        <v>0.67713901144781907</v>
      </c>
      <c r="R8" s="8" t="s">
        <v>55</v>
      </c>
    </row>
    <row r="9" spans="2:18" x14ac:dyDescent="0.45">
      <c r="C9" s="11" t="s">
        <v>23</v>
      </c>
      <c r="D9" s="3">
        <f>D8+D10</f>
        <v>0.67488410546242439</v>
      </c>
      <c r="E9" s="3">
        <f t="shared" ref="E9:F9" si="1">E8+E10</f>
        <v>0.66469085949301354</v>
      </c>
      <c r="F9" s="3">
        <f t="shared" si="1"/>
        <v>0.65483648742838629</v>
      </c>
      <c r="G9" s="3"/>
      <c r="K9" s="11" t="s">
        <v>23</v>
      </c>
      <c r="L9" s="3">
        <f>L8+L10</f>
        <v>0.63014925993983217</v>
      </c>
      <c r="M9" s="3">
        <f t="shared" ref="M9:N9" si="2">M8+M10</f>
        <v>0.61464884184130997</v>
      </c>
      <c r="N9" s="3">
        <f t="shared" si="2"/>
        <v>0.59587718658649125</v>
      </c>
      <c r="O9" s="3"/>
      <c r="Q9" s="46">
        <v>0.48460440617401657</v>
      </c>
      <c r="R9" s="8" t="s">
        <v>56</v>
      </c>
    </row>
    <row r="10" spans="2:18" x14ac:dyDescent="0.45">
      <c r="C10" s="11" t="s">
        <v>62</v>
      </c>
      <c r="D10" s="3">
        <f>SUMIFS('SKU Level Accuracy'!N:N,'SKU Level Accuracy'!$I:$I,"Supply")/SUMIFS('SKU Level Accuracy'!N:N,'SKU Level Accuracy'!$A:$A,Master!$B$2)*(1-D8)</f>
        <v>7.5712809264670639E-2</v>
      </c>
      <c r="E10" s="3">
        <f>SUMIFS('SKU Level Accuracy'!O:O,'SKU Level Accuracy'!$I:$I,"Supply")/SUMIFS('SKU Level Accuracy'!O:O,'SKU Level Accuracy'!$A:$A,Master!$B$2)*(1-E8)</f>
        <v>7.8126821278308056E-2</v>
      </c>
      <c r="F10" s="3">
        <f>SUMIFS('SKU Level Accuracy'!P:P,'SKU Level Accuracy'!$I:$I,"Supply")/SUMIFS('SKU Level Accuracy'!P:P,'SKU Level Accuracy'!$A:$A,Master!$B$2)*(1-F8)</f>
        <v>8.124392062579841E-2</v>
      </c>
      <c r="G10" s="3"/>
      <c r="K10" s="11" t="s">
        <v>62</v>
      </c>
      <c r="L10" s="3">
        <f>SUMIFS('SKU Level Accuracy'!V:V,'SKU Level Accuracy'!$I:$I,"Supply")/SUMIFS('SKU Level Accuracy'!V:V,'SKU Level Accuracy'!$A:$A,Master!$B$2)*(1-L8)</f>
        <v>7.4741206193352533E-2</v>
      </c>
      <c r="M10" s="3">
        <f>SUMIFS('SKU Level Accuracy'!W:W,'SKU Level Accuracy'!$I:$I,"Supply")/SUMIFS('SKU Level Accuracy'!W:W,'SKU Level Accuracy'!$A:$A,Master!$B$2)*(1-M8)</f>
        <v>8.1238738132872315E-2</v>
      </c>
      <c r="N10" s="3">
        <f>SUMIFS('SKU Level Accuracy'!X:X,'SKU Level Accuracy'!$I:$I,"Supply")/SUMIFS('SKU Level Accuracy'!X:X,'SKU Level Accuracy'!$A:$A,Master!$B$2)*(1-N8)</f>
        <v>8.4033660089310083E-2</v>
      </c>
      <c r="O10" s="3"/>
    </row>
    <row r="14" spans="2:18" ht="25.5" customHeight="1" thickBot="1" x14ac:dyDescent="0.65">
      <c r="C14" s="103" t="s">
        <v>2300</v>
      </c>
      <c r="D14" s="103"/>
      <c r="E14" s="103"/>
      <c r="F14" s="103"/>
      <c r="G14" s="103"/>
      <c r="H14" s="103"/>
      <c r="I14" s="103"/>
      <c r="J14" s="103"/>
      <c r="K14" s="103"/>
      <c r="L14" s="103"/>
      <c r="M14" s="103"/>
      <c r="N14" s="103"/>
      <c r="O14" s="50"/>
    </row>
    <row r="15" spans="2:18" ht="15" thickTop="1" thickBot="1" x14ac:dyDescent="0.5">
      <c r="D15" s="15" t="str">
        <f>D7</f>
        <v>Statistical</v>
      </c>
      <c r="E15" s="15" t="str">
        <f t="shared" ref="E15:F15" si="3">E7</f>
        <v>Demand Planner</v>
      </c>
      <c r="F15" s="15" t="str">
        <f t="shared" si="3"/>
        <v>Consensus</v>
      </c>
      <c r="G15" s="52"/>
      <c r="L15" s="15" t="str">
        <f t="shared" ref="L15:N15" si="4">D15</f>
        <v>Statistical</v>
      </c>
      <c r="M15" s="15" t="str">
        <f t="shared" si="4"/>
        <v>Demand Planner</v>
      </c>
      <c r="N15" s="15" t="str">
        <f t="shared" si="4"/>
        <v>Consensus</v>
      </c>
      <c r="O15" s="52"/>
    </row>
    <row r="16" spans="2:18" x14ac:dyDescent="0.45">
      <c r="C16" s="11" t="str">
        <f>Master!R3</f>
        <v>Region-1</v>
      </c>
      <c r="D16" s="3">
        <f>1-SUMIFS('SKU Level Accuracy'!N:N,'SKU Level Accuracy'!$B:$B,$C16)/SUMIFS('SKU Level Accuracy'!$J:$J,'SKU Level Accuracy'!$B:$B,$C16)</f>
        <v>0.40723922198155005</v>
      </c>
      <c r="E16" s="3">
        <f>1-SUMIFS('SKU Level Accuracy'!O:O,'SKU Level Accuracy'!$B:$B,$C16)/SUMIFS('SKU Level Accuracy'!$J:$J,'SKU Level Accuracy'!$B:$B,$C16)</f>
        <v>0.41761316781932734</v>
      </c>
      <c r="F16" s="3">
        <f>1-SUMIFS('SKU Level Accuracy'!P:P,'SKU Level Accuracy'!$B:$B,$C16)/SUMIFS('SKU Level Accuracy'!$J:$J,'SKU Level Accuracy'!$B:$B,$C16)</f>
        <v>0.36798645394671736</v>
      </c>
      <c r="G16" s="3"/>
      <c r="K16" s="11" t="str">
        <f>C16</f>
        <v>Region-1</v>
      </c>
      <c r="L16" s="3">
        <f>1-SUMIFS('SKU Level Accuracy'!V:V,'SKU Level Accuracy'!$B:$B,$K16)/SUMIFS('SKU Level Accuracy'!$R:$R,'SKU Level Accuracy'!$B:$B,$K16)</f>
        <v>0.51213490644476578</v>
      </c>
      <c r="M16" s="3">
        <f>1-SUMIFS('SKU Level Accuracy'!W:W,'SKU Level Accuracy'!$B:$B,$K16)/SUMIFS('SKU Level Accuracy'!$R:$R,'SKU Level Accuracy'!$B:$B,$K16)</f>
        <v>0.48715050226525825</v>
      </c>
      <c r="N16" s="3">
        <f>1-SUMIFS('SKU Level Accuracy'!X:X,'SKU Level Accuracy'!$B:$B,$K16)/SUMIFS('SKU Level Accuracy'!$R:$R,'SKU Level Accuracy'!$B:$B,$K16)</f>
        <v>0.34174289010724246</v>
      </c>
      <c r="O16" s="3"/>
    </row>
    <row r="17" spans="3:15" ht="14.1" customHeight="1" outlineLevel="1" x14ac:dyDescent="0.45">
      <c r="C17" s="8" t="s">
        <v>23</v>
      </c>
      <c r="D17" s="3">
        <f>D16+D18</f>
        <v>0.40723922198155005</v>
      </c>
      <c r="E17" s="3">
        <f t="shared" ref="E17:F17" si="5">E16+E18</f>
        <v>0.41761316781932734</v>
      </c>
      <c r="F17" s="3">
        <f t="shared" si="5"/>
        <v>0.36798645394671736</v>
      </c>
      <c r="G17" s="3"/>
      <c r="K17" s="11"/>
      <c r="L17" s="3">
        <f>L16+L18</f>
        <v>0.51213490644476578</v>
      </c>
      <c r="M17" s="3">
        <f t="shared" ref="M17:N17" si="6">M16+M18</f>
        <v>0.48715050226525825</v>
      </c>
      <c r="N17" s="3">
        <f t="shared" si="6"/>
        <v>0.34174289010724246</v>
      </c>
      <c r="O17" s="3"/>
    </row>
    <row r="18" spans="3:15" ht="14.1" customHeight="1" outlineLevel="1" x14ac:dyDescent="0.45">
      <c r="C18" s="8" t="str">
        <f>C10</f>
        <v>Supply Error</v>
      </c>
      <c r="D18" s="3">
        <f>SUMIFS('SKU Level Accuracy'!N:N,'SKU Level Accuracy'!$I:$I,"Supply",'SKU Level Accuracy'!$B:$B,$C16)/SUMIFS('SKU Level Accuracy'!N:N,'SKU Level Accuracy'!$B:$B,$C16)*(1-D8)</f>
        <v>0</v>
      </c>
      <c r="E18" s="3">
        <f>SUMIFS('SKU Level Accuracy'!O:O,'SKU Level Accuracy'!$I:$I,"Supply",'SKU Level Accuracy'!$B:$B,$C16)/SUMIFS('SKU Level Accuracy'!O:O,'SKU Level Accuracy'!$B:$B,$C16)*(1-E8)</f>
        <v>0</v>
      </c>
      <c r="F18" s="3">
        <f>SUMIFS('SKU Level Accuracy'!P:P,'SKU Level Accuracy'!$I:$I,"Supply",'SKU Level Accuracy'!$B:$B,$C16)/SUMIFS('SKU Level Accuracy'!P:P,'SKU Level Accuracy'!$B:$B,$C16)*(1-F8)</f>
        <v>0</v>
      </c>
      <c r="G18" s="3"/>
      <c r="K18" s="11"/>
      <c r="L18" s="3">
        <f>SUMIFS('SKU Level Accuracy'!V:V,'SKU Level Accuracy'!$B:$B,$K16,'SKU Level Accuracy'!$I:$I,"Supply")/SUMIFS('SKU Level Accuracy'!$V:$V,'SKU Level Accuracy'!$B:$B,$K16)*(1-L16)</f>
        <v>0</v>
      </c>
      <c r="M18" s="3">
        <f>SUMIFS('SKU Level Accuracy'!W:W,'SKU Level Accuracy'!$B:$B,$K16,'SKU Level Accuracy'!$I:$I,"Supply")/SUMIFS('SKU Level Accuracy'!$V:$V,'SKU Level Accuracy'!$B:$B,$K16)*(1-M16)</f>
        <v>0</v>
      </c>
      <c r="N18" s="3">
        <f>SUMIFS('SKU Level Accuracy'!X:X,'SKU Level Accuracy'!$B:$B,$K16,'SKU Level Accuracy'!$I:$I,"Supply")/SUMIFS('SKU Level Accuracy'!$V:$V,'SKU Level Accuracy'!$B:$B,$K16)*(1-N16)</f>
        <v>0</v>
      </c>
      <c r="O18" s="3"/>
    </row>
    <row r="19" spans="3:15" x14ac:dyDescent="0.45">
      <c r="K19" s="11"/>
    </row>
    <row r="20" spans="3:15" x14ac:dyDescent="0.45">
      <c r="C20" s="11" t="str">
        <f>Master!R4</f>
        <v>Region-2</v>
      </c>
      <c r="D20" s="3">
        <f>1-SUMIFS('SKU Level Accuracy'!N:N,'SKU Level Accuracy'!$B:$B,$C20)/SUMIFS('SKU Level Accuracy'!$J:$J,'SKU Level Accuracy'!$B:$B,$C20)</f>
        <v>0.83876800940899732</v>
      </c>
      <c r="E20" s="3">
        <f>1-SUMIFS('SKU Level Accuracy'!O:O,'SKU Level Accuracy'!$B:$B,$C20)/SUMIFS('SKU Level Accuracy'!$J:$J,'SKU Level Accuracy'!$B:$B,$C20)</f>
        <v>0.83876800940899732</v>
      </c>
      <c r="F20" s="3">
        <f>1-SUMIFS('SKU Level Accuracy'!P:P,'SKU Level Accuracy'!$B:$B,$C20)/SUMIFS('SKU Level Accuracy'!$J:$J,'SKU Level Accuracy'!$B:$B,$C20)</f>
        <v>0.77998627854552582</v>
      </c>
      <c r="G20" s="3"/>
      <c r="K20" s="11" t="str">
        <f>C20</f>
        <v>Region-2</v>
      </c>
      <c r="L20" s="3">
        <f>1-SUMIFS('SKU Level Accuracy'!V:V,'SKU Level Accuracy'!$B:$B,$K20)/SUMIFS('SKU Level Accuracy'!$R:$R,'SKU Level Accuracy'!$B:$B,$K20)</f>
        <v>0.86758128307346905</v>
      </c>
      <c r="M20" s="3">
        <f>1-SUMIFS('SKU Level Accuracy'!W:W,'SKU Level Accuracy'!$B:$B,$K20)/SUMIFS('SKU Level Accuracy'!$R:$R,'SKU Level Accuracy'!$B:$B,$K20)</f>
        <v>0.86758128307346905</v>
      </c>
      <c r="N20" s="3">
        <f>1-SUMIFS('SKU Level Accuracy'!X:X,'SKU Level Accuracy'!$B:$B,$K20)/SUMIFS('SKU Level Accuracy'!$R:$R,'SKU Level Accuracy'!$B:$B,$K20)</f>
        <v>0.84308215430846378</v>
      </c>
      <c r="O20" s="3"/>
    </row>
    <row r="21" spans="3:15" ht="14.1" customHeight="1" outlineLevel="1" x14ac:dyDescent="0.45">
      <c r="C21" s="8" t="s">
        <v>23</v>
      </c>
      <c r="D21" s="3">
        <f>D20+D22</f>
        <v>0.86208037073540078</v>
      </c>
      <c r="E21" s="3">
        <f t="shared" ref="E21" si="7">E20+E22</f>
        <v>0.86208037073540078</v>
      </c>
      <c r="F21" s="3">
        <f t="shared" ref="F21" si="8">F20+F22</f>
        <v>0.82072487441152719</v>
      </c>
      <c r="G21" s="3"/>
      <c r="K21" s="11"/>
      <c r="L21" s="3">
        <f>L20+L22</f>
        <v>0.8740492326895507</v>
      </c>
      <c r="M21" s="3">
        <f t="shared" ref="M21" si="9">M20+M22</f>
        <v>0.8740492326895507</v>
      </c>
      <c r="N21" s="3">
        <f t="shared" ref="N21" si="10">N20+N22</f>
        <v>0.85522384057148981</v>
      </c>
      <c r="O21" s="3"/>
    </row>
    <row r="22" spans="3:15" ht="14.1" customHeight="1" outlineLevel="1" x14ac:dyDescent="0.45">
      <c r="C22" s="8" t="str">
        <f>C18</f>
        <v>Supply Error</v>
      </c>
      <c r="D22" s="3">
        <f>SUMIFS('SKU Level Accuracy'!N:N,'SKU Level Accuracy'!$I:$I,"Supply",'SKU Level Accuracy'!$B:$B,$C20)/SUMIFS('SKU Level Accuracy'!N:N,'SKU Level Accuracy'!$B:$B,$C20)*(1-D12)</f>
        <v>2.3312361326403453E-2</v>
      </c>
      <c r="E22" s="3">
        <f>SUMIFS('SKU Level Accuracy'!O:O,'SKU Level Accuracy'!$I:$I,"Supply",'SKU Level Accuracy'!$B:$B,$C20)/SUMIFS('SKU Level Accuracy'!O:O,'SKU Level Accuracy'!$B:$B,$C20)*(1-E12)</f>
        <v>2.3312361326403453E-2</v>
      </c>
      <c r="F22" s="3">
        <f>SUMIFS('SKU Level Accuracy'!P:P,'SKU Level Accuracy'!$I:$I,"Supply",'SKU Level Accuracy'!$B:$B,$C20)/SUMIFS('SKU Level Accuracy'!P:P,'SKU Level Accuracy'!$B:$B,$C20)*(1-F12)</f>
        <v>4.0738595866001426E-2</v>
      </c>
      <c r="G22" s="3"/>
      <c r="K22" s="11"/>
      <c r="L22" s="3">
        <f>SUMIFS('SKU Level Accuracy'!V:V,'SKU Level Accuracy'!$B:$B,$K20,'SKU Level Accuracy'!$I:$I,"Supply")/SUMIFS('SKU Level Accuracy'!$V:$V,'SKU Level Accuracy'!$B:$B,$K20)*(1-L20)</f>
        <v>6.4679496160816724E-3</v>
      </c>
      <c r="M22" s="3">
        <f>SUMIFS('SKU Level Accuracy'!W:W,'SKU Level Accuracy'!$B:$B,$K20,'SKU Level Accuracy'!$I:$I,"Supply")/SUMIFS('SKU Level Accuracy'!$V:$V,'SKU Level Accuracy'!$B:$B,$K20)*(1-M20)</f>
        <v>6.4679496160816724E-3</v>
      </c>
      <c r="N22" s="3">
        <f>SUMIFS('SKU Level Accuracy'!X:X,'SKU Level Accuracy'!$B:$B,$K20,'SKU Level Accuracy'!$I:$I,"Supply")/SUMIFS('SKU Level Accuracy'!$V:$V,'SKU Level Accuracy'!$B:$B,$K20)*(1-N20)</f>
        <v>1.2141686263026027E-2</v>
      </c>
      <c r="O22" s="3"/>
    </row>
    <row r="23" spans="3:15" x14ac:dyDescent="0.45">
      <c r="K23" s="11"/>
    </row>
    <row r="24" spans="3:15" x14ac:dyDescent="0.45">
      <c r="C24" s="11" t="str">
        <f>Master!R5</f>
        <v>Region-3</v>
      </c>
      <c r="D24" s="3">
        <f>1-SUMIFS('SKU Level Accuracy'!N:N,'SKU Level Accuracy'!$B:$B,$C24)/SUMIFS('SKU Level Accuracy'!$J:$J,'SKU Level Accuracy'!$B:$B,$C24)</f>
        <v>0.56205588172562049</v>
      </c>
      <c r="E24" s="3">
        <f>1-SUMIFS('SKU Level Accuracy'!O:O,'SKU Level Accuracy'!$B:$B,$C24)/SUMIFS('SKU Level Accuracy'!$J:$J,'SKU Level Accuracy'!$B:$B,$C24)</f>
        <v>0.56205588172562049</v>
      </c>
      <c r="F24" s="3">
        <f>1-SUMIFS('SKU Level Accuracy'!P:P,'SKU Level Accuracy'!$B:$B,$C24)/SUMIFS('SKU Level Accuracy'!$J:$J,'SKU Level Accuracy'!$B:$B,$C24)</f>
        <v>0.53481662756367798</v>
      </c>
      <c r="G24" s="3"/>
      <c r="K24" s="11" t="str">
        <f>C24</f>
        <v>Region-3</v>
      </c>
      <c r="L24" s="3">
        <f>1-SUMIFS('SKU Level Accuracy'!V:V,'SKU Level Accuracy'!$B:$B,$K24)/SUMIFS('SKU Level Accuracy'!$R:$R,'SKU Level Accuracy'!$B:$B,$K24)</f>
        <v>0.62672457860568864</v>
      </c>
      <c r="M24" s="3">
        <f>1-SUMIFS('SKU Level Accuracy'!W:W,'SKU Level Accuracy'!$B:$B,$K24)/SUMIFS('SKU Level Accuracy'!$R:$R,'SKU Level Accuracy'!$B:$B,$K24)</f>
        <v>0.62672457860568864</v>
      </c>
      <c r="N24" s="3">
        <f>1-SUMIFS('SKU Level Accuracy'!X:X,'SKU Level Accuracy'!$B:$B,$K24)/SUMIFS('SKU Level Accuracy'!$R:$R,'SKU Level Accuracy'!$B:$B,$K24)</f>
        <v>0.64326365357816417</v>
      </c>
      <c r="O24" s="3"/>
    </row>
    <row r="25" spans="3:15" ht="14.1" customHeight="1" outlineLevel="1" x14ac:dyDescent="0.45">
      <c r="C25" s="8" t="s">
        <v>23</v>
      </c>
      <c r="D25" s="3">
        <f>D24+D26</f>
        <v>0.76023284622916787</v>
      </c>
      <c r="E25" s="3">
        <f t="shared" ref="E25" si="11">E24+E26</f>
        <v>0.7567645379802187</v>
      </c>
      <c r="F25" s="3">
        <f t="shared" ref="F25" si="12">F24+F26</f>
        <v>0.7342575038048218</v>
      </c>
      <c r="G25" s="3"/>
      <c r="K25" s="11"/>
      <c r="L25" s="3">
        <f>L24+L26</f>
        <v>0.71281464514211945</v>
      </c>
      <c r="M25" s="3">
        <f t="shared" ref="M25" si="13">M24+M26</f>
        <v>0.71281464514211945</v>
      </c>
      <c r="N25" s="3">
        <f t="shared" ref="N25" si="14">N24+N26</f>
        <v>0.72246231454364773</v>
      </c>
      <c r="O25" s="3"/>
    </row>
    <row r="26" spans="3:15" ht="14.1" customHeight="1" outlineLevel="1" x14ac:dyDescent="0.45">
      <c r="C26" s="8" t="str">
        <f>C22</f>
        <v>Supply Error</v>
      </c>
      <c r="D26" s="3">
        <f>SUMIFS('SKU Level Accuracy'!N:N,'SKU Level Accuracy'!$I:$I,"Supply",'SKU Level Accuracy'!$B:$B,$C24)/SUMIFS('SKU Level Accuracy'!N:N,'SKU Level Accuracy'!$B:$B,$C24)*(1-D16)</f>
        <v>0.19817696450354738</v>
      </c>
      <c r="E26" s="3">
        <f>SUMIFS('SKU Level Accuracy'!O:O,'SKU Level Accuracy'!$I:$I,"Supply",'SKU Level Accuracy'!$B:$B,$C24)/SUMIFS('SKU Level Accuracy'!O:O,'SKU Level Accuracy'!$B:$B,$C24)*(1-E16)</f>
        <v>0.19470865625459824</v>
      </c>
      <c r="F26" s="3">
        <f>SUMIFS('SKU Level Accuracy'!P:P,'SKU Level Accuracy'!$I:$I,"Supply",'SKU Level Accuracy'!$B:$B,$C24)/SUMIFS('SKU Level Accuracy'!P:P,'SKU Level Accuracy'!$B:$B,$C24)*(1-F16)</f>
        <v>0.19944087624114382</v>
      </c>
      <c r="G26" s="3"/>
      <c r="K26" s="11"/>
      <c r="L26" s="3">
        <f>SUMIFS('SKU Level Accuracy'!V:V,'SKU Level Accuracy'!$B:$B,$K24,'SKU Level Accuracy'!$I:$I,"Supply")/SUMIFS('SKU Level Accuracy'!$V:$V,'SKU Level Accuracy'!$B:$B,$K24)*(1-L24)</f>
        <v>8.6090066536430795E-2</v>
      </c>
      <c r="M26" s="3">
        <f>SUMIFS('SKU Level Accuracy'!W:W,'SKU Level Accuracy'!$B:$B,$K24,'SKU Level Accuracy'!$I:$I,"Supply")/SUMIFS('SKU Level Accuracy'!$V:$V,'SKU Level Accuracy'!$B:$B,$K24)*(1-M24)</f>
        <v>8.6090066536430795E-2</v>
      </c>
      <c r="N26" s="3">
        <f>SUMIFS('SKU Level Accuracy'!X:X,'SKU Level Accuracy'!$B:$B,$K24,'SKU Level Accuracy'!$I:$I,"Supply")/SUMIFS('SKU Level Accuracy'!$V:$V,'SKU Level Accuracy'!$B:$B,$K24)*(1-N24)</f>
        <v>7.9198660965483544E-2</v>
      </c>
      <c r="O26" s="3"/>
    </row>
    <row r="27" spans="3:15" x14ac:dyDescent="0.45">
      <c r="K27" s="11"/>
    </row>
    <row r="28" spans="3:15" x14ac:dyDescent="0.45">
      <c r="C28" s="11" t="str">
        <f>Master!R6</f>
        <v>Region-4</v>
      </c>
      <c r="D28" s="3">
        <f>1-SUMIFS('SKU Level Accuracy'!N:N,'SKU Level Accuracy'!$B:$B,$C28)/SUMIFS('SKU Level Accuracy'!$J:$J,'SKU Level Accuracy'!$B:$B,$C28)</f>
        <v>0.53313817453072709</v>
      </c>
      <c r="E28" s="3">
        <f>1-SUMIFS('SKU Level Accuracy'!O:O,'SKU Level Accuracy'!$B:$B,$C28)/SUMIFS('SKU Level Accuracy'!$J:$J,'SKU Level Accuracy'!$B:$B,$C28)</f>
        <v>0.49200583377926066</v>
      </c>
      <c r="F28" s="3">
        <f>1-SUMIFS('SKU Level Accuracy'!P:P,'SKU Level Accuracy'!$B:$B,$C28)/SUMIFS('SKU Level Accuracy'!$J:$J,'SKU Level Accuracy'!$B:$B,$C28)</f>
        <v>0.45448078315338858</v>
      </c>
      <c r="G28" s="3"/>
      <c r="K28" s="11" t="str">
        <f>C28</f>
        <v>Region-4</v>
      </c>
      <c r="L28" s="3">
        <f>1-SUMIFS('SKU Level Accuracy'!V:V,'SKU Level Accuracy'!$B:$B,$K28)/SUMIFS('SKU Level Accuracy'!$R:$R,'SKU Level Accuracy'!$B:$B,$K28)</f>
        <v>0.47372744462672034</v>
      </c>
      <c r="M28" s="3">
        <f>1-SUMIFS('SKU Level Accuracy'!W:W,'SKU Level Accuracy'!$B:$B,$K28)/SUMIFS('SKU Level Accuracy'!$R:$R,'SKU Level Accuracy'!$B:$B,$K28)</f>
        <v>0.42034518379231456</v>
      </c>
      <c r="N28" s="3">
        <f>1-SUMIFS('SKU Level Accuracy'!X:X,'SKU Level Accuracy'!$B:$B,$K28)/SUMIFS('SKU Level Accuracy'!$R:$R,'SKU Level Accuracy'!$B:$B,$K28)</f>
        <v>0.38923952697664965</v>
      </c>
      <c r="O28" s="3"/>
    </row>
    <row r="29" spans="3:15" ht="14.1" customHeight="1" outlineLevel="1" x14ac:dyDescent="0.45">
      <c r="C29" s="8" t="s">
        <v>23</v>
      </c>
      <c r="D29" s="3">
        <f>D28+D30</f>
        <v>0.57886089025009302</v>
      </c>
      <c r="E29" s="3">
        <f t="shared" ref="E29" si="15">E28+E30</f>
        <v>0.53640578994514176</v>
      </c>
      <c r="F29" s="3">
        <f t="shared" ref="F29" si="16">F28+F30</f>
        <v>0.51315077033854872</v>
      </c>
      <c r="G29" s="3"/>
      <c r="K29" s="11"/>
      <c r="L29" s="3">
        <f>L28+L30</f>
        <v>0.60195134624727953</v>
      </c>
      <c r="M29" s="3">
        <f t="shared" ref="M29" si="17">M28+M30</f>
        <v>0.58092886205698391</v>
      </c>
      <c r="N29" s="3">
        <f t="shared" ref="N29" si="18">N28+N30</f>
        <v>0.56298317341595305</v>
      </c>
      <c r="O29" s="3"/>
    </row>
    <row r="30" spans="3:15" ht="14.1" customHeight="1" outlineLevel="1" x14ac:dyDescent="0.45">
      <c r="C30" s="8" t="str">
        <f>C26</f>
        <v>Supply Error</v>
      </c>
      <c r="D30" s="3">
        <f>SUMIFS('SKU Level Accuracy'!N:N,'SKU Level Accuracy'!$I:$I,"Supply",'SKU Level Accuracy'!$B:$B,$C28)/SUMIFS('SKU Level Accuracy'!N:N,'SKU Level Accuracy'!$B:$B,$C28)*(1-D20)</f>
        <v>4.5722715719365932E-2</v>
      </c>
      <c r="E30" s="3">
        <f>SUMIFS('SKU Level Accuracy'!O:O,'SKU Level Accuracy'!$I:$I,"Supply",'SKU Level Accuracy'!$B:$B,$C28)/SUMIFS('SKU Level Accuracy'!O:O,'SKU Level Accuracy'!$B:$B,$C28)*(1-E20)</f>
        <v>4.4399956165881153E-2</v>
      </c>
      <c r="F30" s="3">
        <f>SUMIFS('SKU Level Accuracy'!P:P,'SKU Level Accuracy'!$I:$I,"Supply",'SKU Level Accuracy'!$B:$B,$C28)/SUMIFS('SKU Level Accuracy'!P:P,'SKU Level Accuracy'!$B:$B,$C28)*(1-F20)</f>
        <v>5.8669987185160186E-2</v>
      </c>
      <c r="G30" s="3"/>
      <c r="K30" s="11"/>
      <c r="L30" s="3">
        <f>SUMIFS('SKU Level Accuracy'!V:V,'SKU Level Accuracy'!$B:$B,$K28,'SKU Level Accuracy'!$I:$I,"Supply")/SUMIFS('SKU Level Accuracy'!$V:$V,'SKU Level Accuracy'!$B:$B,$K28)*(1-L28)</f>
        <v>0.12822390162055916</v>
      </c>
      <c r="M30" s="3">
        <f>SUMIFS('SKU Level Accuracy'!W:W,'SKU Level Accuracy'!$B:$B,$K28,'SKU Level Accuracy'!$I:$I,"Supply")/SUMIFS('SKU Level Accuracy'!$V:$V,'SKU Level Accuracy'!$B:$B,$K28)*(1-M28)</f>
        <v>0.16058367826466929</v>
      </c>
      <c r="N30" s="3">
        <f>SUMIFS('SKU Level Accuracy'!X:X,'SKU Level Accuracy'!$B:$B,$K28,'SKU Level Accuracy'!$I:$I,"Supply")/SUMIFS('SKU Level Accuracy'!$V:$V,'SKU Level Accuracy'!$B:$B,$K28)*(1-N28)</f>
        <v>0.1737436464393034</v>
      </c>
      <c r="O30" s="3"/>
    </row>
    <row r="31" spans="3:15" x14ac:dyDescent="0.45">
      <c r="K31" s="11"/>
    </row>
    <row r="32" spans="3:15" x14ac:dyDescent="0.45">
      <c r="C32" s="11" t="str">
        <f>Master!R7</f>
        <v>Region-5</v>
      </c>
      <c r="D32" s="3">
        <f>1-SUMIFS('SKU Level Accuracy'!N:N,'SKU Level Accuracy'!$B:$B,$C32)/SUMIFS('SKU Level Accuracy'!$J:$J,'SKU Level Accuracy'!$B:$B,$C32)</f>
        <v>0.66249865367319383</v>
      </c>
      <c r="E32" s="3">
        <f>1-SUMIFS('SKU Level Accuracy'!O:O,'SKU Level Accuracy'!$B:$B,$C32)/SUMIFS('SKU Level Accuracy'!$J:$J,'SKU Level Accuracy'!$B:$B,$C32)</f>
        <v>0.66249865367319383</v>
      </c>
      <c r="F32" s="3">
        <f>1-SUMIFS('SKU Level Accuracy'!P:P,'SKU Level Accuracy'!$B:$B,$C32)/SUMIFS('SKU Level Accuracy'!$J:$J,'SKU Level Accuracy'!$B:$B,$C32)</f>
        <v>0.69283312267729857</v>
      </c>
      <c r="G32" s="3"/>
      <c r="K32" s="11" t="str">
        <f>C32</f>
        <v>Region-5</v>
      </c>
      <c r="L32" s="3">
        <f>1-SUMIFS('SKU Level Accuracy'!V:V,'SKU Level Accuracy'!$B:$B,$K32)/SUMIFS('SKU Level Accuracy'!$R:$R,'SKU Level Accuracy'!$B:$B,$K32)</f>
        <v>0.52299932598339027</v>
      </c>
      <c r="M32" s="3">
        <f>1-SUMIFS('SKU Level Accuracy'!W:W,'SKU Level Accuracy'!$B:$B,$K32)/SUMIFS('SKU Level Accuracy'!$R:$R,'SKU Level Accuracy'!$B:$B,$K32)</f>
        <v>0.52299932598339027</v>
      </c>
      <c r="N32" s="3">
        <f>1-SUMIFS('SKU Level Accuracy'!X:X,'SKU Level Accuracy'!$B:$B,$K32)/SUMIFS('SKU Level Accuracy'!$R:$R,'SKU Level Accuracy'!$B:$B,$K32)</f>
        <v>0.53327731536364598</v>
      </c>
      <c r="O32" s="3"/>
    </row>
    <row r="33" spans="1:15" ht="14.1" customHeight="1" outlineLevel="1" x14ac:dyDescent="0.45">
      <c r="C33" s="8" t="s">
        <v>23</v>
      </c>
      <c r="D33" s="3">
        <f>D32+D34</f>
        <v>0.68506216956436505</v>
      </c>
      <c r="E33" s="3">
        <f t="shared" ref="E33" si="19">E32+E34</f>
        <v>0.68506216956436505</v>
      </c>
      <c r="F33" s="3">
        <f t="shared" ref="F33" si="20">F32+F34</f>
        <v>0.72285300315474743</v>
      </c>
      <c r="G33" s="3"/>
      <c r="K33" s="11"/>
      <c r="L33" s="3">
        <f>L32+L34</f>
        <v>0.56866148626449653</v>
      </c>
      <c r="M33" s="3">
        <f t="shared" ref="M33" si="21">M32+M34</f>
        <v>0.56866148626449653</v>
      </c>
      <c r="N33" s="3">
        <f t="shared" ref="N33" si="22">N32+N34</f>
        <v>0.58326009210646135</v>
      </c>
      <c r="O33" s="3"/>
    </row>
    <row r="34" spans="1:15" ht="14.1" customHeight="1" outlineLevel="1" x14ac:dyDescent="0.45">
      <c r="C34" s="8" t="str">
        <f>C30</f>
        <v>Supply Error</v>
      </c>
      <c r="D34" s="3">
        <f>SUMIFS('SKU Level Accuracy'!N:N,'SKU Level Accuracy'!$I:$I,"Supply",'SKU Level Accuracy'!$B:$B,$C32)/SUMIFS('SKU Level Accuracy'!N:N,'SKU Level Accuracy'!$B:$B,$C32)*(1-D24)</f>
        <v>2.2563515891171212E-2</v>
      </c>
      <c r="E34" s="3">
        <f>SUMIFS('SKU Level Accuracy'!O:O,'SKU Level Accuracy'!$I:$I,"Supply",'SKU Level Accuracy'!$B:$B,$C32)/SUMIFS('SKU Level Accuracy'!O:O,'SKU Level Accuracy'!$B:$B,$C32)*(1-E24)</f>
        <v>2.2563515891171212E-2</v>
      </c>
      <c r="F34" s="3">
        <f>SUMIFS('SKU Level Accuracy'!P:P,'SKU Level Accuracy'!$I:$I,"Supply",'SKU Level Accuracy'!$B:$B,$C32)/SUMIFS('SKU Level Accuracy'!P:P,'SKU Level Accuracy'!$B:$B,$C32)*(1-F24)</f>
        <v>3.0019880477448878E-2</v>
      </c>
      <c r="G34" s="3"/>
      <c r="K34" s="11"/>
      <c r="L34" s="3">
        <f>SUMIFS('SKU Level Accuracy'!V:V,'SKU Level Accuracy'!$B:$B,$K32,'SKU Level Accuracy'!$I:$I,"Supply")/SUMIFS('SKU Level Accuracy'!$V:$V,'SKU Level Accuracy'!$B:$B,$K32)*(1-L32)</f>
        <v>4.5662160281106201E-2</v>
      </c>
      <c r="M34" s="3">
        <f>SUMIFS('SKU Level Accuracy'!W:W,'SKU Level Accuracy'!$B:$B,$K32,'SKU Level Accuracy'!$I:$I,"Supply")/SUMIFS('SKU Level Accuracy'!$V:$V,'SKU Level Accuracy'!$B:$B,$K32)*(1-M32)</f>
        <v>4.5662160281106201E-2</v>
      </c>
      <c r="N34" s="3">
        <f>SUMIFS('SKU Level Accuracy'!X:X,'SKU Level Accuracy'!$B:$B,$K32,'SKU Level Accuracy'!$I:$I,"Supply")/SUMIFS('SKU Level Accuracy'!$V:$V,'SKU Level Accuracy'!$B:$B,$K32)*(1-N32)</f>
        <v>4.9982776742815344E-2</v>
      </c>
      <c r="O34" s="3"/>
    </row>
    <row r="35" spans="1:15" x14ac:dyDescent="0.45">
      <c r="K35" s="11"/>
    </row>
    <row r="36" spans="1:15" ht="14.1" customHeight="1" thickBot="1" x14ac:dyDescent="0.5">
      <c r="D36" s="3"/>
      <c r="E36" s="3"/>
      <c r="F36" s="3"/>
    </row>
    <row r="37" spans="1:15" ht="15" thickTop="1" thickBot="1" x14ac:dyDescent="0.5">
      <c r="A37" s="13"/>
      <c r="B37" s="13"/>
      <c r="C37" s="13"/>
      <c r="D37" s="13"/>
      <c r="E37" s="13"/>
      <c r="F37" s="13"/>
      <c r="G37" s="13"/>
      <c r="H37" s="13"/>
      <c r="I37" s="13"/>
      <c r="J37" s="13"/>
      <c r="K37" s="13"/>
      <c r="L37" s="13"/>
      <c r="M37" s="13"/>
      <c r="N37" s="13"/>
      <c r="O37" s="13"/>
    </row>
    <row r="38" spans="1:15" ht="22.5" customHeight="1" thickBot="1" x14ac:dyDescent="0.7">
      <c r="C38" s="103" t="str">
        <f>"Forecast Accuracy Healthchart (without supply issues) - "&amp;TEXT(D6,"mmm-yy")</f>
        <v>Forecast Accuracy Healthchart (without supply issues) - Feb-22</v>
      </c>
      <c r="D38" s="103"/>
      <c r="E38" s="103"/>
      <c r="H38" s="104" t="s">
        <v>36</v>
      </c>
      <c r="I38" s="105"/>
      <c r="J38" s="106"/>
      <c r="K38" s="21" t="s">
        <v>42</v>
      </c>
    </row>
    <row r="39" spans="1:15" ht="15" thickTop="1" thickBot="1" x14ac:dyDescent="0.5">
      <c r="C39" s="15" t="s">
        <v>81</v>
      </c>
      <c r="D39" s="15" t="s">
        <v>79</v>
      </c>
      <c r="E39" s="15" t="s">
        <v>80</v>
      </c>
    </row>
    <row r="40" spans="1:15" x14ac:dyDescent="0.45">
      <c r="C40" s="39" t="s">
        <v>77</v>
      </c>
      <c r="D40" s="14">
        <f>IF($K$38="(All)",COUNTIFS('SKU Level Accuracy'!AF:AF,$C40,'SKU Level Accuracy'!$I:$I,"Demand"),COUNTIFS('SKU Level Accuracy'!AF:AF,$C40,'SKU Level Accuracy'!$B:$B,$K$38,'SKU Level Accuracy'!$I:$I,"Demand"))</f>
        <v>39</v>
      </c>
      <c r="E40" s="16">
        <f>IF($K$38="(All)",SUMIFS('SKU Level Accuracy'!R:R,'SKU Level Accuracy'!AF:AF,$C40,'SKU Level Accuracy'!$I:$I,"Demand"),SUMIFS('SKU Level Accuracy'!R:R,'SKU Level Accuracy'!AF:AF,$C40,'SKU Level Accuracy'!$B:$B,$K$38,'SKU Level Accuracy'!$I:$I,"Demand"))/10^6</f>
        <v>0</v>
      </c>
      <c r="F40" s="12">
        <f t="shared" ref="F40:F46" si="23">D40/$D$49</f>
        <v>2.9567854435178165E-2</v>
      </c>
      <c r="G40" s="12">
        <f>E40/$E$49</f>
        <v>0</v>
      </c>
    </row>
    <row r="41" spans="1:15" x14ac:dyDescent="0.45">
      <c r="C41" s="8" t="str">
        <f>Master!P5</f>
        <v>0-25</v>
      </c>
      <c r="D41" s="14">
        <f>IF($K$38="(All)",COUNTIFS('SKU Level Accuracy'!AF:AF,$C41,'SKU Level Accuracy'!$I:$I,"Demand"),COUNTIFS('SKU Level Accuracy'!AF:AF,$C41,'SKU Level Accuracy'!$B:$B,$K$38,'SKU Level Accuracy'!$I:$I,"Demand"))</f>
        <v>69</v>
      </c>
      <c r="E41" s="16">
        <f>IF($K$38="(All)",SUMIFS('SKU Level Accuracy'!R:R,'SKU Level Accuracy'!AF:AF,$C41,'SKU Level Accuracy'!$I:$I,"Demand"),SUMIFS('SKU Level Accuracy'!R:R,'SKU Level Accuracy'!AF:AF,$C41,'SKU Level Accuracy'!$B:$B,$K$38,'SKU Level Accuracy'!$I:$I,"Demand"))/10^6</f>
        <v>9.5925709810836049E-2</v>
      </c>
      <c r="F41" s="12">
        <f t="shared" si="23"/>
        <v>5.2312357846853674E-2</v>
      </c>
      <c r="G41" s="12">
        <f t="shared" ref="G41:G48" si="24">E41/$E$49</f>
        <v>6.6756964575029739E-3</v>
      </c>
    </row>
    <row r="42" spans="1:15" x14ac:dyDescent="0.45">
      <c r="C42" s="8" t="str">
        <f>Master!P6</f>
        <v>25-50</v>
      </c>
      <c r="D42" s="14">
        <f>IF($K$38="(All)",COUNTIFS('SKU Level Accuracy'!AF:AF,$C42,'SKU Level Accuracy'!$I:$I,"Demand"),COUNTIFS('SKU Level Accuracy'!AF:AF,$C42,'SKU Level Accuracy'!$B:$B,$K$38,'SKU Level Accuracy'!$I:$I,"Demand"))</f>
        <v>97</v>
      </c>
      <c r="E42" s="16">
        <f>IF($K$38="(All)",SUMIFS('SKU Level Accuracy'!R:R,'SKU Level Accuracy'!AF:AF,$C42,'SKU Level Accuracy'!$I:$I,"Demand"),SUMIFS('SKU Level Accuracy'!R:R,'SKU Level Accuracy'!AF:AF,$C42,'SKU Level Accuracy'!$B:$B,$K$38,'SKU Level Accuracy'!$I:$I,"Demand"))/10^6</f>
        <v>0.25883132280853427</v>
      </c>
      <c r="F42" s="12">
        <f t="shared" si="23"/>
        <v>7.3540561031084153E-2</v>
      </c>
      <c r="G42" s="12">
        <f t="shared" si="24"/>
        <v>1.8012682399443185E-2</v>
      </c>
    </row>
    <row r="43" spans="1:15" x14ac:dyDescent="0.45">
      <c r="C43" s="8" t="str">
        <f>Master!P7</f>
        <v>50-80</v>
      </c>
      <c r="D43" s="14">
        <f>IF($K$38="(All)",COUNTIFS('SKU Level Accuracy'!AF:AF,$C43,'SKU Level Accuracy'!$I:$I,"Demand"),COUNTIFS('SKU Level Accuracy'!AF:AF,$C43,'SKU Level Accuracy'!$B:$B,$K$38,'SKU Level Accuracy'!$I:$I,"Demand"))</f>
        <v>221</v>
      </c>
      <c r="E43" s="16">
        <f>IF($K$38="(All)",SUMIFS('SKU Level Accuracy'!R:R,'SKU Level Accuracy'!AF:AF,$C43,'SKU Level Accuracy'!$I:$I,"Demand"),SUMIFS('SKU Level Accuracy'!R:R,'SKU Level Accuracy'!AF:AF,$C43,'SKU Level Accuracy'!$B:$B,$K$38,'SKU Level Accuracy'!$I:$I,"Demand"))/10^6</f>
        <v>2.5535015469473321</v>
      </c>
      <c r="F43" s="12">
        <f t="shared" si="23"/>
        <v>0.16755117513267628</v>
      </c>
      <c r="G43" s="12">
        <f t="shared" si="24"/>
        <v>0.17770419697492879</v>
      </c>
    </row>
    <row r="44" spans="1:15" x14ac:dyDescent="0.45">
      <c r="C44" s="8" t="str">
        <f>Master!P8</f>
        <v>80-120</v>
      </c>
      <c r="D44" s="14">
        <f>IF($K$38="(All)",COUNTIFS('SKU Level Accuracy'!AF:AF,$C44,'SKU Level Accuracy'!$I:$I,"Demand"),COUNTIFS('SKU Level Accuracy'!AF:AF,$C44,'SKU Level Accuracy'!$B:$B,$K$38,'SKU Level Accuracy'!$I:$I,"Demand"))</f>
        <v>195</v>
      </c>
      <c r="E44" s="16">
        <f>IF($K$38="(All)",SUMIFS('SKU Level Accuracy'!R:R,'SKU Level Accuracy'!AF:AF,$C44,'SKU Level Accuracy'!$I:$I,"Demand"),SUMIFS('SKU Level Accuracy'!R:R,'SKU Level Accuracy'!AF:AF,$C44,'SKU Level Accuracy'!$B:$B,$K$38,'SKU Level Accuracy'!$I:$I,"Demand"))/10^6</f>
        <v>3.159079725775416</v>
      </c>
      <c r="F44" s="12">
        <f t="shared" si="23"/>
        <v>0.14783927217589082</v>
      </c>
      <c r="G44" s="12">
        <f t="shared" si="24"/>
        <v>0.21984781114380797</v>
      </c>
    </row>
    <row r="45" spans="1:15" x14ac:dyDescent="0.45">
      <c r="C45" s="8" t="str">
        <f>Master!P9</f>
        <v>120-150</v>
      </c>
      <c r="D45" s="14">
        <f>IF($K$38="(All)",COUNTIFS('SKU Level Accuracy'!AF:AF,$C45,'SKU Level Accuracy'!$I:$I,"Demand"),COUNTIFS('SKU Level Accuracy'!AF:AF,$C45,'SKU Level Accuracy'!$B:$B,$K$38,'SKU Level Accuracy'!$I:$I,"Demand"))</f>
        <v>75</v>
      </c>
      <c r="E45" s="16">
        <f>IF($K$38="(All)",SUMIFS('SKU Level Accuracy'!R:R,'SKU Level Accuracy'!AF:AF,$C45,'SKU Level Accuracy'!$I:$I,"Demand"),SUMIFS('SKU Level Accuracy'!R:R,'SKU Level Accuracy'!AF:AF,$C45,'SKU Level Accuracy'!$B:$B,$K$38,'SKU Level Accuracy'!$I:$I,"Demand"))/10^6</f>
        <v>1.3662049043040474</v>
      </c>
      <c r="F45" s="12">
        <f t="shared" si="23"/>
        <v>5.6861258529188781E-2</v>
      </c>
      <c r="G45" s="12">
        <f t="shared" si="24"/>
        <v>9.5077422495709857E-2</v>
      </c>
    </row>
    <row r="46" spans="1:15" x14ac:dyDescent="0.45">
      <c r="C46" s="8" t="str">
        <f>Master!P10</f>
        <v>150-200</v>
      </c>
      <c r="D46" s="14">
        <f>IF($K$38="(All)",COUNTIFS('SKU Level Accuracy'!AF:AF,$C46,'SKU Level Accuracy'!$I:$I,"Demand"),COUNTIFS('SKU Level Accuracy'!AF:AF,$C46,'SKU Level Accuracy'!$B:$B,$K$38,'SKU Level Accuracy'!$I:$I,"Demand"))</f>
        <v>62</v>
      </c>
      <c r="E46" s="16">
        <f>IF($K$38="(All)",SUMIFS('SKU Level Accuracy'!R:R,'SKU Level Accuracy'!AF:AF,$C46,'SKU Level Accuracy'!$I:$I,"Demand"),SUMIFS('SKU Level Accuracy'!R:R,'SKU Level Accuracy'!AF:AF,$C46,'SKU Level Accuracy'!$B:$B,$K$38,'SKU Level Accuracy'!$I:$I,"Demand"))/10^6</f>
        <v>0.90174108309526702</v>
      </c>
      <c r="F46" s="12">
        <f t="shared" si="23"/>
        <v>4.7005307050796058E-2</v>
      </c>
      <c r="G46" s="12">
        <f t="shared" si="24"/>
        <v>6.2754289396188143E-2</v>
      </c>
    </row>
    <row r="47" spans="1:15" x14ac:dyDescent="0.45">
      <c r="C47" s="8" t="str">
        <f>Master!P11</f>
        <v>&gt;200"</v>
      </c>
      <c r="D47" s="14">
        <f>IF($K$38="(All)",COUNTIFS('SKU Level Accuracy'!AF:AF,$C47,'SKU Level Accuracy'!$I:$I,"Demand"),COUNTIFS('SKU Level Accuracy'!AF:AF,$C47,'SKU Level Accuracy'!$B:$B,$K$38,'SKU Level Accuracy'!$I:$I,"Demand"))</f>
        <v>537</v>
      </c>
      <c r="E47" s="16">
        <f>IF($K$38="(All)",SUMIFS('SKU Level Accuracy'!R:R,'SKU Level Accuracy'!AF:AF,$C47,'SKU Level Accuracy'!$I:$I,"Demand"),SUMIFS('SKU Level Accuracy'!R:R,'SKU Level Accuracy'!AF:AF,$C47,'SKU Level Accuracy'!$B:$B,$K$38,'SKU Level Accuracy'!$I:$I,"Demand"))/10^6</f>
        <v>6.0027609408230109</v>
      </c>
      <c r="F47" s="12">
        <f>D47/$D$49</f>
        <v>0.40712661106899167</v>
      </c>
      <c r="G47" s="12">
        <f t="shared" si="24"/>
        <v>0.41774629582529993</v>
      </c>
    </row>
    <row r="48" spans="1:15" x14ac:dyDescent="0.45">
      <c r="C48" s="8" t="s">
        <v>76</v>
      </c>
      <c r="D48" s="14">
        <f>IF($K$38="(All)",COUNTIFS('SKU Level Accuracy'!AF:AF,$C48,'SKU Level Accuracy'!$I:$I,"Demand"),COUNTIFS('SKU Level Accuracy'!AF:AF,$C48,'SKU Level Accuracy'!$B:$B,$K$38,'SKU Level Accuracy'!$I:$I,"Demand"))</f>
        <v>24</v>
      </c>
      <c r="E48" s="16">
        <f>IF($K$38="(All)",SUMIFS('SKU Level Accuracy'!R:R,'SKU Level Accuracy'!AF:AF,$C48,'SKU Level Accuracy'!$I:$I,"Demand"),SUMIFS('SKU Level Accuracy'!R:R,'SKU Level Accuracy'!AF:AF,$C48,'SKU Level Accuracy'!$B:$B,$K$38,'SKU Level Accuracy'!$I:$I,"Demand"))/10^6</f>
        <v>3.1348345291715811E-2</v>
      </c>
      <c r="F48" s="12">
        <f t="shared" ref="F48" si="25">D48/$D$49</f>
        <v>1.8195602729340409E-2</v>
      </c>
      <c r="G48" s="12">
        <f t="shared" si="24"/>
        <v>2.1816053071191067E-3</v>
      </c>
    </row>
    <row r="49" spans="1:18" x14ac:dyDescent="0.45">
      <c r="C49" s="11" t="s">
        <v>57</v>
      </c>
      <c r="D49" s="34">
        <f>SUM(D40:D48)</f>
        <v>1319</v>
      </c>
      <c r="E49" s="34">
        <f>SUM(E40:E48)</f>
        <v>14.36939357885616</v>
      </c>
    </row>
    <row r="50" spans="1:18" collapsed="1" x14ac:dyDescent="0.45"/>
    <row r="52" spans="1:18" ht="23.65" customHeight="1" thickBot="1" x14ac:dyDescent="0.65">
      <c r="C52" s="107" t="s">
        <v>58</v>
      </c>
      <c r="D52" s="107"/>
      <c r="E52" s="107"/>
      <c r="F52" s="107"/>
      <c r="G52" s="107"/>
      <c r="J52" s="107" t="s">
        <v>93</v>
      </c>
      <c r="K52" s="107"/>
      <c r="L52" s="107"/>
      <c r="M52" s="107"/>
      <c r="N52" s="107"/>
      <c r="O52" s="107"/>
      <c r="P52" s="107"/>
      <c r="Q52" s="107"/>
    </row>
    <row r="53" spans="1:18" s="9" customFormat="1" ht="43.15" thickBot="1" x14ac:dyDescent="0.5">
      <c r="C53" s="23" t="s">
        <v>59</v>
      </c>
      <c r="D53" s="24" t="str">
        <f>D7</f>
        <v>Statistical</v>
      </c>
      <c r="E53" s="24" t="str">
        <f t="shared" ref="E53:F53" si="26">E7</f>
        <v>Demand Planner</v>
      </c>
      <c r="F53" s="25" t="str">
        <f t="shared" si="26"/>
        <v>Consensus</v>
      </c>
      <c r="G53" s="22" t="s">
        <v>60</v>
      </c>
      <c r="J53" s="15" t="s">
        <v>25</v>
      </c>
      <c r="K53" s="15" t="s">
        <v>38</v>
      </c>
      <c r="L53" s="15" t="s">
        <v>0</v>
      </c>
      <c r="M53" s="15" t="s">
        <v>44</v>
      </c>
      <c r="N53" s="19" t="s">
        <v>94</v>
      </c>
      <c r="O53" s="19" t="s">
        <v>43</v>
      </c>
      <c r="P53" s="15" t="s">
        <v>39</v>
      </c>
      <c r="Q53" s="19" t="s">
        <v>96</v>
      </c>
    </row>
    <row r="54" spans="1:18" x14ac:dyDescent="0.45">
      <c r="C54" s="26" t="s">
        <v>34</v>
      </c>
      <c r="D54" s="27">
        <f>IF($K$38="(All)",COUNTIFS('SKU Level Accuracy'!AC:AC,$C54),COUNTIFS('SKU Level Accuracy'!AC:AC,$C54,'SKU Level Accuracy'!$B:$B,$K$38))/D$49</f>
        <v>0.21304018195602728</v>
      </c>
      <c r="E54" s="27">
        <f>IF($K$38="(All)",COUNTIFS('SKU Level Accuracy'!AD:AD,$C54),COUNTIFS('SKU Level Accuracy'!AD:AD,$C54,'SKU Level Accuracy'!$B:$B,$K$38))/D$49</f>
        <v>0.2092494313874147</v>
      </c>
      <c r="F54" s="28">
        <f>IF($K$38="(All)",COUNTIFS('SKU Level Accuracy'!AE:AE,$C54),COUNTIFS('SKU Level Accuracy'!AE:AE,$C54,'SKU Level Accuracy'!$B:$B,$K$38))/$D$49</f>
        <v>0.16072782410917361</v>
      </c>
      <c r="G54" s="32">
        <f>IF($K$38="(All)",SUMIFS('SKU Level Accuracy'!X:X,'SKU Level Accuracy'!AE:AE,$C54)/SUMIFS('SKU Level Accuracy'!X:X,'SKU Level Accuracy'!A:A,Master!$B$2),SUMIFS('SKU Level Accuracy'!X:X,'SKU Level Accuracy'!AE:AE,$C54,'SKU Level Accuracy'!$B:$B,$K$38)/SUMIFS('SKU Level Accuracy'!X:X,'SKU Level Accuracy'!A:A,Master!$B$2,'SKU Level Accuracy'!$B:$B,$K$38))</f>
        <v>0.27097993645166918</v>
      </c>
      <c r="J54" s="8" t="str">
        <f>INDEX(Master!U4:AV4,MATCH('Forecast Vs Actual Dashboard'!$K$38,Master!$U$1:$AV$1,0)-1)</f>
        <v>SKU-213</v>
      </c>
      <c r="K54" s="8" t="str">
        <f>VLOOKUP(J54,'SKU Level Accuracy'!E:F,2,0)</f>
        <v>Description_213</v>
      </c>
      <c r="L54" s="36">
        <f>INDEX(Master!U4:AV4,MATCH('Forecast Vs Actual Dashboard'!$K$38,Master!$U$1:$AV$1,0))</f>
        <v>246762.119084448</v>
      </c>
      <c r="M54" s="36">
        <f>INDEX(Master!V4:AW4,MATCH('Forecast Vs Actual Dashboard'!$K$38,Master!$U$1:$AV$1,0))</f>
        <v>235391.90279211081</v>
      </c>
      <c r="N54" s="14">
        <f t="shared" ref="N54:N63" si="27">ABS(L54-M54)</f>
        <v>11370.216292337194</v>
      </c>
      <c r="O54" s="3">
        <f>IF(J54="","",INDEX('SKU Level Accuracy'!$AA:$AA,MATCH(J54,'SKU Level Accuracy'!$E:$E,0)))</f>
        <v>4.6077640824789823E-2</v>
      </c>
      <c r="P54" s="16">
        <f>SUMIFS('Consensus Forecast'!B:B,'Consensus Forecast'!F:F,'Forecast Vs Actual Dashboard'!$J54)</f>
        <v>0</v>
      </c>
      <c r="Q54" s="8" t="str">
        <f>INDEX('SKU Level Accuracy'!I:I,MATCH(J54,'SKU Level Accuracy'!E:E,0))</f>
        <v>Demand</v>
      </c>
    </row>
    <row r="55" spans="1:18" x14ac:dyDescent="0.45">
      <c r="C55" s="26" t="s">
        <v>33</v>
      </c>
      <c r="D55" s="27">
        <f>IF($K$38="(All)",COUNTIFS('SKU Level Accuracy'!AC:AC,$C55),COUNTIFS('SKU Level Accuracy'!AC:AC,$C55,'SKU Level Accuracy'!$B:$B,$K$38))/D$49</f>
        <v>0.33434420015163002</v>
      </c>
      <c r="E55" s="27">
        <f>IF($K$38="(All)",COUNTIFS('SKU Level Accuracy'!AD:AD,$C55),COUNTIFS('SKU Level Accuracy'!AD:AD,$C55,'SKU Level Accuracy'!$B:$B,$K$38))/D$49</f>
        <v>0.3411675511751327</v>
      </c>
      <c r="F55" s="28">
        <f>IF($K$38="(All)",COUNTIFS('SKU Level Accuracy'!AE:AE,$C55),COUNTIFS('SKU Level Accuracy'!AE:AE,$C55,'SKU Level Accuracy'!$B:$B,$K$38))/$D$49</f>
        <v>0.37831690674753599</v>
      </c>
      <c r="G55" s="32">
        <f>IF($K$38="(All)",SUMIFS('SKU Level Accuracy'!X:X,'SKU Level Accuracy'!AE:AE,$C55)/SUMIFS('SKU Level Accuracy'!X:X,'SKU Level Accuracy'!A:A,Master!$B$2),SUMIFS('SKU Level Accuracy'!X:X,'SKU Level Accuracy'!AE:AE,$C55,'SKU Level Accuracy'!$B:$B,$K$38)/SUMIFS('SKU Level Accuracy'!X:X,'SKU Level Accuracy'!A:A,Master!$B$2,'SKU Level Accuracy'!$B:$B,$K$38))</f>
        <v>0.6543060112490704</v>
      </c>
      <c r="J55" s="8" t="str">
        <f>INDEX(Master!U5:AV5,MATCH('Forecast Vs Actual Dashboard'!$K$38,Master!$U$1:$AV$1,0)-1)</f>
        <v>SKU-912</v>
      </c>
      <c r="K55" s="8" t="str">
        <f>VLOOKUP(J55,'SKU Level Accuracy'!E:F,2,0)</f>
        <v>Description_912</v>
      </c>
      <c r="L55" s="36">
        <f>INDEX(Master!U5:AV5,MATCH('Forecast Vs Actual Dashboard'!$K$38,Master!$U$1:$AV$1,0))</f>
        <v>808193.99915275362</v>
      </c>
      <c r="M55" s="36">
        <f>INDEX(Master!V5:AW5,MATCH('Forecast Vs Actual Dashboard'!$K$38,Master!$U$1:$AV$1,0))</f>
        <v>185183.60851358622</v>
      </c>
      <c r="N55" s="14">
        <f t="shared" si="27"/>
        <v>623010.3906391674</v>
      </c>
      <c r="O55" s="3">
        <f>IF(J55="","",INDEX('SKU Level Accuracy'!$AA:$AA,MATCH(J55,'SKU Level Accuracy'!$E:$E,0)))</f>
        <v>0.7708673799759489</v>
      </c>
      <c r="P55" s="16">
        <f>SUMIFS('Consensus Forecast'!B:B,'Consensus Forecast'!F:F,'Forecast Vs Actual Dashboard'!$J55)</f>
        <v>2.0412876923076921</v>
      </c>
      <c r="Q55" s="8" t="str">
        <f>INDEX('SKU Level Accuracy'!I:I,MATCH(J55,'SKU Level Accuracy'!E:E,0))</f>
        <v>Demand</v>
      </c>
    </row>
    <row r="56" spans="1:18" x14ac:dyDescent="0.45">
      <c r="C56" s="26" t="s">
        <v>20</v>
      </c>
      <c r="D56" s="27">
        <f>IF($K$38="(All)",COUNTIFS('SKU Level Accuracy'!AC:AC,$C56),COUNTIFS('SKU Level Accuracy'!AC:AC,$C56,'SKU Level Accuracy'!$B:$B,$K$38))/D$49</f>
        <v>6.5200909780136471E-2</v>
      </c>
      <c r="E56" s="27">
        <f>IF($K$38="(All)",COUNTIFS('SKU Level Accuracy'!AD:AD,$C56),COUNTIFS('SKU Level Accuracy'!AD:AD,$C56,'SKU Level Accuracy'!$B:$B,$K$38))/D$49</f>
        <v>6.5200909780136471E-2</v>
      </c>
      <c r="F56" s="28">
        <f>IF($K$38="(All)",COUNTIFS('SKU Level Accuracy'!AE:AE,$C56),COUNTIFS('SKU Level Accuracy'!AE:AE,$C56,'SKU Level Accuracy'!$B:$B,$K$38))/$D$49</f>
        <v>4.8521607278241091E-2</v>
      </c>
      <c r="G56" s="32">
        <f>IF($K$38="(All)",SUMIFS('SKU Level Accuracy'!X:X,'SKU Level Accuracy'!AE:AE,$C56)/SUMIFS('SKU Level Accuracy'!X:X,'SKU Level Accuracy'!A:A,Master!$B$2),SUMIFS('SKU Level Accuracy'!X:X,'SKU Level Accuracy'!AE:AE,$C56,'SKU Level Accuracy'!$B:$B,$K$38)/SUMIFS('SKU Level Accuracy'!X:X,'SKU Level Accuracy'!A:A,Master!$B$2,'SKU Level Accuracy'!$B:$B,$K$38))</f>
        <v>4.9880758669087429E-2</v>
      </c>
      <c r="J56" s="8" t="str">
        <f>INDEX(Master!U6:AV6,MATCH('Forecast Vs Actual Dashboard'!$K$38,Master!$U$1:$AV$1,0)-1)</f>
        <v>SKU-1170</v>
      </c>
      <c r="K56" s="8" t="str">
        <f>VLOOKUP(J56,'SKU Level Accuracy'!E:F,2,0)</f>
        <v>Description_1170</v>
      </c>
      <c r="L56" s="36">
        <f>INDEX(Master!U6:AV6,MATCH('Forecast Vs Actual Dashboard'!$K$38,Master!$U$1:$AV$1,0))</f>
        <v>226572.14894162933</v>
      </c>
      <c r="M56" s="36">
        <f>INDEX(Master!V6:AW6,MATCH('Forecast Vs Actual Dashboard'!$K$38,Master!$U$1:$AV$1,0))</f>
        <v>149335.63052131061</v>
      </c>
      <c r="N56" s="14">
        <f t="shared" si="27"/>
        <v>77236.518420318724</v>
      </c>
      <c r="O56" s="3">
        <f>IF(J56="","",INDEX('SKU Level Accuracy'!$AA:$AA,MATCH(J56,'SKU Level Accuracy'!$E:$E,0)))</f>
        <v>0.34089149430372745</v>
      </c>
      <c r="P56" s="16">
        <f>SUMIFS('Consensus Forecast'!B:B,'Consensus Forecast'!F:F,'Forecast Vs Actual Dashboard'!$J56)</f>
        <v>7.1333846153846157</v>
      </c>
      <c r="Q56" s="8" t="str">
        <f>INDEX('SKU Level Accuracy'!I:I,MATCH(J56,'SKU Level Accuracy'!E:E,0))</f>
        <v>Demand</v>
      </c>
    </row>
    <row r="57" spans="1:18" x14ac:dyDescent="0.45">
      <c r="C57" s="26" t="s">
        <v>21</v>
      </c>
      <c r="D57" s="27">
        <f>IF($K$38="(All)",COUNTIFS('SKU Level Accuracy'!AC:AC,$C57),COUNTIFS('SKU Level Accuracy'!AC:AC,$C57,'SKU Level Accuracy'!$B:$B,$K$38))/D$49</f>
        <v>1.1372251705837756E-2</v>
      </c>
      <c r="E57" s="27">
        <f>IF($K$38="(All)",COUNTIFS('SKU Level Accuracy'!AD:AD,$C57),COUNTIFS('SKU Level Accuracy'!AD:AD,$C57,'SKU Level Accuracy'!$B:$B,$K$38))/D$49</f>
        <v>8.339651250947688E-3</v>
      </c>
      <c r="F57" s="28">
        <f>IF($K$38="(All)",COUNTIFS('SKU Level Accuracy'!AE:AE,$C57),COUNTIFS('SKU Level Accuracy'!AE:AE,$C57,'SKU Level Accuracy'!$B:$B,$K$38))/$D$49</f>
        <v>1.8195602729340409E-2</v>
      </c>
      <c r="G57" s="32">
        <f>IF($K$38="(All)",SUMIFS('SKU Level Accuracy'!X:X,'SKU Level Accuracy'!AE:AE,$C57)/SUMIFS('SKU Level Accuracy'!X:X,'SKU Level Accuracy'!A:A,Master!$B$2),SUMIFS('SKU Level Accuracy'!X:X,'SKU Level Accuracy'!AE:AE,$C57,'SKU Level Accuracy'!$B:$B,$K$38)/SUMIFS('SKU Level Accuracy'!X:X,'SKU Level Accuracy'!A:A,Master!$B$2,'SKU Level Accuracy'!$B:$B,$K$38))</f>
        <v>6.356295932245808E-3</v>
      </c>
      <c r="J57" s="8" t="str">
        <f>INDEX(Master!U7:AV7,MATCH('Forecast Vs Actual Dashboard'!$K$38,Master!$U$1:$AV$1,0)-1)</f>
        <v>SKU-214</v>
      </c>
      <c r="K57" s="8" t="str">
        <f>VLOOKUP(J57,'SKU Level Accuracy'!E:F,2,0)</f>
        <v>Description_214</v>
      </c>
      <c r="L57" s="36">
        <f>INDEX(Master!U7:AV7,MATCH('Forecast Vs Actual Dashboard'!$K$38,Master!$U$1:$AV$1,0))</f>
        <v>152903.08578347843</v>
      </c>
      <c r="M57" s="36">
        <f>INDEX(Master!V7:AW7,MATCH('Forecast Vs Actual Dashboard'!$K$38,Master!$U$1:$AV$1,0))</f>
        <v>137454.65800314362</v>
      </c>
      <c r="N57" s="14">
        <f t="shared" si="27"/>
        <v>15448.427780334809</v>
      </c>
      <c r="O57" s="3">
        <f>IF(J57="","",INDEX('SKU Level Accuracy'!$AA:$AA,MATCH(J57,'SKU Level Accuracy'!$E:$E,0)))</f>
        <v>0.1010341138713895</v>
      </c>
      <c r="P57" s="16">
        <f>SUMIFS('Consensus Forecast'!B:B,'Consensus Forecast'!F:F,'Forecast Vs Actual Dashboard'!$J57)</f>
        <v>0</v>
      </c>
      <c r="Q57" s="8" t="str">
        <f>INDEX('SKU Level Accuracy'!I:I,MATCH(J57,'SKU Level Accuracy'!E:E,0))</f>
        <v>Demand</v>
      </c>
      <c r="R57" s="45"/>
    </row>
    <row r="58" spans="1:18" x14ac:dyDescent="0.45">
      <c r="C58" s="26" t="s">
        <v>22</v>
      </c>
      <c r="D58" s="27">
        <f>IF($K$38="(All)",COUNTIFS('SKU Level Accuracy'!AC:AC,$C58),COUNTIFS('SKU Level Accuracy'!AC:AC,$C58,'SKU Level Accuracy'!$B:$B,$K$38))/D$49</f>
        <v>7.9605761940864286E-2</v>
      </c>
      <c r="E58" s="27">
        <f>IF($K$38="(All)",COUNTIFS('SKU Level Accuracy'!AD:AD,$C58),COUNTIFS('SKU Level Accuracy'!AD:AD,$C58,'SKU Level Accuracy'!$B:$B,$K$38))/D$49</f>
        <v>7.9605761940864286E-2</v>
      </c>
      <c r="F58" s="28">
        <f>IF($K$38="(All)",COUNTIFS('SKU Level Accuracy'!AE:AE,$C58),COUNTIFS('SKU Level Accuracy'!AE:AE,$C58,'SKU Level Accuracy'!$B:$B,$K$38))/$D$49</f>
        <v>8.112206216830932E-2</v>
      </c>
      <c r="G58" s="32">
        <f>IF($K$38="(All)",SUMIFS('SKU Level Accuracy'!X:X,'SKU Level Accuracy'!AE:AE,$C58)/SUMIFS('SKU Level Accuracy'!X:X,'SKU Level Accuracy'!A:A,Master!$B$2),SUMIFS('SKU Level Accuracy'!X:X,'SKU Level Accuracy'!AE:AE,$C58,'SKU Level Accuracy'!$B:$B,$K$38)/SUMIFS('SKU Level Accuracy'!X:X,'SKU Level Accuracy'!A:A,Master!$B$2,'SKU Level Accuracy'!$B:$B,$K$38))</f>
        <v>1.8476997697927756E-2</v>
      </c>
      <c r="J58" s="8" t="str">
        <f>INDEX(Master!U8:AV8,MATCH('Forecast Vs Actual Dashboard'!$K$38,Master!$U$1:$AV$1,0)-1)</f>
        <v>SKU-1171</v>
      </c>
      <c r="K58" s="8" t="str">
        <f>VLOOKUP(J58,'SKU Level Accuracy'!E:F,2,0)</f>
        <v>Description_1171</v>
      </c>
      <c r="L58" s="36">
        <f>INDEX(Master!U8:AV8,MATCH('Forecast Vs Actual Dashboard'!$K$38,Master!$U$1:$AV$1,0))</f>
        <v>628940.77674528898</v>
      </c>
      <c r="M58" s="36">
        <f>INDEX(Master!V8:AW8,MATCH('Forecast Vs Actual Dashboard'!$K$38,Master!$U$1:$AV$1,0))</f>
        <v>102126.98820855177</v>
      </c>
      <c r="N58" s="14">
        <f t="shared" si="27"/>
        <v>526813.78853673721</v>
      </c>
      <c r="O58" s="3">
        <f>IF(J58="","",INDEX('SKU Level Accuracy'!$AA:$AA,MATCH(J58,'SKU Level Accuracy'!$E:$E,0)))</f>
        <v>0.83762066002931213</v>
      </c>
      <c r="P58" s="16">
        <f>SUMIFS('Consensus Forecast'!B:B,'Consensus Forecast'!F:F,'Forecast Vs Actual Dashboard'!$J58)</f>
        <v>3.665090909090909</v>
      </c>
      <c r="Q58" s="8" t="str">
        <f>INDEX('SKU Level Accuracy'!I:I,MATCH(J58,'SKU Level Accuracy'!E:E,0))</f>
        <v>Demand</v>
      </c>
    </row>
    <row r="59" spans="1:18" ht="14.65" thickBot="1" x14ac:dyDescent="0.5">
      <c r="C59" s="29" t="s">
        <v>37</v>
      </c>
      <c r="D59" s="30">
        <f>IF($K$38="(All)",COUNTIFS('SKU Level Accuracy'!AC:AC,$C59),COUNTIFS('SKU Level Accuracy'!AC:AC,$C59,'SKU Level Accuracy'!$B:$B,$K$38))/D$49</f>
        <v>5.3828658074298714E-2</v>
      </c>
      <c r="E59" s="30">
        <f>IF($K$38="(All)",COUNTIFS('SKU Level Accuracy'!AD:AD,$C59),COUNTIFS('SKU Level Accuracy'!AD:AD,$C59,'SKU Level Accuracy'!$B:$B,$K$38))/D$49</f>
        <v>5.3828658074298714E-2</v>
      </c>
      <c r="F59" s="31">
        <f>IF($K$38="(All)",COUNTIFS('SKU Level Accuracy'!AE:AE,$C59),COUNTIFS('SKU Level Accuracy'!AE:AE,$C59,'SKU Level Accuracy'!$B:$B,$K$38))/$D$49</f>
        <v>7.0507960576194087E-2</v>
      </c>
      <c r="G59" s="33">
        <f>IF($K$38="(All)",SUMIFS('SKU Level Accuracy'!X:X,'SKU Level Accuracy'!AE:AE,$C59)/SUMIFS('SKU Level Accuracy'!X:X,'SKU Level Accuracy'!A:A,Master!$B$2),SUMIFS('SKU Level Accuracy'!X:X,'SKU Level Accuracy'!AE:AE,$C59,'SKU Level Accuracy'!$B:$B,$K$38)/SUMIFS('SKU Level Accuracy'!X:X,'SKU Level Accuracy'!A:A,Master!$B$2,'SKU Level Accuracy'!$B:$B,$K$38))</f>
        <v>0</v>
      </c>
      <c r="J59" s="8" t="str">
        <f>INDEX(Master!U9:AV9,MATCH('Forecast Vs Actual Dashboard'!$K$38,Master!$U$1:$AV$1,0)-1)</f>
        <v>SKU-196</v>
      </c>
      <c r="K59" s="8" t="str">
        <f>VLOOKUP(J59,'SKU Level Accuracy'!E:F,2,0)</f>
        <v>Description_196</v>
      </c>
      <c r="L59" s="36">
        <f>INDEX(Master!U9:AV9,MATCH('Forecast Vs Actual Dashboard'!$K$38,Master!$U$1:$AV$1,0))</f>
        <v>278854.38023676473</v>
      </c>
      <c r="M59" s="36">
        <f>INDEX(Master!V9:AW9,MATCH('Forecast Vs Actual Dashboard'!$K$38,Master!$U$1:$AV$1,0))</f>
        <v>101149.57508970588</v>
      </c>
      <c r="N59" s="14">
        <f t="shared" si="27"/>
        <v>177704.80514705885</v>
      </c>
      <c r="O59" s="3">
        <f>IF(J59="","",INDEX('SKU Level Accuracy'!$AA:$AA,MATCH(J59,'SKU Level Accuracy'!$E:$E,0)))</f>
        <v>0.63726739739994898</v>
      </c>
      <c r="P59" s="16">
        <f>SUMIFS('Consensus Forecast'!B:B,'Consensus Forecast'!F:F,'Forecast Vs Actual Dashboard'!$J59)</f>
        <v>4.2153749999999999</v>
      </c>
      <c r="Q59" s="8" t="str">
        <f>INDEX('SKU Level Accuracy'!I:I,MATCH(J59,'SKU Level Accuracy'!E:E,0))</f>
        <v>Demand</v>
      </c>
    </row>
    <row r="60" spans="1:18" x14ac:dyDescent="0.45">
      <c r="J60" s="8" t="str">
        <f>INDEX(Master!U10:AV10,MATCH('Forecast Vs Actual Dashboard'!$K$38,Master!$U$1:$AV$1,0)-1)</f>
        <v>SKU-173</v>
      </c>
      <c r="K60" s="8" t="str">
        <f>VLOOKUP(J60,'SKU Level Accuracy'!E:F,2,0)</f>
        <v>Description_173</v>
      </c>
      <c r="L60" s="36">
        <f>INDEX(Master!U10:AV10,MATCH('Forecast Vs Actual Dashboard'!$K$38,Master!$U$1:$AV$1,0))</f>
        <v>65650.528540579588</v>
      </c>
      <c r="M60" s="36">
        <f>INDEX(Master!V10:AW10,MATCH('Forecast Vs Actual Dashboard'!$K$38,Master!$U$1:$AV$1,0))</f>
        <v>101067.92214690078</v>
      </c>
      <c r="N60" s="14">
        <f t="shared" si="27"/>
        <v>35417.393606321188</v>
      </c>
      <c r="O60" s="3">
        <f>IF(J60="","",INDEX('SKU Level Accuracy'!$AA:$AA,MATCH(J60,'SKU Level Accuracy'!$E:$E,0)))</f>
        <v>0</v>
      </c>
      <c r="P60" s="16">
        <f>SUMIFS('Consensus Forecast'!B:B,'Consensus Forecast'!F:F,'Forecast Vs Actual Dashboard'!$J60)</f>
        <v>0.26643661971830984</v>
      </c>
      <c r="Q60" s="8" t="str">
        <f>INDEX('SKU Level Accuracy'!I:I,MATCH(J60,'SKU Level Accuracy'!E:E,0))</f>
        <v>Supply</v>
      </c>
    </row>
    <row r="61" spans="1:18" ht="15.75" x14ac:dyDescent="0.5">
      <c r="A61" s="17"/>
      <c r="J61" s="8" t="str">
        <f>INDEX(Master!U11:AV11,MATCH('Forecast Vs Actual Dashboard'!$K$38,Master!$U$1:$AV$1,0)-1)</f>
        <v>SKU-437</v>
      </c>
      <c r="K61" s="8" t="str">
        <f>VLOOKUP(J61,'SKU Level Accuracy'!E:F,2,0)</f>
        <v>Description_437</v>
      </c>
      <c r="L61" s="36">
        <f>INDEX(Master!U11:AV11,MATCH('Forecast Vs Actual Dashboard'!$K$38,Master!$U$1:$AV$1,0))</f>
        <v>9965.6787999999997</v>
      </c>
      <c r="M61" s="36">
        <f>INDEX(Master!V11:AW11,MATCH('Forecast Vs Actual Dashboard'!$K$38,Master!$U$1:$AV$1,0))</f>
        <v>87102.621199999994</v>
      </c>
      <c r="N61" s="14">
        <f t="shared" si="27"/>
        <v>77136.9424</v>
      </c>
      <c r="O61" s="3">
        <f>IF(J61="","",INDEX('SKU Level Accuracy'!$AA:$AA,MATCH(J61,'SKU Level Accuracy'!$E:$E,0)))</f>
        <v>0</v>
      </c>
      <c r="P61" s="16">
        <f>SUMIFS('Consensus Forecast'!B:B,'Consensus Forecast'!F:F,'Forecast Vs Actual Dashboard'!$J61)</f>
        <v>6.628571428571429</v>
      </c>
      <c r="Q61" s="8" t="str">
        <f>INDEX('SKU Level Accuracy'!I:I,MATCH(J61,'SKU Level Accuracy'!E:E,0))</f>
        <v>Demand</v>
      </c>
    </row>
    <row r="62" spans="1:18" x14ac:dyDescent="0.45">
      <c r="J62" s="8" t="str">
        <f>INDEX(Master!U12:AV12,MATCH('Forecast Vs Actual Dashboard'!$K$38,Master!$U$1:$AV$1,0)-1)</f>
        <v>SKU-670</v>
      </c>
      <c r="K62" s="8" t="str">
        <f>VLOOKUP(J62,'SKU Level Accuracy'!E:F,2,0)</f>
        <v>Description_670</v>
      </c>
      <c r="L62" s="36">
        <f>INDEX(Master!U12:AV12,MATCH('Forecast Vs Actual Dashboard'!$K$38,Master!$U$1:$AV$1,0))</f>
        <v>29031.96074956896</v>
      </c>
      <c r="M62" s="36">
        <f>INDEX(Master!V12:AW12,MATCH('Forecast Vs Actual Dashboard'!$K$38,Master!$U$1:$AV$1,0))</f>
        <v>80028.74830215516</v>
      </c>
      <c r="N62" s="14">
        <f t="shared" si="27"/>
        <v>50996.787552586204</v>
      </c>
      <c r="O62" s="3">
        <f>IF(J62="","",INDEX('SKU Level Accuracy'!$AA:$AA,MATCH(J62,'SKU Level Accuracy'!$E:$E,0)))</f>
        <v>0</v>
      </c>
      <c r="P62" s="16">
        <f>SUMIFS('Consensus Forecast'!B:B,'Consensus Forecast'!F:F,'Forecast Vs Actual Dashboard'!$J62)</f>
        <v>6.7835999999999999</v>
      </c>
      <c r="Q62" s="8" t="str">
        <f>INDEX('SKU Level Accuracy'!I:I,MATCH(J62,'SKU Level Accuracy'!E:E,0))</f>
        <v>Demand</v>
      </c>
    </row>
    <row r="63" spans="1:18" x14ac:dyDescent="0.45">
      <c r="G63" s="3"/>
      <c r="J63" s="8" t="str">
        <f>INDEX(Master!U13:AV13,MATCH('Forecast Vs Actual Dashboard'!$K$38,Master!$U$1:$AV$1,0)-1)</f>
        <v>SKU-517</v>
      </c>
      <c r="K63" s="8" t="str">
        <f>VLOOKUP(J63,'SKU Level Accuracy'!E:F,2,0)</f>
        <v>Description_517</v>
      </c>
      <c r="L63" s="36">
        <f>INDEX(Master!U13:AV13,MATCH('Forecast Vs Actual Dashboard'!$K$38,Master!$U$1:$AV$1,0))</f>
        <v>82216.030459696252</v>
      </c>
      <c r="M63" s="36">
        <f>INDEX(Master!V13:AW13,MATCH('Forecast Vs Actual Dashboard'!$K$38,Master!$U$1:$AV$1,0))</f>
        <v>78991.872402453271</v>
      </c>
      <c r="N63" s="14">
        <f t="shared" si="27"/>
        <v>3224.1580572429812</v>
      </c>
      <c r="O63" s="3">
        <f>IF(J63="","",INDEX('SKU Level Accuracy'!$AA:$AA,MATCH(J63,'SKU Level Accuracy'!$E:$E,0)))</f>
        <v>3.9215686274509776E-2</v>
      </c>
      <c r="P63" s="16">
        <f>SUMIFS('Consensus Forecast'!B:B,'Consensus Forecast'!F:F,'Forecast Vs Actual Dashboard'!$J63)</f>
        <v>8.1900000000000013</v>
      </c>
      <c r="Q63" s="8" t="str">
        <f>INDEX('SKU Level Accuracy'!I:I,MATCH(J63,'SKU Level Accuracy'!E:E,0))</f>
        <v>Demand</v>
      </c>
    </row>
    <row r="67" spans="2:17" s="18" customFormat="1" ht="25.15" customHeight="1" thickBot="1" x14ac:dyDescent="0.65">
      <c r="B67" s="103" t="s">
        <v>46</v>
      </c>
      <c r="C67" s="103"/>
      <c r="D67" s="103"/>
      <c r="E67" s="103"/>
      <c r="F67" s="103"/>
      <c r="G67" s="103"/>
      <c r="H67" s="103"/>
      <c r="J67" s="107" t="s">
        <v>49</v>
      </c>
      <c r="K67" s="107"/>
      <c r="L67" s="107"/>
      <c r="M67" s="107"/>
      <c r="N67" s="107"/>
      <c r="O67" s="107"/>
      <c r="P67" s="107"/>
      <c r="Q67" s="107"/>
    </row>
    <row r="68" spans="2:17" ht="43.5" thickTop="1" thickBot="1" x14ac:dyDescent="0.5">
      <c r="B68" s="15" t="s">
        <v>25</v>
      </c>
      <c r="C68" s="15" t="s">
        <v>38</v>
      </c>
      <c r="D68" s="15" t="s">
        <v>0</v>
      </c>
      <c r="E68" s="15" t="s">
        <v>44</v>
      </c>
      <c r="F68" s="19" t="s">
        <v>43</v>
      </c>
      <c r="G68" s="15" t="s">
        <v>39</v>
      </c>
      <c r="H68" s="20" t="s">
        <v>52</v>
      </c>
      <c r="J68" s="15" t="s">
        <v>25</v>
      </c>
      <c r="K68" s="15" t="s">
        <v>38</v>
      </c>
      <c r="L68" s="15" t="s">
        <v>0</v>
      </c>
      <c r="M68" s="15" t="s">
        <v>44</v>
      </c>
      <c r="N68" s="19" t="s">
        <v>43</v>
      </c>
      <c r="O68" s="15" t="s">
        <v>39</v>
      </c>
      <c r="P68" s="20" t="s">
        <v>52</v>
      </c>
      <c r="Q68" s="19" t="s">
        <v>96</v>
      </c>
    </row>
    <row r="69" spans="2:17" x14ac:dyDescent="0.45">
      <c r="B69" s="8" t="str" cm="1">
        <f t="array" ref="B69">INDEX(Master!AX6:BZ6,MATCH('Forecast Vs Actual Dashboard'!$K$38,Master!$AX$2:$BZ$2,0)-1)</f>
        <v>SKU-213</v>
      </c>
      <c r="C69" s="8" t="str">
        <f>IFERROR(VLOOKUP(B69,'SKU Level Accuracy'!E:F,2,0),"")</f>
        <v>Description_213</v>
      </c>
      <c r="D69" s="36">
        <f>IF($C69="","",INDEX(Master!AX6:BZ6,MATCH('Forecast Vs Actual Dashboard'!$K$38,Master!$AX$2:$BZ$2,0)))</f>
        <v>246762.119084448</v>
      </c>
      <c r="E69" s="36">
        <f>IF(C69="","",INDEX(Master!AY6:CA6,MATCH('Forecast Vs Actual Dashboard'!$K$38,Master!$AX$2:$BZ$2,0)))</f>
        <v>235391.90279211081</v>
      </c>
      <c r="F69" s="3">
        <f>IFERROR(IF(B69="","",INDEX('SKU Level Accuracy'!$AA:$AA,MATCH(B69,'SKU Level Accuracy'!$E:$E,0))),"")</f>
        <v>4.6077640824789823E-2</v>
      </c>
      <c r="G69" s="16">
        <f>IF(C69="","",INDEX('Consensus Forecast'!B:B,MATCH($B69,'Consensus Forecast'!F:F,0)))</f>
        <v>0</v>
      </c>
      <c r="H69" s="3">
        <f>IF(C69="","",F69-INDEX('SKU Level Accuracy'!$Y:$Y,MATCH(B69,'SKU Level Accuracy'!$E:$E,0)))</f>
        <v>2.4421149637138595E-2</v>
      </c>
      <c r="J69" s="8" t="str" cm="1">
        <f t="array" ref="J69">INDEX(Master!CB6:DD6,MATCH('Forecast Vs Actual Dashboard'!$K$38,Master!$CB$2:$DD$2,0)-1)</f>
        <v>SKU-1170</v>
      </c>
      <c r="K69" s="8" t="str">
        <f>VLOOKUP(J69,'SKU Level Accuracy'!E:F,2,0)</f>
        <v>Description_1170</v>
      </c>
      <c r="L69" s="36">
        <f>INDEX(Master!CB6:DD6,MATCH($K$38,Master!$CB$2:$DD$2,0))</f>
        <v>226572.14894162933</v>
      </c>
      <c r="M69" s="36">
        <f>INDEX(Master!CC6:DE6,MATCH($K$38,Master!$CB$2:$DD$2,0))</f>
        <v>149335.63052131061</v>
      </c>
      <c r="N69" s="3">
        <f>IF(J69="","",INDEX('SKU Level Accuracy'!$AA:$AA,MATCH(J69,'SKU Level Accuracy'!$E:$E,0)))</f>
        <v>0.34089149430372745</v>
      </c>
      <c r="O69" s="16">
        <f>SUMIFS('Consensus Forecast'!B:B,'Consensus Forecast'!F:F,'Forecast Vs Actual Dashboard'!$J69)</f>
        <v>7.1333846153846157</v>
      </c>
      <c r="P69" s="3">
        <f>N69-INDEX('SKU Level Accuracy'!$Y:$Y,MATCH(J69,'SKU Level Accuracy'!$E:$E,0))</f>
        <v>0.2885742727574383</v>
      </c>
      <c r="Q69" s="8" t="str">
        <f>INDEX('SKU Level Accuracy'!I:I,MATCH(J69,'SKU Level Accuracy'!E:E,0))</f>
        <v>Demand</v>
      </c>
    </row>
    <row r="70" spans="2:17" x14ac:dyDescent="0.45">
      <c r="B70" s="8" t="str" cm="1">
        <f t="array" ref="B70">INDEX(Master!AX7:BZ7,MATCH('Forecast Vs Actual Dashboard'!$K$38,Master!$AX$2:$BZ$2,0)-1)</f>
        <v>SKU-912</v>
      </c>
      <c r="C70" s="8" t="str">
        <f>IFERROR(VLOOKUP(B70,'SKU Level Accuracy'!E:F,2,0),"")</f>
        <v>Description_912</v>
      </c>
      <c r="D70" s="36">
        <f>IF($C70="","",INDEX(Master!AX7:BZ7,MATCH('Forecast Vs Actual Dashboard'!$K$38,Master!$AX$2:$BZ$2,0)))</f>
        <v>808193.99915275362</v>
      </c>
      <c r="E70" s="36">
        <f>IF(C70="","",INDEX(Master!AY7:CA7,MATCH('Forecast Vs Actual Dashboard'!$K$38,Master!$AX$2:$BZ$2,0)))</f>
        <v>185183.60851358622</v>
      </c>
      <c r="F70" s="3">
        <f>IFERROR(IF(B70="","",INDEX('SKU Level Accuracy'!$AA:$AA,MATCH(B70,'SKU Level Accuracy'!$E:$E,0))),"")</f>
        <v>0.7708673799759489</v>
      </c>
      <c r="G70" s="16">
        <f>IF(C70="","",INDEX('Consensus Forecast'!B:B,MATCH($B70,'Consensus Forecast'!F:F,0)))</f>
        <v>2.0412876923076921</v>
      </c>
      <c r="H70" s="3">
        <f>IF(C70="","",F70-INDEX('SKU Level Accuracy'!$Y:$Y,MATCH(B70,'SKU Level Accuracy'!$E:$E,0)))</f>
        <v>-2.1499826387259668E-2</v>
      </c>
      <c r="J70" s="8" t="str" cm="1">
        <f t="array" ref="J70">INDEX(Master!CB7:DD7,MATCH('Forecast Vs Actual Dashboard'!$K$38,Master!$CB$2:$DD$2,0)-1)</f>
        <v>SKU-1171</v>
      </c>
      <c r="K70" s="8" t="str">
        <f>VLOOKUP(J70,'SKU Level Accuracy'!E:F,2,0)</f>
        <v>Description_1171</v>
      </c>
      <c r="L70" s="36">
        <f>INDEX(Master!CB7:DD7,MATCH($K$38,Master!$CB$2:$DD$2,0))</f>
        <v>628940.77674528898</v>
      </c>
      <c r="M70" s="36">
        <f>INDEX(Master!CC7:DE7,MATCH($K$38,Master!$CB$2:$DD$2,0))</f>
        <v>102126.98820855177</v>
      </c>
      <c r="N70" s="3">
        <f>IF(J70="","",INDEX('SKU Level Accuracy'!$AA:$AA,MATCH(J70,'SKU Level Accuracy'!$E:$E,0)))</f>
        <v>0.83762066002931213</v>
      </c>
      <c r="O70" s="16">
        <f>SUMIFS('Consensus Forecast'!B:B,'Consensus Forecast'!F:F,'Forecast Vs Actual Dashboard'!$J70)</f>
        <v>3.665090909090909</v>
      </c>
      <c r="P70" s="3">
        <f>N70-INDEX('SKU Level Accuracy'!$Y:$Y,MATCH(J70,'SKU Level Accuracy'!$E:$E,0))</f>
        <v>-0.11977561024915351</v>
      </c>
      <c r="Q70" s="8" t="str">
        <f>INDEX('SKU Level Accuracy'!I:I,MATCH(J70,'SKU Level Accuracy'!E:E,0))</f>
        <v>Demand</v>
      </c>
    </row>
    <row r="71" spans="2:17" x14ac:dyDescent="0.45">
      <c r="B71" s="8" t="str" cm="1">
        <f t="array" ref="B71">INDEX(Master!AX8:BZ8,MATCH('Forecast Vs Actual Dashboard'!$K$38,Master!$AX$2:$BZ$2,0)-1)</f>
        <v>SKU-214</v>
      </c>
      <c r="C71" s="8" t="str">
        <f>IFERROR(VLOOKUP(B71,'SKU Level Accuracy'!E:F,2,0),"")</f>
        <v>Description_214</v>
      </c>
      <c r="D71" s="36">
        <f>IF($C71="","",INDEX(Master!AX8:BZ8,MATCH('Forecast Vs Actual Dashboard'!$K$38,Master!$AX$2:$BZ$2,0)))</f>
        <v>152903.08578347843</v>
      </c>
      <c r="E71" s="36">
        <f>IF(C71="","",INDEX(Master!AY8:CA8,MATCH('Forecast Vs Actual Dashboard'!$K$38,Master!$AX$2:$BZ$2,0)))</f>
        <v>137454.65800314362</v>
      </c>
      <c r="F71" s="3">
        <f>IFERROR(IF(B71="","",INDEX('SKU Level Accuracy'!$AA:$AA,MATCH(B71,'SKU Level Accuracy'!$E:$E,0))),"")</f>
        <v>0.1010341138713895</v>
      </c>
      <c r="G71" s="16">
        <f>IF(C71="","",INDEX('Consensus Forecast'!B:B,MATCH($B71,'Consensus Forecast'!F:F,0)))</f>
        <v>0</v>
      </c>
      <c r="H71" s="3">
        <f>IF(C71="","",F71-INDEX('SKU Level Accuracy'!$Y:$Y,MATCH(B71,'SKU Level Accuracy'!$E:$E,0)))</f>
        <v>-4.1602282182336858E-2</v>
      </c>
      <c r="J71" s="8" t="str" cm="1">
        <f t="array" ref="J71">INDEX(Master!CB8:DD8,MATCH('Forecast Vs Actual Dashboard'!$K$38,Master!$CB$2:$DD$2,0)-1)</f>
        <v>SKU-173</v>
      </c>
      <c r="K71" s="8" t="str">
        <f>VLOOKUP(J71,'SKU Level Accuracy'!E:F,2,0)</f>
        <v>Description_173</v>
      </c>
      <c r="L71" s="36">
        <f>INDEX(Master!CB8:DD8,MATCH($K$38,Master!$CB$2:$DD$2,0))</f>
        <v>65650.528540579588</v>
      </c>
      <c r="M71" s="36">
        <f>INDEX(Master!CC8:DE8,MATCH($K$38,Master!$CB$2:$DD$2,0))</f>
        <v>101067.92214690078</v>
      </c>
      <c r="N71" s="3">
        <f>IF(J71="","",INDEX('SKU Level Accuracy'!$AA:$AA,MATCH(J71,'SKU Level Accuracy'!$E:$E,0)))</f>
        <v>0</v>
      </c>
      <c r="O71" s="16">
        <f>SUMIFS('Consensus Forecast'!B:B,'Consensus Forecast'!F:F,'Forecast Vs Actual Dashboard'!$J71)</f>
        <v>0.26643661971830984</v>
      </c>
      <c r="P71" s="3">
        <f>N71-INDEX('SKU Level Accuracy'!$Y:$Y,MATCH(J71,'SKU Level Accuracy'!$E:$E,0))</f>
        <v>0</v>
      </c>
      <c r="Q71" s="8" t="str">
        <f>INDEX('SKU Level Accuracy'!I:I,MATCH(J71,'SKU Level Accuracy'!E:E,0))</f>
        <v>Supply</v>
      </c>
    </row>
    <row r="72" spans="2:17" x14ac:dyDescent="0.45">
      <c r="B72" s="8" t="str" cm="1">
        <f t="array" ref="B72">INDEX(Master!AX9:BZ9,MATCH('Forecast Vs Actual Dashboard'!$K$38,Master!$AX$2:$BZ$2,0)-1)</f>
        <v>SKU-196</v>
      </c>
      <c r="C72" s="8" t="str">
        <f>IFERROR(VLOOKUP(B72,'SKU Level Accuracy'!E:F,2,0),"")</f>
        <v>Description_196</v>
      </c>
      <c r="D72" s="36">
        <f>IF($C72="","",INDEX(Master!AX9:BZ9,MATCH('Forecast Vs Actual Dashboard'!$K$38,Master!$AX$2:$BZ$2,0)))</f>
        <v>278854.38023676473</v>
      </c>
      <c r="E72" s="36">
        <f>IF(C72="","",INDEX(Master!AY9:CA9,MATCH('Forecast Vs Actual Dashboard'!$K$38,Master!$AX$2:$BZ$2,0)))</f>
        <v>101149.57508970588</v>
      </c>
      <c r="F72" s="3">
        <f>IFERROR(IF(B72="","",INDEX('SKU Level Accuracy'!$AA:$AA,MATCH(B72,'SKU Level Accuracy'!$E:$E,0))),"")</f>
        <v>0.63726739739994898</v>
      </c>
      <c r="G72" s="16">
        <f>IF(C72="","",INDEX('Consensus Forecast'!B:B,MATCH($B72,'Consensus Forecast'!F:F,0)))</f>
        <v>4.2153749999999999</v>
      </c>
      <c r="H72" s="3">
        <f>IF(C72="","",F72-INDEX('SKU Level Accuracy'!$Y:$Y,MATCH(B72,'SKU Level Accuracy'!$E:$E,0)))</f>
        <v>8.7942900841192495E-3</v>
      </c>
      <c r="J72" s="8" t="str" cm="1">
        <f t="array" ref="J72">INDEX(Master!CB9:DD9,MATCH('Forecast Vs Actual Dashboard'!$K$38,Master!$CB$2:$DD$2,0)-1)</f>
        <v>SKU-437</v>
      </c>
      <c r="K72" s="8" t="str">
        <f>VLOOKUP(J72,'SKU Level Accuracy'!E:F,2,0)</f>
        <v>Description_437</v>
      </c>
      <c r="L72" s="36">
        <f>INDEX(Master!CB9:DD9,MATCH($K$38,Master!$CB$2:$DD$2,0))</f>
        <v>9965.6787999999997</v>
      </c>
      <c r="M72" s="36">
        <f>INDEX(Master!CC9:DE9,MATCH($K$38,Master!$CB$2:$DD$2,0))</f>
        <v>87102.621199999994</v>
      </c>
      <c r="N72" s="3">
        <f>IF(J72="","",INDEX('SKU Level Accuracy'!$AA:$AA,MATCH(J72,'SKU Level Accuracy'!$E:$E,0)))</f>
        <v>0</v>
      </c>
      <c r="O72" s="16">
        <f>SUMIFS('Consensus Forecast'!B:B,'Consensus Forecast'!F:F,'Forecast Vs Actual Dashboard'!$J72)</f>
        <v>6.628571428571429</v>
      </c>
      <c r="P72" s="3">
        <f>N72-INDEX('SKU Level Accuracy'!$Y:$Y,MATCH(J72,'SKU Level Accuracy'!$E:$E,0))</f>
        <v>0</v>
      </c>
      <c r="Q72" s="8" t="str">
        <f>INDEX('SKU Level Accuracy'!I:I,MATCH(J72,'SKU Level Accuracy'!E:E,0))</f>
        <v>Demand</v>
      </c>
    </row>
    <row r="73" spans="2:17" x14ac:dyDescent="0.45">
      <c r="B73" s="8" t="str" cm="1">
        <f t="array" ref="B73">INDEX(Master!AX10:BZ10,MATCH('Forecast Vs Actual Dashboard'!$K$38,Master!$AX$2:$BZ$2,0)-1)</f>
        <v>SKU-1101</v>
      </c>
      <c r="C73" s="8" t="str">
        <f>IFERROR(VLOOKUP(B73,'SKU Level Accuracy'!E:F,2,0),"")</f>
        <v>Description_1101</v>
      </c>
      <c r="D73" s="36">
        <f>IF($C73="","",INDEX(Master!AX10:BZ10,MATCH('Forecast Vs Actual Dashboard'!$K$38,Master!$AX$2:$BZ$2,0)))</f>
        <v>48038.289501258696</v>
      </c>
      <c r="E73" s="36">
        <f>IF(C73="","",INDEX(Master!AY10:CA10,MATCH('Forecast Vs Actual Dashboard'!$K$38,Master!$AX$2:$BZ$2,0)))</f>
        <v>42454.173393703823</v>
      </c>
      <c r="F73" s="3">
        <f>IFERROR(IF(B73="","",INDEX('SKU Level Accuracy'!$AA:$AA,MATCH(B73,'SKU Level Accuracy'!$E:$E,0))),"")</f>
        <v>0.11624302541847487</v>
      </c>
      <c r="G73" s="16">
        <f>IF(C73="","",INDEX('Consensus Forecast'!B:B,MATCH($B73,'Consensus Forecast'!F:F,0)))</f>
        <v>47.672602228501361</v>
      </c>
      <c r="H73" s="3">
        <f>IF(C73="","",F73-INDEX('SKU Level Accuracy'!$Y:$Y,MATCH(B73,'SKU Level Accuracy'!$E:$E,0)))</f>
        <v>2.3054866707997501E-2</v>
      </c>
      <c r="J73" s="8" t="str" cm="1">
        <f t="array" ref="J73">INDEX(Master!CB10:DD10,MATCH('Forecast Vs Actual Dashboard'!$K$38,Master!$CB$2:$DD$2,0)-1)</f>
        <v>SKU-670</v>
      </c>
      <c r="K73" s="8" t="str">
        <f>VLOOKUP(J73,'SKU Level Accuracy'!E:F,2,0)</f>
        <v>Description_670</v>
      </c>
      <c r="L73" s="36">
        <f>INDEX(Master!CB10:DD10,MATCH($K$38,Master!$CB$2:$DD$2,0))</f>
        <v>29031.96074956896</v>
      </c>
      <c r="M73" s="36">
        <f>INDEX(Master!CC10:DE10,MATCH($K$38,Master!$CB$2:$DD$2,0))</f>
        <v>80028.74830215516</v>
      </c>
      <c r="N73" s="3">
        <f>IF(J73="","",INDEX('SKU Level Accuracy'!$AA:$AA,MATCH(J73,'SKU Level Accuracy'!$E:$E,0)))</f>
        <v>0</v>
      </c>
      <c r="O73" s="16">
        <f>SUMIFS('Consensus Forecast'!B:B,'Consensus Forecast'!F:F,'Forecast Vs Actual Dashboard'!$J73)</f>
        <v>6.7835999999999999</v>
      </c>
      <c r="P73" s="3">
        <f>N73-INDEX('SKU Level Accuracy'!$Y:$Y,MATCH(J73,'SKU Level Accuracy'!$E:$E,0))</f>
        <v>-0.45078888054094668</v>
      </c>
      <c r="Q73" s="8" t="str">
        <f>INDEX('SKU Level Accuracy'!I:I,MATCH(J73,'SKU Level Accuracy'!E:E,0))</f>
        <v>Demand</v>
      </c>
    </row>
    <row r="74" spans="2:17" x14ac:dyDescent="0.45">
      <c r="B74" s="8" t="str" cm="1">
        <f t="array" ref="B74">INDEX(Master!AX11:BZ11,MATCH('Forecast Vs Actual Dashboard'!$K$38,Master!$AX$2:$BZ$2,0)-1)</f>
        <v>SKU-689</v>
      </c>
      <c r="C74" s="8" t="str">
        <f>IFERROR(VLOOKUP(B74,'SKU Level Accuracy'!E:F,2,0),"")</f>
        <v>Description_689</v>
      </c>
      <c r="D74" s="36">
        <f>IF($C74="","",INDEX(Master!AX11:BZ11,MATCH('Forecast Vs Actual Dashboard'!$K$38,Master!$AX$2:$BZ$2,0)))</f>
        <v>63929.216667809385</v>
      </c>
      <c r="E74" s="36">
        <f>IF(C74="","",INDEX(Master!AY11:CA11,MATCH('Forecast Vs Actual Dashboard'!$K$38,Master!$AX$2:$BZ$2,0)))</f>
        <v>33773.925786767228</v>
      </c>
      <c r="F74" s="3">
        <f>IFERROR(IF(B74="","",INDEX('SKU Level Accuracy'!$AA:$AA,MATCH(B74,'SKU Level Accuracy'!$E:$E,0))),"")</f>
        <v>0.47169811320754718</v>
      </c>
      <c r="G74" s="16">
        <f>IF(C74="","",INDEX('Consensus Forecast'!B:B,MATCH($B74,'Consensus Forecast'!F:F,0)))</f>
        <v>6.6959999999999997</v>
      </c>
      <c r="H74" s="3">
        <f>IF(C74="","",F74-INDEX('SKU Level Accuracy'!$Y:$Y,MATCH(B74,'SKU Level Accuracy'!$E:$E,0)))</f>
        <v>-0.13050314465408797</v>
      </c>
      <c r="J74" s="8" t="str" cm="1">
        <f t="array" ref="J74">INDEX(Master!CB11:DD11,MATCH('Forecast Vs Actual Dashboard'!$K$38,Master!$CB$2:$DD$2,0)-1)</f>
        <v>SKU-517</v>
      </c>
      <c r="K74" s="8" t="str">
        <f>VLOOKUP(J74,'SKU Level Accuracy'!E:F,2,0)</f>
        <v>Description_517</v>
      </c>
      <c r="L74" s="36">
        <f>INDEX(Master!CB11:DD11,MATCH($K$38,Master!$CB$2:$DD$2,0))</f>
        <v>82216.030459696252</v>
      </c>
      <c r="M74" s="36">
        <f>INDEX(Master!CC11:DE11,MATCH($K$38,Master!$CB$2:$DD$2,0))</f>
        <v>78991.872402453271</v>
      </c>
      <c r="N74" s="3">
        <f>IF(J74="","",INDEX('SKU Level Accuracy'!$AA:$AA,MATCH(J74,'SKU Level Accuracy'!$E:$E,0)))</f>
        <v>3.9215686274509776E-2</v>
      </c>
      <c r="O74" s="16">
        <f>SUMIFS('Consensus Forecast'!B:B,'Consensus Forecast'!F:F,'Forecast Vs Actual Dashboard'!$J74)</f>
        <v>8.1900000000000013</v>
      </c>
      <c r="P74" s="3">
        <f>N74-INDEX('SKU Level Accuracy'!$Y:$Y,MATCH(J74,'SKU Level Accuracy'!$E:$E,0))</f>
        <v>0</v>
      </c>
      <c r="Q74" s="8" t="str">
        <f>INDEX('SKU Level Accuracy'!I:I,MATCH(J74,'SKU Level Accuracy'!E:E,0))</f>
        <v>Demand</v>
      </c>
    </row>
    <row r="75" spans="2:17" x14ac:dyDescent="0.45">
      <c r="B75" s="8" t="str" cm="1">
        <f t="array" ref="B75">INDEX(Master!AX12:BZ12,MATCH('Forecast Vs Actual Dashboard'!$K$38,Master!$AX$2:$BZ$2,0)-1)</f>
        <v>SKU-900</v>
      </c>
      <c r="C75" s="8" t="str">
        <f>IFERROR(VLOOKUP(B75,'SKU Level Accuracy'!E:F,2,0),"")</f>
        <v>Description_900</v>
      </c>
      <c r="D75" s="36">
        <f>IF($C75="","",INDEX(Master!AX12:BZ12,MATCH('Forecast Vs Actual Dashboard'!$K$38,Master!$AX$2:$BZ$2,0)))</f>
        <v>73480.956836738667</v>
      </c>
      <c r="E75" s="36">
        <f>IF(C75="","",INDEX(Master!AY12:CA12,MATCH('Forecast Vs Actual Dashboard'!$K$38,Master!$AX$2:$BZ$2,0)))</f>
        <v>31836.195327718888</v>
      </c>
      <c r="F75" s="3">
        <f>IFERROR(IF(B75="","",INDEX('SKU Level Accuracy'!$AA:$AA,MATCH(B75,'SKU Level Accuracy'!$E:$E,0))),"")</f>
        <v>0.56674223229763965</v>
      </c>
      <c r="G75" s="16">
        <f>IF(C75="","",INDEX('Consensus Forecast'!B:B,MATCH($B75,'Consensus Forecast'!F:F,0)))</f>
        <v>2.0266982248520709</v>
      </c>
      <c r="H75" s="3">
        <f>IF(C75="","",F75-INDEX('SKU Level Accuracy'!$Y:$Y,MATCH(B75,'SKU Level Accuracy'!$E:$E,0)))</f>
        <v>-0.36671556207494338</v>
      </c>
      <c r="J75" s="8" t="str" cm="1">
        <f t="array" ref="J75">INDEX(Master!CB12:DD12,MATCH('Forecast Vs Actual Dashboard'!$K$38,Master!$CB$2:$DD$2,0)-1)</f>
        <v>SKU-682</v>
      </c>
      <c r="K75" s="8" t="str">
        <f>VLOOKUP(J75,'SKU Level Accuracy'!E:F,2,0)</f>
        <v>Description_682</v>
      </c>
      <c r="L75" s="36">
        <f>INDEX(Master!CB12:DD12,MATCH($K$38,Master!$CB$2:$DD$2,0))</f>
        <v>13521.364854111407</v>
      </c>
      <c r="M75" s="36">
        <f>INDEX(Master!CC12:DE12,MATCH($K$38,Master!$CB$2:$DD$2,0))</f>
        <v>77120.203289124664</v>
      </c>
      <c r="N75" s="3">
        <f>IF(J75="","",INDEX('SKU Level Accuracy'!$AA:$AA,MATCH(J75,'SKU Level Accuracy'!$E:$E,0)))</f>
        <v>0</v>
      </c>
      <c r="O75" s="16">
        <f>SUMIFS('Consensus Forecast'!B:B,'Consensus Forecast'!F:F,'Forecast Vs Actual Dashboard'!$J75)</f>
        <v>0.95652527222493089</v>
      </c>
      <c r="P75" s="3">
        <f>N75-INDEX('SKU Level Accuracy'!$Y:$Y,MATCH(J75,'SKU Level Accuracy'!$E:$E,0))</f>
        <v>0</v>
      </c>
      <c r="Q75" s="8" t="str">
        <f>INDEX('SKU Level Accuracy'!I:I,MATCH(J75,'SKU Level Accuracy'!E:E,0))</f>
        <v>Demand</v>
      </c>
    </row>
    <row r="76" spans="2:17" x14ac:dyDescent="0.45">
      <c r="B76" s="8" t="str" cm="1">
        <f t="array" ref="B76">INDEX(Master!AX13:BZ13,MATCH('Forecast Vs Actual Dashboard'!$K$38,Master!$AX$2:$BZ$2,0)-1)</f>
        <v>SKU-726</v>
      </c>
      <c r="C76" s="8" t="str">
        <f>IFERROR(VLOOKUP(B76,'SKU Level Accuracy'!E:F,2,0),"")</f>
        <v>Description_726</v>
      </c>
      <c r="D76" s="36">
        <f>IF($C76="","",INDEX(Master!AX13:BZ13,MATCH('Forecast Vs Actual Dashboard'!$K$38,Master!$AX$2:$BZ$2,0)))</f>
        <v>62089.588608658371</v>
      </c>
      <c r="E76" s="36">
        <f>IF(C76="","",INDEX(Master!AY13:CA13,MATCH('Forecast Vs Actual Dashboard'!$K$38,Master!$AX$2:$BZ$2,0)))</f>
        <v>21980.03524389198</v>
      </c>
      <c r="F76" s="3">
        <f>IFERROR(IF(B76="","",INDEX('SKU Level Accuracy'!$AA:$AA,MATCH(B76,'SKU Level Accuracy'!$E:$E,0))),"")</f>
        <v>0.64599483204134367</v>
      </c>
      <c r="G76" s="16">
        <f>IF(C76="","",INDEX('Consensus Forecast'!B:B,MATCH($B76,'Consensus Forecast'!F:F,0)))</f>
        <v>4.7265957446808509</v>
      </c>
      <c r="H76" s="3">
        <f>IF(C76="","",F76-INDEX('SKU Level Accuracy'!$Y:$Y,MATCH(B76,'SKU Level Accuracy'!$E:$E,0)))</f>
        <v>-0.17215762273901813</v>
      </c>
      <c r="J76" s="8" t="str" cm="1">
        <f t="array" ref="J76">INDEX(Master!CB13:DD13,MATCH('Forecast Vs Actual Dashboard'!$K$38,Master!$CB$2:$DD$2,0)-1)</f>
        <v>SKU-886</v>
      </c>
      <c r="K76" s="8" t="str">
        <f>VLOOKUP(J76,'SKU Level Accuracy'!E:F,2,0)</f>
        <v>Description_886</v>
      </c>
      <c r="L76" s="36">
        <f>INDEX(Master!CB13:DD13,MATCH($K$38,Master!$CB$2:$DD$2,0))</f>
        <v>96228.568777570254</v>
      </c>
      <c r="M76" s="36">
        <f>INDEX(Master!CC13:DE13,MATCH($K$38,Master!$CB$2:$DD$2,0))</f>
        <v>77082.075365828307</v>
      </c>
      <c r="N76" s="3">
        <f>IF(J76="","",INDEX('SKU Level Accuracy'!$AA:$AA,MATCH(J76,'SKU Level Accuracy'!$E:$E,0)))</f>
        <v>0.19896890970080372</v>
      </c>
      <c r="O76" s="16">
        <f>SUMIFS('Consensus Forecast'!B:B,'Consensus Forecast'!F:F,'Forecast Vs Actual Dashboard'!$J76)</f>
        <v>4.0577756097560975</v>
      </c>
      <c r="P76" s="3">
        <f>N76-INDEX('SKU Level Accuracy'!$Y:$Y,MATCH(J76,'SKU Level Accuracy'!$E:$E,0))</f>
        <v>-0.67538665886219862</v>
      </c>
      <c r="Q76" s="8" t="str">
        <f>INDEX('SKU Level Accuracy'!I:I,MATCH(J76,'SKU Level Accuracy'!E:E,0))</f>
        <v>Demand</v>
      </c>
    </row>
    <row r="77" spans="2:17" x14ac:dyDescent="0.45">
      <c r="B77" s="8" t="str" cm="1">
        <f t="array" ref="B77">INDEX(Master!AX14:BZ14,MATCH('Forecast Vs Actual Dashboard'!$K$38,Master!$AX$2:$BZ$2,0)-1)</f>
        <v>SKU-197</v>
      </c>
      <c r="C77" s="8" t="str">
        <f>IFERROR(VLOOKUP(B77,'SKU Level Accuracy'!E:F,2,0),"")</f>
        <v>Description_197</v>
      </c>
      <c r="D77" s="36">
        <f>IF($C77="","",INDEX(Master!AX14:BZ14,MATCH('Forecast Vs Actual Dashboard'!$K$38,Master!$AX$2:$BZ$2,0)))</f>
        <v>54303.289582346311</v>
      </c>
      <c r="E77" s="36">
        <f>IF(C77="","",INDEX(Master!AY14:CA14,MATCH('Forecast Vs Actual Dashboard'!$K$38,Master!$AX$2:$BZ$2,0)))</f>
        <v>19041.413230173384</v>
      </c>
      <c r="F77" s="3">
        <f>IFERROR(IF(B77="","",INDEX('SKU Level Accuracy'!$AA:$AA,MATCH(B77,'SKU Level Accuracy'!$E:$E,0))),"")</f>
        <v>0.64935064935064934</v>
      </c>
      <c r="G77" s="16">
        <f>IF(C77="","",INDEX('Consensus Forecast'!B:B,MATCH($B77,'Consensus Forecast'!F:F,0)))</f>
        <v>13.88875</v>
      </c>
      <c r="H77" s="3">
        <f>IF(C77="","",F77-INDEX('SKU Level Accuracy'!$Y:$Y,MATCH(B77,'SKU Level Accuracy'!$E:$E,0)))</f>
        <v>8.5227272727272707E-2</v>
      </c>
      <c r="J77" s="8" t="str" cm="1">
        <f t="array" ref="J77">INDEX(Master!CB14:DD14,MATCH('Forecast Vs Actual Dashboard'!$K$38,Master!$CB$2:$DD$2,0)-1)</f>
        <v>SKU-684</v>
      </c>
      <c r="K77" s="8" t="str">
        <f>VLOOKUP(J77,'SKU Level Accuracy'!E:F,2,0)</f>
        <v>Description_684</v>
      </c>
      <c r="L77" s="36">
        <f>INDEX(Master!CB14:DD14,MATCH($K$38,Master!$CB$2:$DD$2,0))</f>
        <v>15254.979491553358</v>
      </c>
      <c r="M77" s="36">
        <f>INDEX(Master!CC14:DE14,MATCH($K$38,Master!$CB$2:$DD$2,0))</f>
        <v>74649.425809916225</v>
      </c>
      <c r="N77" s="3">
        <f>IF(J77="","",INDEX('SKU Level Accuracy'!$AA:$AA,MATCH(J77,'SKU Level Accuracy'!$E:$E,0)))</f>
        <v>0</v>
      </c>
      <c r="O77" s="16">
        <f>SUMIFS('Consensus Forecast'!B:B,'Consensus Forecast'!F:F,'Forecast Vs Actual Dashboard'!$J77)</f>
        <v>0.75676955869582374</v>
      </c>
      <c r="P77" s="3">
        <f>N77-INDEX('SKU Level Accuracy'!$Y:$Y,MATCH(J77,'SKU Level Accuracy'!$E:$E,0))</f>
        <v>0</v>
      </c>
      <c r="Q77" s="8" t="str">
        <f>INDEX('SKU Level Accuracy'!I:I,MATCH(J77,'SKU Level Accuracy'!E:E,0))</f>
        <v>Demand</v>
      </c>
    </row>
    <row r="78" spans="2:17" x14ac:dyDescent="0.45">
      <c r="B78" s="8" t="str" cm="1">
        <f t="array" ref="B78">INDEX(Master!AX15:BZ15,MATCH('Forecast Vs Actual Dashboard'!$K$38,Master!$AX$2:$BZ$2,0)-1)</f>
        <v>SKU-927</v>
      </c>
      <c r="C78" s="8" t="str">
        <f>IFERROR(VLOOKUP(B78,'SKU Level Accuracy'!E:F,2,0),"")</f>
        <v>Description_927</v>
      </c>
      <c r="D78" s="36">
        <f>IF($C78="","",INDEX(Master!AX15:BZ15,MATCH('Forecast Vs Actual Dashboard'!$K$38,Master!$AX$2:$BZ$2,0)))</f>
        <v>30846.288448598127</v>
      </c>
      <c r="E78" s="36">
        <f>IF(C78="","",INDEX(Master!AY15:CA15,MATCH('Forecast Vs Actual Dashboard'!$K$38,Master!$AX$2:$BZ$2,0)))</f>
        <v>16565.599352024918</v>
      </c>
      <c r="F78" s="3">
        <f>IFERROR(IF(B78="","",INDEX('SKU Level Accuracy'!$AA:$AA,MATCH(B78,'SKU Level Accuracy'!$E:$E,0))),"")</f>
        <v>0.46296296296296291</v>
      </c>
      <c r="G78" s="16">
        <f>IF(C78="","",INDEX('Consensus Forecast'!B:B,MATCH($B78,'Consensus Forecast'!F:F,0)))</f>
        <v>2.9239024390243902</v>
      </c>
      <c r="H78" s="3">
        <f>IF(C78="","",F78-INDEX('SKU Level Accuracy'!$Y:$Y,MATCH(B78,'SKU Level Accuracy'!$E:$E,0)))</f>
        <v>-0.23148148148148151</v>
      </c>
      <c r="J78" s="8" t="str" cm="1">
        <f t="array" ref="J78">INDEX(Master!CB15:DD15,MATCH('Forecast Vs Actual Dashboard'!$K$38,Master!$CB$2:$DD$2,0)-1)</f>
        <v>SKU-664</v>
      </c>
      <c r="K78" s="8" t="str">
        <f>VLOOKUP(J78,'SKU Level Accuracy'!E:F,2,0)</f>
        <v>Description_664</v>
      </c>
      <c r="L78" s="36">
        <f>INDEX(Master!CB15:DD15,MATCH($K$38,Master!$CB$2:$DD$2,0))</f>
        <v>10380.505987356162</v>
      </c>
      <c r="M78" s="36">
        <f>INDEX(Master!CC15:DE15,MATCH($K$38,Master!$CB$2:$DD$2,0))</f>
        <v>72137.341147157102</v>
      </c>
      <c r="N78" s="3">
        <f>IF(J78="","",INDEX('SKU Level Accuracy'!$AA:$AA,MATCH(J78,'SKU Level Accuracy'!$E:$E,0)))</f>
        <v>0</v>
      </c>
      <c r="O78" s="16">
        <f>SUMIFS('Consensus Forecast'!B:B,'Consensus Forecast'!F:F,'Forecast Vs Actual Dashboard'!$J78)</f>
        <v>1.0435714285714286</v>
      </c>
      <c r="P78" s="3">
        <f>N78-INDEX('SKU Level Accuracy'!$Y:$Y,MATCH(J78,'SKU Level Accuracy'!$E:$E,0))</f>
        <v>0</v>
      </c>
      <c r="Q78" s="8" t="str">
        <f>INDEX('SKU Level Accuracy'!I:I,MATCH(J78,'SKU Level Accuracy'!E:E,0))</f>
        <v>Supply</v>
      </c>
    </row>
    <row r="82" spans="1:8" ht="5.0999999999999996" customHeight="1" x14ac:dyDescent="0.45"/>
    <row r="83" spans="1:8" hidden="1" x14ac:dyDescent="0.45"/>
    <row r="84" spans="1:8" ht="27.6" customHeight="1" thickBot="1" x14ac:dyDescent="0.65">
      <c r="A84" s="103" t="s">
        <v>48</v>
      </c>
      <c r="B84" s="103"/>
      <c r="C84" s="103"/>
      <c r="D84" s="103"/>
      <c r="E84" s="103"/>
      <c r="F84" s="103"/>
      <c r="G84" s="103"/>
      <c r="H84" s="103"/>
    </row>
    <row r="85" spans="1:8" ht="29.25" thickTop="1" thickBot="1" x14ac:dyDescent="0.5">
      <c r="A85" s="15" t="s">
        <v>47</v>
      </c>
      <c r="B85" s="15" t="s">
        <v>25</v>
      </c>
      <c r="C85" s="15" t="s">
        <v>38</v>
      </c>
      <c r="D85" s="15" t="s">
        <v>0</v>
      </c>
      <c r="E85" s="15" t="s">
        <v>44</v>
      </c>
      <c r="F85" s="19" t="s">
        <v>43</v>
      </c>
      <c r="G85" s="15" t="s">
        <v>39</v>
      </c>
      <c r="H85" s="15" t="s">
        <v>52</v>
      </c>
    </row>
    <row r="86" spans="1:8" x14ac:dyDescent="0.45">
      <c r="A86" s="8">
        <f>IF(ROWS(A$86:A86)&gt;Master!$M$2,"",ROWS(A$86:A86))</f>
        <v>1</v>
      </c>
      <c r="B86" s="8" t="str">
        <f>INDEX(Master!E3:J3,MATCH('Forecast Vs Actual Dashboard'!$K$38,Master!$E$2:$J$2,0))</f>
        <v>SKU-912</v>
      </c>
      <c r="C86" s="8" t="str">
        <f>IFERROR(VLOOKUP(B86,'SKU Level Accuracy'!E:F,2,0),"")</f>
        <v>Description_912</v>
      </c>
      <c r="D86" s="37">
        <f>IF(B86="","",IFERROR(INDEX('SKU Level Accuracy'!R:R,MATCH(B86,'SKU Level Accuracy'!E:E,0)),""))</f>
        <v>808193.99915275362</v>
      </c>
      <c r="E86" s="37">
        <f>IF(B86="","",IFERROR(INDEX('SKU Level Accuracy'!U:U,MATCH(B86,'SKU Level Accuracy'!E:E,0)),""))</f>
        <v>623010.3906391674</v>
      </c>
      <c r="F86" s="3">
        <f>IF(C86="","",INDEX('SKU Level Accuracy'!$AA:$AA,MATCH(B86,'SKU Level Accuracy'!$E:$E,0)))</f>
        <v>0.7708673799759489</v>
      </c>
      <c r="G86" s="16">
        <f>IF(C86="","",IFERROR(INDEX('Consensus Forecast'!B:B,MATCH($B86,'Consensus Forecast'!F:F,0)),0))</f>
        <v>2.0412876923076921</v>
      </c>
      <c r="H86" s="3">
        <f>IFERROR(F86-INDEX('SKU Level Accuracy'!$Z:$Z,MATCH(B86,'SKU Level Accuracy'!$E:$E,0)),"")</f>
        <v>-2.1499826387259668E-2</v>
      </c>
    </row>
    <row r="87" spans="1:8" x14ac:dyDescent="0.45">
      <c r="A87" s="8">
        <f>IF(ROWS(A$86:A87)&gt;Master!$M$2,"",ROWS(A$86:A87))</f>
        <v>2</v>
      </c>
      <c r="B87" s="8" t="str">
        <f>INDEX(Master!E4:J4,MATCH('Forecast Vs Actual Dashboard'!$K$38,Master!$E$2:$J$2,0))</f>
        <v>SKU-1171</v>
      </c>
      <c r="C87" s="8" t="str">
        <f>IFERROR(VLOOKUP(B87,'SKU Level Accuracy'!E:F,2,0),"")</f>
        <v>Description_1171</v>
      </c>
      <c r="D87" s="37">
        <f>IF(B87="","",IFERROR(INDEX('SKU Level Accuracy'!R:R,MATCH(B87,'SKU Level Accuracy'!E:E,0)),""))</f>
        <v>628940.77674528898</v>
      </c>
      <c r="E87" s="37">
        <f>IF(B87="","",IFERROR(INDEX('SKU Level Accuracy'!U:U,MATCH(B87,'SKU Level Accuracy'!E:E,0)),""))</f>
        <v>731067.76495384076</v>
      </c>
      <c r="F87" s="3">
        <f>IF(C87="","",INDEX('SKU Level Accuracy'!$AA:$AA,MATCH(B87,'SKU Level Accuracy'!$E:$E,0)))</f>
        <v>0.83762066002931213</v>
      </c>
      <c r="G87" s="16">
        <f>IF(C87="","",IFERROR(INDEX('Consensus Forecast'!B:B,MATCH($B87,'Consensus Forecast'!F:F,0)),0))</f>
        <v>3.665090909090909</v>
      </c>
      <c r="H87" s="3">
        <f>IFERROR(F87-INDEX('SKU Level Accuracy'!$Z:$Z,MATCH(B87,'SKU Level Accuracy'!$E:$E,0)),"")</f>
        <v>-0.11977561024915351</v>
      </c>
    </row>
    <row r="88" spans="1:8" x14ac:dyDescent="0.45">
      <c r="A88" s="8">
        <f>IF(ROWS(A$86:A88)&gt;Master!$M$2,"",ROWS(A$86:A88))</f>
        <v>3</v>
      </c>
      <c r="B88" s="8" t="str">
        <f>INDEX(Master!E5:J5,MATCH('Forecast Vs Actual Dashboard'!$K$38,Master!$E$2:$J$2,0))</f>
        <v>SKU-1172</v>
      </c>
      <c r="C88" s="8" t="str">
        <f>IFERROR(VLOOKUP(B88,'SKU Level Accuracy'!E:F,2,0),"")</f>
        <v>Description_1172</v>
      </c>
      <c r="D88" s="37">
        <f>IF(B88="","",IFERROR(INDEX('SKU Level Accuracy'!R:R,MATCH(B88,'SKU Level Accuracy'!E:E,0)),""))</f>
        <v>444293.60016995191</v>
      </c>
      <c r="E88" s="37">
        <f>IF(B88="","",IFERROR(INDEX('SKU Level Accuracy'!U:U,MATCH(B88,'SKU Level Accuracy'!E:E,0)),""))</f>
        <v>410706.90237567452</v>
      </c>
      <c r="F88" s="3">
        <f>IF(C88="","",INDEX('SKU Level Accuracy'!$AA:$AA,MATCH(B88,'SKU Level Accuracy'!$E:$E,0)))</f>
        <v>0.92440427280197202</v>
      </c>
      <c r="G88" s="16">
        <f>IF(C88="","",IFERROR(INDEX('Consensus Forecast'!B:B,MATCH($B88,'Consensus Forecast'!F:F,0)),0))</f>
        <v>3.5886923076923076</v>
      </c>
      <c r="H88" s="3">
        <f>IFERROR(F88-INDEX('SKU Level Accuracy'!$Z:$Z,MATCH(B88,'SKU Level Accuracy'!$E:$E,0)),"")</f>
        <v>-3.2182963571624312E-2</v>
      </c>
    </row>
    <row r="89" spans="1:8" x14ac:dyDescent="0.45">
      <c r="A89" s="8">
        <f>IF(ROWS(A$86:A89)&gt;Master!$M$2,"",ROWS(A$86:A89))</f>
        <v>4</v>
      </c>
      <c r="B89" s="8" t="str">
        <f>INDEX(Master!E6:J6,MATCH('Forecast Vs Actual Dashboard'!$K$38,Master!$E$2:$J$2,0))</f>
        <v>SKU-1170</v>
      </c>
      <c r="C89" s="8" t="str">
        <f>IFERROR(VLOOKUP(B89,'SKU Level Accuracy'!E:F,2,0),"")</f>
        <v>Description_1170</v>
      </c>
      <c r="D89" s="37">
        <f>IF(B89="","",IFERROR(INDEX('SKU Level Accuracy'!R:R,MATCH(B89,'SKU Level Accuracy'!E:E,0)),""))</f>
        <v>226572.14894162933</v>
      </c>
      <c r="E89" s="37">
        <f>IF(B89="","",IFERROR(INDEX('SKU Level Accuracy'!U:U,MATCH(B89,'SKU Level Accuracy'!E:E,0)),""))</f>
        <v>375907.77946293994</v>
      </c>
      <c r="F89" s="3">
        <f>IF(C89="","",INDEX('SKU Level Accuracy'!$AA:$AA,MATCH(B89,'SKU Level Accuracy'!$E:$E,0)))</f>
        <v>0.34089149430372745</v>
      </c>
      <c r="G89" s="16">
        <f>IF(C89="","",IFERROR(INDEX('Consensus Forecast'!B:B,MATCH($B89,'Consensus Forecast'!F:F,0)),0))</f>
        <v>7.1333846153846157</v>
      </c>
      <c r="H89" s="3">
        <f>IFERROR(F89-INDEX('SKU Level Accuracy'!$Z:$Z,MATCH(B89,'SKU Level Accuracy'!$E:$E,0)),"")</f>
        <v>0.2885742727574383</v>
      </c>
    </row>
    <row r="90" spans="1:8" x14ac:dyDescent="0.45">
      <c r="A90" s="8">
        <f>IF(ROWS(A$86:A90)&gt;Master!$M$2,"",ROWS(A$86:A90))</f>
        <v>5</v>
      </c>
      <c r="B90" s="8" t="str">
        <f>INDEX(Master!E7:J7,MATCH('Forecast Vs Actual Dashboard'!$K$38,Master!$E$2:$J$2,0))</f>
        <v>SKU-1133</v>
      </c>
      <c r="C90" s="8" t="str">
        <f>IFERROR(VLOOKUP(B90,'SKU Level Accuracy'!E:F,2,0),"")</f>
        <v>Description_1133</v>
      </c>
      <c r="D90" s="37">
        <f>IF(B90="","",IFERROR(INDEX('SKU Level Accuracy'!R:R,MATCH(B90,'SKU Level Accuracy'!E:E,0)),""))</f>
        <v>152023.7393176764</v>
      </c>
      <c r="E90" s="37">
        <f>IF(B90="","",IFERROR(INDEX('SKU Level Accuracy'!U:U,MATCH(B90,'SKU Level Accuracy'!E:E,0)),""))</f>
        <v>215188.00666048887</v>
      </c>
      <c r="F90" s="3">
        <f>IF(C90="","",INDEX('SKU Level Accuracy'!$AA:$AA,MATCH(B90,'SKU Level Accuracy'!$E:$E,0)))</f>
        <v>0.58451050062108212</v>
      </c>
      <c r="G90" s="16">
        <f>IF(C90="","",IFERROR(INDEX('Consensus Forecast'!B:B,MATCH($B90,'Consensus Forecast'!F:F,0)),0))</f>
        <v>8.5540249999999993</v>
      </c>
      <c r="H90" s="3">
        <f>IFERROR(F90-INDEX('SKU Level Accuracy'!$Z:$Z,MATCH(B90,'SKU Level Accuracy'!$E:$E,0)),"")</f>
        <v>0</v>
      </c>
    </row>
    <row r="91" spans="1:8" x14ac:dyDescent="0.45">
      <c r="A91" s="8">
        <f>IF(ROWS(A$86:A91)&gt;Master!$M$2,"",ROWS(A$86:A91))</f>
        <v>6</v>
      </c>
      <c r="B91" s="8" t="str">
        <f>INDEX(Master!E8:J8,MATCH('Forecast Vs Actual Dashboard'!$K$38,Master!$E$2:$J$2,0))</f>
        <v>SKU-886</v>
      </c>
      <c r="C91" s="8" t="str">
        <f>IFERROR(VLOOKUP(B91,'SKU Level Accuracy'!E:F,2,0),"")</f>
        <v>Description_886</v>
      </c>
      <c r="D91" s="37">
        <f>IF(B91="","",IFERROR(INDEX('SKU Level Accuracy'!R:R,MATCH(B91,'SKU Level Accuracy'!E:E,0)),""))</f>
        <v>96228.568777570254</v>
      </c>
      <c r="E91" s="37">
        <f>IF(B91="","",IFERROR(INDEX('SKU Level Accuracy'!U:U,MATCH(B91,'SKU Level Accuracy'!E:E,0)),""))</f>
        <v>173310.64414339856</v>
      </c>
      <c r="F91" s="3">
        <f>IF(C91="","",INDEX('SKU Level Accuracy'!$AA:$AA,MATCH(B91,'SKU Level Accuracy'!$E:$E,0)))</f>
        <v>0.19896890970080372</v>
      </c>
      <c r="G91" s="16">
        <f>IF(C91="","",IFERROR(INDEX('Consensus Forecast'!B:B,MATCH($B91,'Consensus Forecast'!F:F,0)),0))</f>
        <v>4.0577756097560975</v>
      </c>
      <c r="H91" s="3">
        <f>IFERROR(F91-INDEX('SKU Level Accuracy'!$Z:$Z,MATCH(B91,'SKU Level Accuracy'!$E:$E,0)),"")</f>
        <v>-0.67538665886219862</v>
      </c>
    </row>
    <row r="92" spans="1:8" x14ac:dyDescent="0.45">
      <c r="A92" s="8">
        <f>IF(ROWS(A$86:A92)&gt;Master!$M$2,"",ROWS(A$86:A92))</f>
        <v>7</v>
      </c>
      <c r="B92" s="8" t="str">
        <f>INDEX(Master!E9:J9,MATCH('Forecast Vs Actual Dashboard'!$K$38,Master!$E$2:$J$2,0))</f>
        <v>SKU-196</v>
      </c>
      <c r="C92" s="8" t="str">
        <f>IFERROR(VLOOKUP(B92,'SKU Level Accuracy'!E:F,2,0),"")</f>
        <v>Description_196</v>
      </c>
      <c r="D92" s="37">
        <f>IF(B92="","",IFERROR(INDEX('SKU Level Accuracy'!R:R,MATCH(B92,'SKU Level Accuracy'!E:E,0)),""))</f>
        <v>278854.38023676473</v>
      </c>
      <c r="E92" s="37">
        <f>IF(B92="","",IFERROR(INDEX('SKU Level Accuracy'!U:U,MATCH(B92,'SKU Level Accuracy'!E:E,0)),""))</f>
        <v>177704.80514705885</v>
      </c>
      <c r="F92" s="3">
        <f>IF(C92="","",INDEX('SKU Level Accuracy'!$AA:$AA,MATCH(B92,'SKU Level Accuracy'!$E:$E,0)))</f>
        <v>0.63726739739994898</v>
      </c>
      <c r="G92" s="16">
        <f>IF(C92="","",IFERROR(INDEX('Consensus Forecast'!B:B,MATCH($B92,'Consensus Forecast'!F:F,0)),0))</f>
        <v>4.2153749999999999</v>
      </c>
      <c r="H92" s="3">
        <f>IFERROR(F92-INDEX('SKU Level Accuracy'!$Z:$Z,MATCH(B92,'SKU Level Accuracy'!$E:$E,0)),"")</f>
        <v>8.7942900841192495E-3</v>
      </c>
    </row>
    <row r="93" spans="1:8" x14ac:dyDescent="0.45">
      <c r="A93" s="8">
        <f>IF(ROWS(A$86:A93)&gt;Master!$M$2,"",ROWS(A$86:A93))</f>
        <v>8</v>
      </c>
      <c r="B93" s="8" t="str">
        <f>INDEX(Master!E10:J10,MATCH('Forecast Vs Actual Dashboard'!$K$38,Master!$E$2:$J$2,0))</f>
        <v>SKU-722</v>
      </c>
      <c r="C93" s="8" t="str">
        <f>IFERROR(VLOOKUP(B93,'SKU Level Accuracy'!E:F,2,0),"")</f>
        <v>Description_722</v>
      </c>
      <c r="D93" s="37">
        <f>IF(B93="","",IFERROR(INDEX('SKU Level Accuracy'!R:R,MATCH(B93,'SKU Level Accuracy'!E:E,0)),""))</f>
        <v>216660.84208333335</v>
      </c>
      <c r="E93" s="37">
        <f>IF(B93="","",IFERROR(INDEX('SKU Level Accuracy'!U:U,MATCH(B93,'SKU Level Accuracy'!E:E,0)),""))</f>
        <v>216408.93750000003</v>
      </c>
      <c r="F93" s="3">
        <f>IF(C93="","",INDEX('SKU Level Accuracy'!$AA:$AA,MATCH(B93,'SKU Level Accuracy'!$E:$E,0)))</f>
        <v>0.99883733220589788</v>
      </c>
      <c r="G93" s="16">
        <f>IF(C93="","",IFERROR(INDEX('Consensus Forecast'!B:B,MATCH($B93,'Consensus Forecast'!F:F,0)),0))</f>
        <v>0</v>
      </c>
      <c r="H93" s="3">
        <f>IFERROR(F93-INDEX('SKU Level Accuracy'!$Z:$Z,MATCH(B93,'SKU Level Accuracy'!$E:$E,0)),"")</f>
        <v>5.5808054116900929E-2</v>
      </c>
    </row>
    <row r="94" spans="1:8" x14ac:dyDescent="0.45">
      <c r="A94" s="8">
        <f>IF(ROWS(A$86:A94)&gt;Master!$M$2,"",ROWS(A$86:A94))</f>
        <v>9</v>
      </c>
      <c r="B94" s="8" t="str">
        <f>INDEX(Master!E11:J11,MATCH('Forecast Vs Actual Dashboard'!$K$38,Master!$E$2:$J$2,0))</f>
        <v>SKU-1317</v>
      </c>
      <c r="C94" s="8" t="str">
        <f>IFERROR(VLOOKUP(B94,'SKU Level Accuracy'!E:F,2,0),"")</f>
        <v>Description_1317</v>
      </c>
      <c r="D94" s="37">
        <f>IF(B94="","",IFERROR(INDEX('SKU Level Accuracy'!R:R,MATCH(B94,'SKU Level Accuracy'!E:E,0)),""))</f>
        <v>126087.55918858088</v>
      </c>
      <c r="E94" s="37">
        <f>IF(B94="","",IFERROR(INDEX('SKU Level Accuracy'!U:U,MATCH(B94,'SKU Level Accuracy'!E:E,0)),""))</f>
        <v>189273.29375318621</v>
      </c>
      <c r="F94" s="3">
        <f>IF(C94="","",INDEX('SKU Level Accuracy'!$AA:$AA,MATCH(B94,'SKU Level Accuracy'!$E:$E,0)))</f>
        <v>0.49887415561671256</v>
      </c>
      <c r="G94" s="16">
        <f>IF(C94="","",IFERROR(INDEX('Consensus Forecast'!B:B,MATCH($B94,'Consensus Forecast'!F:F,0)),0))</f>
        <v>2.5644999999999998</v>
      </c>
      <c r="H94" s="3">
        <f>IFERROR(F94-INDEX('SKU Level Accuracy'!$Z:$Z,MATCH(B94,'SKU Level Accuracy'!$E:$E,0)),"")</f>
        <v>-0.2206099018708475</v>
      </c>
    </row>
    <row r="95" spans="1:8" x14ac:dyDescent="0.45">
      <c r="A95" s="8">
        <f>IF(ROWS(A$86:A95)&gt;Master!$M$2,"",ROWS(A$86:A95))</f>
        <v>10</v>
      </c>
      <c r="B95" s="8" t="str">
        <f>INDEX(Master!E12:J12,MATCH('Forecast Vs Actual Dashboard'!$K$38,Master!$E$2:$J$2,0))</f>
        <v>SKU-173</v>
      </c>
      <c r="C95" s="8" t="str">
        <f>IFERROR(VLOOKUP(B95,'SKU Level Accuracy'!E:F,2,0),"")</f>
        <v>Description_173</v>
      </c>
      <c r="D95" s="37">
        <f>IF(B95="","",IFERROR(INDEX('SKU Level Accuracy'!R:R,MATCH(B95,'SKU Level Accuracy'!E:E,0)),""))</f>
        <v>65650.528540579588</v>
      </c>
      <c r="E95" s="37">
        <f>IF(B95="","",IFERROR(INDEX('SKU Level Accuracy'!U:U,MATCH(B95,'SKU Level Accuracy'!E:E,0)),""))</f>
        <v>166718.45068748036</v>
      </c>
      <c r="F95" s="3">
        <f>IF(C95="","",INDEX('SKU Level Accuracy'!$AA:$AA,MATCH(B95,'SKU Level Accuracy'!$E:$E,0)))</f>
        <v>0</v>
      </c>
      <c r="G95" s="16">
        <f>IF(C95="","",IFERROR(INDEX('Consensus Forecast'!B:B,MATCH($B95,'Consensus Forecast'!F:F,0)),0))</f>
        <v>0.26643661971830984</v>
      </c>
      <c r="H95" s="3">
        <f>IFERROR(F95-INDEX('SKU Level Accuracy'!$Z:$Z,MATCH(B95,'SKU Level Accuracy'!$E:$E,0)),"")</f>
        <v>0</v>
      </c>
    </row>
    <row r="96" spans="1:8" x14ac:dyDescent="0.45">
      <c r="A96" s="8">
        <f>IF(ROWS(A$86:A96)&gt;Master!$M$2,"",ROWS(A$86:A96))</f>
        <v>11</v>
      </c>
      <c r="B96" s="8" t="str">
        <f>INDEX(Master!E13:J13,MATCH('Forecast Vs Actual Dashboard'!$K$38,Master!$E$2:$J$2,0))</f>
        <v>SKU-1127</v>
      </c>
      <c r="C96" s="8" t="str">
        <f>IFERROR(VLOOKUP(B96,'SKU Level Accuracy'!E:F,2,0),"")</f>
        <v>Description_1127</v>
      </c>
      <c r="D96" s="37">
        <f>IF(B96="","",IFERROR(INDEX('SKU Level Accuracy'!R:R,MATCH(B96,'SKU Level Accuracy'!E:E,0)),""))</f>
        <v>104614.878681613</v>
      </c>
      <c r="E96" s="37">
        <f>IF(B96="","",IFERROR(INDEX('SKU Level Accuracy'!U:U,MATCH(B96,'SKU Level Accuracy'!E:E,0)),""))</f>
        <v>151979.19471433572</v>
      </c>
      <c r="F96" s="3">
        <f>IF(C96="","",INDEX('SKU Level Accuracy'!$AA:$AA,MATCH(B96,'SKU Level Accuracy'!$E:$E,0)))</f>
        <v>0.54725067189656418</v>
      </c>
      <c r="G96" s="16">
        <f>IF(C96="","",IFERROR(INDEX('Consensus Forecast'!B:B,MATCH($B96,'Consensus Forecast'!F:F,0)),0))</f>
        <v>7.7767789473684212</v>
      </c>
      <c r="H96" s="3">
        <f>IFERROR(F96-INDEX('SKU Level Accuracy'!$Z:$Z,MATCH(B96,'SKU Level Accuracy'!$E:$E,0)),"")</f>
        <v>0</v>
      </c>
    </row>
    <row r="97" spans="1:8" x14ac:dyDescent="0.45">
      <c r="A97" s="8">
        <f>IF(ROWS(A$86:A97)&gt;Master!$M$2,"",ROWS(A$86:A97))</f>
        <v>12</v>
      </c>
      <c r="B97" s="8" t="str">
        <f>INDEX(Master!E14:J14,MATCH('Forecast Vs Actual Dashboard'!$K$38,Master!$E$2:$J$2,0))</f>
        <v>SKU-324</v>
      </c>
      <c r="C97" s="8" t="str">
        <f>IFERROR(VLOOKUP(B97,'SKU Level Accuracy'!E:F,2,0),"")</f>
        <v>Description_324</v>
      </c>
      <c r="D97" s="37">
        <f>IF(B97="","",IFERROR(INDEX('SKU Level Accuracy'!R:R,MATCH(B97,'SKU Level Accuracy'!E:E,0)),""))</f>
        <v>115647.09610540699</v>
      </c>
      <c r="E97" s="37">
        <f>IF(B97="","",IFERROR(INDEX('SKU Level Accuracy'!U:U,MATCH(B97,'SKU Level Accuracy'!E:E,0)),""))</f>
        <v>183683.44362358161</v>
      </c>
      <c r="F97" s="3">
        <f>IF(C97="","",INDEX('SKU Level Accuracy'!$AA:$AA,MATCH(B97,'SKU Level Accuracy'!$E:$E,0)))</f>
        <v>0.41168996188055906</v>
      </c>
      <c r="G97" s="16">
        <f>IF(C97="","",IFERROR(INDEX('Consensus Forecast'!B:B,MATCH($B97,'Consensus Forecast'!F:F,0)),0))</f>
        <v>7.4352</v>
      </c>
      <c r="H97" s="3">
        <f>IFERROR(F97-INDEX('SKU Level Accuracy'!$Z:$Z,MATCH(B97,'SKU Level Accuracy'!$E:$E,0)),"")</f>
        <v>-6.056755612028808E-2</v>
      </c>
    </row>
    <row r="98" spans="1:8" x14ac:dyDescent="0.45">
      <c r="A98" s="8">
        <f>IF(ROWS(A$86:A98)&gt;Master!$M$2,"",ROWS(A$86:A98))</f>
        <v>13</v>
      </c>
      <c r="B98" s="8" t="str">
        <f>INDEX(Master!E15:J15,MATCH('Forecast Vs Actual Dashboard'!$K$38,Master!$E$2:$J$2,0))</f>
        <v>SKU-1288</v>
      </c>
      <c r="C98" s="8" t="str">
        <f>IFERROR(VLOOKUP(B98,'SKU Level Accuracy'!E:F,2,0),"")</f>
        <v>Description_1288</v>
      </c>
      <c r="D98" s="37">
        <f>IF(B98="","",IFERROR(INDEX('SKU Level Accuracy'!R:R,MATCH(B98,'SKU Level Accuracy'!E:E,0)),""))</f>
        <v>48179.78</v>
      </c>
      <c r="E98" s="37">
        <f>IF(B98="","",IFERROR(INDEX('SKU Level Accuracy'!U:U,MATCH(B98,'SKU Level Accuracy'!E:E,0)),""))</f>
        <v>44818.400000000001</v>
      </c>
      <c r="F98" s="3">
        <f>IF(C98="","",INDEX('SKU Level Accuracy'!$AA:$AA,MATCH(B98,'SKU Level Accuracy'!$E:$E,0)))</f>
        <v>0.93023255813953487</v>
      </c>
      <c r="G98" s="16">
        <f>IF(C98="","",IFERROR(INDEX('Consensus Forecast'!B:B,MATCH($B98,'Consensus Forecast'!F:F,0)),0))</f>
        <v>2.7954545454545454</v>
      </c>
      <c r="H98" s="3">
        <f>IFERROR(F98-INDEX('SKU Level Accuracy'!$Z:$Z,MATCH(B98,'SKU Level Accuracy'!$E:$E,0)),"")</f>
        <v>0.18604651162790697</v>
      </c>
    </row>
    <row r="99" spans="1:8" x14ac:dyDescent="0.45">
      <c r="A99" s="8">
        <f>IF(ROWS(A$86:A99)&gt;Master!$M$2,"",ROWS(A$86:A99))</f>
        <v>14</v>
      </c>
      <c r="B99" s="8" t="str">
        <f>INDEX(Master!E16:J16,MATCH('Forecast Vs Actual Dashboard'!$K$38,Master!$E$2:$J$2,0))</f>
        <v>SKU-879</v>
      </c>
      <c r="C99" s="8" t="str">
        <f>IFERROR(VLOOKUP(B99,'SKU Level Accuracy'!E:F,2,0),"")</f>
        <v>Description_879</v>
      </c>
      <c r="D99" s="37">
        <f>IF(B99="","",IFERROR(INDEX('SKU Level Accuracy'!R:R,MATCH(B99,'SKU Level Accuracy'!E:E,0)),""))</f>
        <v>81126.321388838216</v>
      </c>
      <c r="E99" s="37">
        <f>IF(B99="","",IFERROR(INDEX('SKU Level Accuracy'!U:U,MATCH(B99,'SKU Level Accuracy'!E:E,0)),""))</f>
        <v>99824.292102147883</v>
      </c>
      <c r="F99" s="3">
        <f>IF(C99="","",INDEX('SKU Level Accuracy'!$AA:$AA,MATCH(B99,'SKU Level Accuracy'!$E:$E,0)))</f>
        <v>0.76952029386750631</v>
      </c>
      <c r="G99" s="16">
        <f>IF(C99="","",IFERROR(INDEX('Consensus Forecast'!B:B,MATCH($B99,'Consensus Forecast'!F:F,0)),0))</f>
        <v>4.9308552631578948</v>
      </c>
      <c r="H99" s="3">
        <f>IFERROR(F99-INDEX('SKU Level Accuracy'!$Z:$Z,MATCH(B99,'SKU Level Accuracy'!$E:$E,0)),"")</f>
        <v>0.29904275916978817</v>
      </c>
    </row>
    <row r="100" spans="1:8" x14ac:dyDescent="0.45">
      <c r="A100" s="8">
        <f>IF(ROWS(A$86:A100)&gt;Master!$M$2,"",ROWS(A$86:A100))</f>
        <v>15</v>
      </c>
      <c r="B100" s="8" t="str">
        <f>INDEX(Master!E17:J17,MATCH('Forecast Vs Actual Dashboard'!$K$38,Master!$E$2:$J$2,0))</f>
        <v>SKU-1315</v>
      </c>
      <c r="C100" s="8" t="str">
        <f>IFERROR(VLOOKUP(B100,'SKU Level Accuracy'!E:F,2,0),"")</f>
        <v>Description_1315</v>
      </c>
      <c r="D100" s="37">
        <f>IF(B100="","",IFERROR(INDEX('SKU Level Accuracy'!R:R,MATCH(B100,'SKU Level Accuracy'!E:E,0)),""))</f>
        <v>49518.211869801518</v>
      </c>
      <c r="E100" s="37">
        <f>IF(B100="","",IFERROR(INDEX('SKU Level Accuracy'!U:U,MATCH(B100,'SKU Level Accuracy'!E:E,0)),""))</f>
        <v>96983.218050151059</v>
      </c>
      <c r="F100" s="3">
        <f>IF(C100="","",INDEX('SKU Level Accuracy'!$AA:$AA,MATCH(B100,'SKU Level Accuracy'!$E:$E,0)))</f>
        <v>4.1463647654533253E-2</v>
      </c>
      <c r="G100" s="16">
        <f>IF(C100="","",IFERROR(INDEX('Consensus Forecast'!B:B,MATCH($B100,'Consensus Forecast'!F:F,0)),0))</f>
        <v>2.7952727272727271</v>
      </c>
      <c r="H100" s="3">
        <f>IFERROR(F100-INDEX('SKU Level Accuracy'!$Z:$Z,MATCH(B100,'SKU Level Accuracy'!$E:$E,0)),"")</f>
        <v>-0.21543899875800143</v>
      </c>
    </row>
    <row r="101" spans="1:8" x14ac:dyDescent="0.45">
      <c r="A101" s="8">
        <f>IF(ROWS(A$86:A101)&gt;Master!$M$2,"",ROWS(A$86:A101))</f>
        <v>16</v>
      </c>
      <c r="B101" s="8" t="str">
        <f>INDEX(Master!E18:J18,MATCH('Forecast Vs Actual Dashboard'!$K$38,Master!$E$2:$J$2,0))</f>
        <v>SKU-670</v>
      </c>
      <c r="C101" s="8" t="str">
        <f>IFERROR(VLOOKUP(B101,'SKU Level Accuracy'!E:F,2,0),"")</f>
        <v>Description_670</v>
      </c>
      <c r="D101" s="37">
        <f>IF(B101="","",IFERROR(INDEX('SKU Level Accuracy'!R:R,MATCH(B101,'SKU Level Accuracy'!E:E,0)),""))</f>
        <v>29031.96074956896</v>
      </c>
      <c r="E101" s="37">
        <f>IF(B101="","",IFERROR(INDEX('SKU Level Accuracy'!U:U,MATCH(B101,'SKU Level Accuracy'!E:E,0)),""))</f>
        <v>109060.70905172412</v>
      </c>
      <c r="F101" s="3">
        <f>IF(C101="","",INDEX('SKU Level Accuracy'!$AA:$AA,MATCH(B101,'SKU Level Accuracy'!$E:$E,0)))</f>
        <v>0</v>
      </c>
      <c r="G101" s="16">
        <f>IF(C101="","",IFERROR(INDEX('Consensus Forecast'!B:B,MATCH($B101,'Consensus Forecast'!F:F,0)),0))</f>
        <v>6.7835999999999999</v>
      </c>
      <c r="H101" s="3">
        <f>IFERROR(F101-INDEX('SKU Level Accuracy'!$Z:$Z,MATCH(B101,'SKU Level Accuracy'!$E:$E,0)),"")</f>
        <v>0</v>
      </c>
    </row>
    <row r="102" spans="1:8" x14ac:dyDescent="0.45">
      <c r="A102" s="8">
        <f>IF(ROWS(A$86:A102)&gt;Master!$M$2,"",ROWS(A$86:A102))</f>
        <v>17</v>
      </c>
      <c r="B102" s="8" t="str">
        <f>INDEX(Master!E19:J19,MATCH('Forecast Vs Actual Dashboard'!$K$38,Master!$E$2:$J$2,0))</f>
        <v>SKU-88</v>
      </c>
      <c r="C102" s="8" t="str">
        <f>IFERROR(VLOOKUP(B102,'SKU Level Accuracy'!E:F,2,0),"")</f>
        <v>Description_088</v>
      </c>
      <c r="D102" s="37">
        <f>IF(B102="","",IFERROR(INDEX('SKU Level Accuracy'!R:R,MATCH(B102,'SKU Level Accuracy'!E:E,0)),""))</f>
        <v>86021.279736725191</v>
      </c>
      <c r="E102" s="37">
        <f>IF(B102="","",IFERROR(INDEX('SKU Level Accuracy'!U:U,MATCH(B102,'SKU Level Accuracy'!E:E,0)),""))</f>
        <v>101966.25246611373</v>
      </c>
      <c r="F102" s="3">
        <f>IF(C102="","",INDEX('SKU Level Accuracy'!$AA:$AA,MATCH(B102,'SKU Level Accuracy'!$E:$E,0)))</f>
        <v>0.81463920580826787</v>
      </c>
      <c r="G102" s="16">
        <f>IF(C102="","",IFERROR(INDEX('Consensus Forecast'!B:B,MATCH($B102,'Consensus Forecast'!F:F,0)),0))</f>
        <v>0.48362500000000003</v>
      </c>
      <c r="H102" s="3">
        <f>IFERROR(F102-INDEX('SKU Level Accuracy'!$Z:$Z,MATCH(B102,'SKU Level Accuracy'!$E:$E,0)),"")</f>
        <v>-0.15446732849311007</v>
      </c>
    </row>
    <row r="103" spans="1:8" x14ac:dyDescent="0.45">
      <c r="A103" s="8">
        <f>IF(ROWS(A$86:A103)&gt;Master!$M$2,"",ROWS(A$86:A103))</f>
        <v>18</v>
      </c>
      <c r="B103" s="8" t="str">
        <f>INDEX(Master!E20:J20,MATCH('Forecast Vs Actual Dashboard'!$K$38,Master!$E$2:$J$2,0))</f>
        <v>SKU-728</v>
      </c>
      <c r="C103" s="8" t="str">
        <f>IFERROR(VLOOKUP(B103,'SKU Level Accuracy'!E:F,2,0),"")</f>
        <v>Description_728</v>
      </c>
      <c r="D103" s="37">
        <f>IF(B103="","",IFERROR(INDEX('SKU Level Accuracy'!R:R,MATCH(B103,'SKU Level Accuracy'!E:E,0)),""))</f>
        <v>155356.90130484506</v>
      </c>
      <c r="E103" s="37">
        <f>IF(B103="","",IFERROR(INDEX('SKU Level Accuracy'!U:U,MATCH(B103,'SKU Level Accuracy'!E:E,0)),""))</f>
        <v>160194.78377484539</v>
      </c>
      <c r="F103" s="3">
        <f>IF(C103="","",INDEX('SKU Level Accuracy'!$AA:$AA,MATCH(B103,'SKU Level Accuracy'!$E:$E,0)))</f>
        <v>0.96885955867189111</v>
      </c>
      <c r="G103" s="16">
        <f>IF(C103="","",IFERROR(INDEX('Consensus Forecast'!B:B,MATCH($B103,'Consensus Forecast'!F:F,0)),0))</f>
        <v>0</v>
      </c>
      <c r="H103" s="3">
        <f>IFERROR(F103-INDEX('SKU Level Accuracy'!$Z:$Z,MATCH(B103,'SKU Level Accuracy'!$E:$E,0)),"")</f>
        <v>0.15260878531656008</v>
      </c>
    </row>
    <row r="104" spans="1:8" x14ac:dyDescent="0.45">
      <c r="A104" s="8">
        <f>IF(ROWS(A$86:A104)&gt;Master!$M$2,"",ROWS(A$86:A104))</f>
        <v>19</v>
      </c>
      <c r="B104" s="8" t="str">
        <f>INDEX(Master!E21:J21,MATCH('Forecast Vs Actual Dashboard'!$K$38,Master!$E$2:$J$2,0))</f>
        <v>SKU-382</v>
      </c>
      <c r="C104" s="8" t="str">
        <f>IFERROR(VLOOKUP(B104,'SKU Level Accuracy'!E:F,2,0),"")</f>
        <v>Description_382</v>
      </c>
      <c r="D104" s="37">
        <f>IF(B104="","",IFERROR(INDEX('SKU Level Accuracy'!R:R,MATCH(B104,'SKU Level Accuracy'!E:E,0)),""))</f>
        <v>49037.108960060468</v>
      </c>
      <c r="E104" s="37">
        <f>IF(B104="","",IFERROR(INDEX('SKU Level Accuracy'!U:U,MATCH(B104,'SKU Level Accuracy'!E:E,0)),""))</f>
        <v>53243.332204191604</v>
      </c>
      <c r="F104" s="3">
        <f>IF(C104="","",INDEX('SKU Level Accuracy'!$AA:$AA,MATCH(B104,'SKU Level Accuracy'!$E:$E,0)))</f>
        <v>0.91422366992399562</v>
      </c>
      <c r="G104" s="16">
        <f>IF(C104="","",IFERROR(INDEX('Consensus Forecast'!B:B,MATCH($B104,'Consensus Forecast'!F:F,0)),0))</f>
        <v>3.722</v>
      </c>
      <c r="H104" s="3">
        <f>IFERROR(F104-INDEX('SKU Level Accuracy'!$Z:$Z,MATCH(B104,'SKU Level Accuracy'!$E:$E,0)),"")</f>
        <v>0</v>
      </c>
    </row>
    <row r="105" spans="1:8" x14ac:dyDescent="0.45">
      <c r="A105" s="8">
        <f>IF(ROWS(A$86:A105)&gt;Master!$M$2,"",ROWS(A$86:A105))</f>
        <v>20</v>
      </c>
      <c r="B105" s="8" t="str">
        <f>INDEX(Master!E22:J22,MATCH('Forecast Vs Actual Dashboard'!$K$38,Master!$E$2:$J$2,0))</f>
        <v>SKU-1348</v>
      </c>
      <c r="C105" s="8" t="str">
        <f>IFERROR(VLOOKUP(B105,'SKU Level Accuracy'!E:F,2,0),"")</f>
        <v>Description_1348</v>
      </c>
      <c r="D105" s="37">
        <f>IF(B105="","",IFERROR(INDEX('SKU Level Accuracy'!R:R,MATCH(B105,'SKU Level Accuracy'!E:E,0)),""))</f>
        <v>76789.271999999881</v>
      </c>
      <c r="E105" s="37">
        <f>IF(B105="","",IFERROR(INDEX('SKU Level Accuracy'!U:U,MATCH(B105,'SKU Level Accuracy'!E:E,0)),""))</f>
        <v>87251.728199999867</v>
      </c>
      <c r="F105" s="3">
        <f>IF(C105="","",INDEX('SKU Level Accuracy'!$AA:$AA,MATCH(B105,'SKU Level Accuracy'!$E:$E,0)))</f>
        <v>0.86375106928999146</v>
      </c>
      <c r="G105" s="16">
        <f>IF(C105="","",IFERROR(INDEX('Consensus Forecast'!B:B,MATCH($B105,'Consensus Forecast'!F:F,0)),0))</f>
        <v>1.401893433212249</v>
      </c>
      <c r="H105" s="3">
        <f>IFERROR(F105-INDEX('SKU Level Accuracy'!$Z:$Z,MATCH(B105,'SKU Level Accuracy'!$E:$E,0)),"")</f>
        <v>-0.10440547476475615</v>
      </c>
    </row>
    <row r="106" spans="1:8" x14ac:dyDescent="0.45">
      <c r="A106" s="8">
        <f>IF(ROWS(A$86:A106)&gt;Master!$M$2,"",ROWS(A$86:A106))</f>
        <v>21</v>
      </c>
      <c r="B106" s="8" t="str">
        <f>INDEX(Master!E23:J23,MATCH('Forecast Vs Actual Dashboard'!$K$38,Master!$E$2:$J$2,0))</f>
        <v>SKU-59</v>
      </c>
      <c r="C106" s="8" t="str">
        <f>IFERROR(VLOOKUP(B106,'SKU Level Accuracy'!E:F,2,0),"")</f>
        <v>Description_059</v>
      </c>
      <c r="D106" s="37">
        <f>IF(B106="","",IFERROR(INDEX('SKU Level Accuracy'!R:R,MATCH(B106,'SKU Level Accuracy'!E:E,0)),""))</f>
        <v>75233.055308167954</v>
      </c>
      <c r="E106" s="37">
        <f>IF(B106="","",IFERROR(INDEX('SKU Level Accuracy'!U:U,MATCH(B106,'SKU Level Accuracy'!E:E,0)),""))</f>
        <v>113342.18553785876</v>
      </c>
      <c r="F106" s="3">
        <f>IF(C106="","",INDEX('SKU Level Accuracy'!$AA:$AA,MATCH(B106,'SKU Level Accuracy'!$E:$E,0)))</f>
        <v>0.49345231197125972</v>
      </c>
      <c r="G106" s="16">
        <f>IF(C106="","",IFERROR(INDEX('Consensus Forecast'!B:B,MATCH($B106,'Consensus Forecast'!F:F,0)),0))</f>
        <v>1.8079000000000001</v>
      </c>
      <c r="H106" s="3">
        <f>IFERROR(F106-INDEX('SKU Level Accuracy'!$Z:$Z,MATCH(B106,'SKU Level Accuracy'!$E:$E,0)),"")</f>
        <v>0.27894309885270596</v>
      </c>
    </row>
    <row r="107" spans="1:8" x14ac:dyDescent="0.45">
      <c r="A107" s="8">
        <f>IF(ROWS(A$86:A107)&gt;Master!$M$2,"",ROWS(A$86:A107))</f>
        <v>22</v>
      </c>
      <c r="B107" s="8" t="str">
        <f>INDEX(Master!E24:J24,MATCH('Forecast Vs Actual Dashboard'!$K$38,Master!$E$2:$J$2,0))</f>
        <v>SKU-1208</v>
      </c>
      <c r="C107" s="8" t="str">
        <f>IFERROR(VLOOKUP(B107,'SKU Level Accuracy'!E:F,2,0),"")</f>
        <v>Description_1208</v>
      </c>
      <c r="D107" s="37">
        <f>IF(B107="","",IFERROR(INDEX('SKU Level Accuracy'!R:R,MATCH(B107,'SKU Level Accuracy'!E:E,0)),""))</f>
        <v>86200.673134138575</v>
      </c>
      <c r="E107" s="37">
        <f>IF(B107="","",IFERROR(INDEX('SKU Level Accuracy'!U:U,MATCH(B107,'SKU Level Accuracy'!E:E,0)),""))</f>
        <v>105391.16424757135</v>
      </c>
      <c r="F107" s="3">
        <f>IF(C107="","",INDEX('SKU Level Accuracy'!$AA:$AA,MATCH(B107,'SKU Level Accuracy'!$E:$E,0)))</f>
        <v>0.7773742313639469</v>
      </c>
      <c r="G107" s="16">
        <f>IF(C107="","",IFERROR(INDEX('Consensus Forecast'!B:B,MATCH($B107,'Consensus Forecast'!F:F,0)),0))</f>
        <v>2.2703437499999999</v>
      </c>
      <c r="H107" s="3">
        <f>IFERROR(F107-INDEX('SKU Level Accuracy'!$Z:$Z,MATCH(B107,'SKU Level Accuracy'!$E:$E,0)),"")</f>
        <v>-9.3602790463519048E-2</v>
      </c>
    </row>
    <row r="108" spans="1:8" x14ac:dyDescent="0.45">
      <c r="A108" s="8">
        <f>IF(ROWS(A$86:A108)&gt;Master!$M$2,"",ROWS(A$86:A108))</f>
        <v>23</v>
      </c>
      <c r="B108" s="8" t="str">
        <f>INDEX(Master!E25:J25,MATCH('Forecast Vs Actual Dashboard'!$K$38,Master!$E$2:$J$2,0))</f>
        <v>SKU-322</v>
      </c>
      <c r="C108" s="8" t="str">
        <f>IFERROR(VLOOKUP(B108,'SKU Level Accuracy'!E:F,2,0),"")</f>
        <v>Description_322</v>
      </c>
      <c r="D108" s="37">
        <f>IF(B108="","",IFERROR(INDEX('SKU Level Accuracy'!R:R,MATCH(B108,'SKU Level Accuracy'!E:E,0)),""))</f>
        <v>51681.693923731764</v>
      </c>
      <c r="E108" s="37">
        <f>IF(B108="","",IFERROR(INDEX('SKU Level Accuracy'!U:U,MATCH(B108,'SKU Level Accuracy'!E:E,0)),""))</f>
        <v>98378.858991875182</v>
      </c>
      <c r="F108" s="3">
        <f>IF(C108="","",INDEX('SKU Level Accuracy'!$AA:$AA,MATCH(B108,'SKU Level Accuracy'!$E:$E,0)))</f>
        <v>9.6446700507614169E-2</v>
      </c>
      <c r="G108" s="16">
        <f>IF(C108="","",IFERROR(INDEX('Consensus Forecast'!B:B,MATCH($B108,'Consensus Forecast'!F:F,0)),0))</f>
        <v>12.7905</v>
      </c>
      <c r="H108" s="3">
        <f>IFERROR(F108-INDEX('SKU Level Accuracy'!$Z:$Z,MATCH(B108,'SKU Level Accuracy'!$E:$E,0)),"")</f>
        <v>-0.10448392554991548</v>
      </c>
    </row>
    <row r="109" spans="1:8" x14ac:dyDescent="0.45">
      <c r="A109" s="8">
        <f>IF(ROWS(A$86:A109)&gt;Master!$M$2,"",ROWS(A$86:A109))</f>
        <v>24</v>
      </c>
      <c r="B109" s="8" t="str">
        <f>INDEX(Master!E26:J26,MATCH('Forecast Vs Actual Dashboard'!$K$38,Master!$E$2:$J$2,0))</f>
        <v>SKU-664</v>
      </c>
      <c r="C109" s="8" t="str">
        <f>IFERROR(VLOOKUP(B109,'SKU Level Accuracy'!E:F,2,0),"")</f>
        <v>Description_664</v>
      </c>
      <c r="D109" s="37">
        <f>IF(B109="","",IFERROR(INDEX('SKU Level Accuracy'!R:R,MATCH(B109,'SKU Level Accuracy'!E:E,0)),""))</f>
        <v>10380.505987356162</v>
      </c>
      <c r="E109" s="37">
        <f>IF(B109="","",IFERROR(INDEX('SKU Level Accuracy'!U:U,MATCH(B109,'SKU Level Accuracy'!E:E,0)),""))</f>
        <v>82517.847134513271</v>
      </c>
      <c r="F109" s="3">
        <f>IF(C109="","",INDEX('SKU Level Accuracy'!$AA:$AA,MATCH(B109,'SKU Level Accuracy'!$E:$E,0)))</f>
        <v>0</v>
      </c>
      <c r="G109" s="16">
        <f>IF(C109="","",IFERROR(INDEX('Consensus Forecast'!B:B,MATCH($B109,'Consensus Forecast'!F:F,0)),0))</f>
        <v>1.0435714285714286</v>
      </c>
      <c r="H109" s="3">
        <f>IFERROR(F109-INDEX('SKU Level Accuracy'!$Z:$Z,MATCH(B109,'SKU Level Accuracy'!$E:$E,0)),"")</f>
        <v>0</v>
      </c>
    </row>
    <row r="110" spans="1:8" x14ac:dyDescent="0.45">
      <c r="A110" s="8">
        <f>IF(ROWS(A$86:A110)&gt;Master!$M$2,"",ROWS(A$86:A110))</f>
        <v>25</v>
      </c>
      <c r="B110" s="8" t="str">
        <f>INDEX(Master!E27:J27,MATCH('Forecast Vs Actual Dashboard'!$K$38,Master!$E$2:$J$2,0))</f>
        <v>SKU-223</v>
      </c>
      <c r="C110" s="8" t="str">
        <f>IFERROR(VLOOKUP(B110,'SKU Level Accuracy'!E:F,2,0),"")</f>
        <v>Description_223</v>
      </c>
      <c r="D110" s="37">
        <f>IF(B110="","",IFERROR(INDEX('SKU Level Accuracy'!R:R,MATCH(B110,'SKU Level Accuracy'!E:E,0)),""))</f>
        <v>46718.617088906685</v>
      </c>
      <c r="E110" s="37">
        <f>IF(B110="","",IFERROR(INDEX('SKU Level Accuracy'!U:U,MATCH(B110,'SKU Level Accuracy'!E:E,0)),""))</f>
        <v>98843.196705311566</v>
      </c>
      <c r="F110" s="3">
        <f>IF(C110="","",INDEX('SKU Level Accuracy'!$AA:$AA,MATCH(B110,'SKU Level Accuracy'!$E:$E,0)))</f>
        <v>0</v>
      </c>
      <c r="G110" s="16">
        <f>IF(C110="","",IFERROR(INDEX('Consensus Forecast'!B:B,MATCH($B110,'Consensus Forecast'!F:F,0)),0))</f>
        <v>1.2118461538461538</v>
      </c>
      <c r="H110" s="3">
        <f>IFERROR(F110-INDEX('SKU Level Accuracy'!$Z:$Z,MATCH(B110,'SKU Level Accuracy'!$E:$E,0)),"")</f>
        <v>0</v>
      </c>
    </row>
    <row r="111" spans="1:8" x14ac:dyDescent="0.45">
      <c r="A111" s="8">
        <f>IF(ROWS(A$86:A111)&gt;Master!$M$2,"",ROWS(A$86:A111))</f>
        <v>26</v>
      </c>
      <c r="B111" s="8" t="str">
        <f>INDEX(Master!E28:J28,MATCH('Forecast Vs Actual Dashboard'!$K$38,Master!$E$2:$J$2,0))</f>
        <v>SKU-895</v>
      </c>
      <c r="C111" s="8" t="str">
        <f>IFERROR(VLOOKUP(B111,'SKU Level Accuracy'!E:F,2,0),"")</f>
        <v>Description_895</v>
      </c>
      <c r="D111" s="37">
        <f>IF(B111="","",IFERROR(INDEX('SKU Level Accuracy'!R:R,MATCH(B111,'SKU Level Accuracy'!E:E,0)),""))</f>
        <v>75505.56</v>
      </c>
      <c r="E111" s="37">
        <f>IF(B111="","",IFERROR(INDEX('SKU Level Accuracy'!U:U,MATCH(B111,'SKU Level Accuracy'!E:E,0)),""))</f>
        <v>79170</v>
      </c>
      <c r="F111" s="3">
        <f>IF(C111="","",INDEX('SKU Level Accuracy'!$AA:$AA,MATCH(B111,'SKU Level Accuracy'!$E:$E,0)))</f>
        <v>0.9514679448771719</v>
      </c>
      <c r="G111" s="16">
        <f>IF(C111="","",IFERROR(INDEX('Consensus Forecast'!B:B,MATCH($B111,'Consensus Forecast'!F:F,0)),0))</f>
        <v>2.4617142857142857</v>
      </c>
      <c r="H111" s="3">
        <f>IFERROR(F111-INDEX('SKU Level Accuracy'!$Z:$Z,MATCH(B111,'SKU Level Accuracy'!$E:$E,0)),"")</f>
        <v>0.44937088076692622</v>
      </c>
    </row>
    <row r="112" spans="1:8" x14ac:dyDescent="0.45">
      <c r="A112" s="8">
        <f>IF(ROWS(A$86:A112)&gt;Master!$M$2,"",ROWS(A$86:A112))</f>
        <v>27</v>
      </c>
      <c r="B112" s="8" t="str">
        <f>INDEX(Master!E29:J29,MATCH('Forecast Vs Actual Dashboard'!$K$38,Master!$E$2:$J$2,0))</f>
        <v>SKU-85</v>
      </c>
      <c r="C112" s="8" t="str">
        <f>IFERROR(VLOOKUP(B112,'SKU Level Accuracy'!E:F,2,0),"")</f>
        <v>Description_085</v>
      </c>
      <c r="D112" s="37">
        <f>IF(B112="","",IFERROR(INDEX('SKU Level Accuracy'!R:R,MATCH(B112,'SKU Level Accuracy'!E:E,0)),""))</f>
        <v>57816.410538734919</v>
      </c>
      <c r="E112" s="37">
        <f>IF(B112="","",IFERROR(INDEX('SKU Level Accuracy'!U:U,MATCH(B112,'SKU Level Accuracy'!E:E,0)),""))</f>
        <v>91886.224598597517</v>
      </c>
      <c r="F112" s="3">
        <f>IF(C112="","",INDEX('SKU Level Accuracy'!$AA:$AA,MATCH(B112,'SKU Level Accuracy'!$E:$E,0)))</f>
        <v>0.41072415699281373</v>
      </c>
      <c r="G112" s="16">
        <f>IF(C112="","",IFERROR(INDEX('Consensus Forecast'!B:B,MATCH($B112,'Consensus Forecast'!F:F,0)),0))</f>
        <v>1.4516129032258066E-3</v>
      </c>
      <c r="H112" s="3">
        <f>IFERROR(F112-INDEX('SKU Level Accuracy'!$Z:$Z,MATCH(B112,'SKU Level Accuracy'!$E:$E,0)),"")</f>
        <v>-8.8757600884466492E-2</v>
      </c>
    </row>
    <row r="113" spans="1:8" x14ac:dyDescent="0.45">
      <c r="A113" s="8">
        <f>IF(ROWS(A$86:A113)&gt;Master!$M$2,"",ROWS(A$86:A113))</f>
        <v>28</v>
      </c>
      <c r="B113" s="8" t="str">
        <f>INDEX(Master!E30:J30,MATCH('Forecast Vs Actual Dashboard'!$K$38,Master!$E$2:$J$2,0))</f>
        <v>SKU-58</v>
      </c>
      <c r="C113" s="8" t="str">
        <f>IFERROR(VLOOKUP(B113,'SKU Level Accuracy'!E:F,2,0),"")</f>
        <v>Description_058</v>
      </c>
      <c r="D113" s="37">
        <f>IF(B113="","",IFERROR(INDEX('SKU Level Accuracy'!R:R,MATCH(B113,'SKU Level Accuracy'!E:E,0)),""))</f>
        <v>33262.118148650123</v>
      </c>
      <c r="E113" s="37">
        <f>IF(B113="","",IFERROR(INDEX('SKU Level Accuracy'!U:U,MATCH(B113,'SKU Level Accuracy'!E:E,0)),""))</f>
        <v>68977.877956021592</v>
      </c>
      <c r="F113" s="3">
        <f>IF(C113="","",INDEX('SKU Level Accuracy'!$AA:$AA,MATCH(B113,'SKU Level Accuracy'!$E:$E,0)))</f>
        <v>0</v>
      </c>
      <c r="G113" s="16">
        <f>IF(C113="","",IFERROR(INDEX('Consensus Forecast'!B:B,MATCH($B113,'Consensus Forecast'!F:F,0)),0))</f>
        <v>6.4129787234042555</v>
      </c>
      <c r="H113" s="3">
        <f>IFERROR(F113-INDEX('SKU Level Accuracy'!$Z:$Z,MATCH(B113,'SKU Level Accuracy'!$E:$E,0)),"")</f>
        <v>-0.37061176122055994</v>
      </c>
    </row>
    <row r="114" spans="1:8" x14ac:dyDescent="0.45">
      <c r="A114" s="8">
        <f>IF(ROWS(A$86:A114)&gt;Master!$M$2,"",ROWS(A$86:A114))</f>
        <v>29</v>
      </c>
      <c r="B114" s="8" t="str">
        <f>INDEX(Master!E31:J31,MATCH('Forecast Vs Actual Dashboard'!$K$38,Master!$E$2:$J$2,0))</f>
        <v>SKU-625</v>
      </c>
      <c r="C114" s="8" t="str">
        <f>IFERROR(VLOOKUP(B114,'SKU Level Accuracy'!E:F,2,0),"")</f>
        <v>Description_625</v>
      </c>
      <c r="D114" s="37">
        <f>IF(B114="","",IFERROR(INDEX('SKU Level Accuracy'!R:R,MATCH(B114,'SKU Level Accuracy'!E:E,0)),""))</f>
        <v>0</v>
      </c>
      <c r="E114" s="37">
        <f>IF(B114="","",IFERROR(INDEX('SKU Level Accuracy'!U:U,MATCH(B114,'SKU Level Accuracy'!E:E,0)),""))</f>
        <v>67393.466072623953</v>
      </c>
      <c r="F114" s="3">
        <f>IF(C114="","",INDEX('SKU Level Accuracy'!$AA:$AA,MATCH(B114,'SKU Level Accuracy'!$E:$E,0)))</f>
        <v>1</v>
      </c>
      <c r="G114" s="16">
        <f>IF(C114="","",IFERROR(INDEX('Consensus Forecast'!B:B,MATCH($B114,'Consensus Forecast'!F:F,0)),0))</f>
        <v>7.4999999999999993E-5</v>
      </c>
      <c r="H114" s="3">
        <f>IFERROR(F114-INDEX('SKU Level Accuracy'!$Z:$Z,MATCH(B114,'SKU Level Accuracy'!$E:$E,0)),"")</f>
        <v>0</v>
      </c>
    </row>
    <row r="115" spans="1:8" x14ac:dyDescent="0.45">
      <c r="A115" s="8">
        <f>IF(ROWS(A$86:A115)&gt;Master!$M$2,"",ROWS(A$86:A115))</f>
        <v>30</v>
      </c>
      <c r="B115" s="8" t="str">
        <f>INDEX(Master!E32:J32,MATCH('Forecast Vs Actual Dashboard'!$K$38,Master!$E$2:$J$2,0))</f>
        <v>SKU-400</v>
      </c>
      <c r="C115" s="8" t="str">
        <f>IFERROR(VLOOKUP(B115,'SKU Level Accuracy'!E:F,2,0),"")</f>
        <v>Description_400</v>
      </c>
      <c r="D115" s="37">
        <f>IF(B115="","",IFERROR(INDEX('SKU Level Accuracy'!R:R,MATCH(B115,'SKU Level Accuracy'!E:E,0)),""))</f>
        <v>56826.404629407785</v>
      </c>
      <c r="E115" s="37">
        <f>IF(B115="","",IFERROR(INDEX('SKU Level Accuracy'!U:U,MATCH(B115,'SKU Level Accuracy'!E:E,0)),""))</f>
        <v>83839.487502814663</v>
      </c>
      <c r="F115" s="3">
        <f>IF(C115="","",INDEX('SKU Level Accuracy'!$AA:$AA,MATCH(B115,'SKU Level Accuracy'!$E:$E,0)))</f>
        <v>0.5246385364414281</v>
      </c>
      <c r="G115" s="16">
        <f>IF(C115="","",IFERROR(INDEX('Consensus Forecast'!B:B,MATCH($B115,'Consensus Forecast'!F:F,0)),0))</f>
        <v>20.181666666666668</v>
      </c>
      <c r="H115" s="3">
        <f>IFERROR(F115-INDEX('SKU Level Accuracy'!$Z:$Z,MATCH(B115,'SKU Level Accuracy'!$E:$E,0)),"")</f>
        <v>0</v>
      </c>
    </row>
    <row r="116" spans="1:8" x14ac:dyDescent="0.45">
      <c r="A116" s="8">
        <f>IF(ROWS(A$86:A116)&gt;Master!$M$2,"",ROWS(A$86:A116))</f>
        <v>31</v>
      </c>
      <c r="B116" s="8" t="str">
        <f>INDEX(Master!E33:J33,MATCH('Forecast Vs Actual Dashboard'!$K$38,Master!$E$2:$J$2,0))</f>
        <v>SKU-1168</v>
      </c>
      <c r="C116" s="8" t="str">
        <f>IFERROR(VLOOKUP(B116,'SKU Level Accuracy'!E:F,2,0),"")</f>
        <v>Description_1168</v>
      </c>
      <c r="D116" s="37">
        <f>IF(B116="","",IFERROR(INDEX('SKU Level Accuracy'!R:R,MATCH(B116,'SKU Level Accuracy'!E:E,0)),""))</f>
        <v>42090.419000000002</v>
      </c>
      <c r="E116" s="37">
        <f>IF(B116="","",IFERROR(INDEX('SKU Level Accuracy'!U:U,MATCH(B116,'SKU Level Accuracy'!E:E,0)),""))</f>
        <v>43768.200000000004</v>
      </c>
      <c r="F116" s="3">
        <f>IF(C116="","",INDEX('SKU Level Accuracy'!$AA:$AA,MATCH(B116,'SKU Level Accuracy'!$E:$E,0)))</f>
        <v>0.96013864818024264</v>
      </c>
      <c r="G116" s="16">
        <f>IF(C116="","",IFERROR(INDEX('Consensus Forecast'!B:B,MATCH($B116,'Consensus Forecast'!F:F,0)),0))</f>
        <v>2.9732432432432434</v>
      </c>
      <c r="H116" s="3">
        <f>IFERROR(F116-INDEX('SKU Level Accuracy'!$Z:$Z,MATCH(B116,'SKU Level Accuracy'!$E:$E,0)),"")</f>
        <v>0.14644714038128248</v>
      </c>
    </row>
    <row r="117" spans="1:8" x14ac:dyDescent="0.45">
      <c r="A117" s="8">
        <f>IF(ROWS(A$86:A117)&gt;Master!$M$2,"",ROWS(A$86:A117))</f>
        <v>32</v>
      </c>
      <c r="B117" s="8" t="str">
        <f>INDEX(Master!E34:J34,MATCH('Forecast Vs Actual Dashboard'!$K$38,Master!$E$2:$J$2,0))</f>
        <v>SKU-20</v>
      </c>
      <c r="C117" s="8" t="str">
        <f>IFERROR(VLOOKUP(B117,'SKU Level Accuracy'!E:F,2,0),"")</f>
        <v>Description_020</v>
      </c>
      <c r="D117" s="37">
        <f>IF(B117="","",IFERROR(INDEX('SKU Level Accuracy'!R:R,MATCH(B117,'SKU Level Accuracy'!E:E,0)),""))</f>
        <v>63732.153380408636</v>
      </c>
      <c r="E117" s="37">
        <f>IF(B117="","",IFERROR(INDEX('SKU Level Accuracy'!U:U,MATCH(B117,'SKU Level Accuracy'!E:E,0)),""))</f>
        <v>75486.476085086368</v>
      </c>
      <c r="F117" s="3">
        <f>IF(C117="","",INDEX('SKU Level Accuracy'!$AA:$AA,MATCH(B117,'SKU Level Accuracy'!$E:$E,0)))</f>
        <v>0.81556683587140444</v>
      </c>
      <c r="G117" s="16">
        <f>IF(C117="","",IFERROR(INDEX('Consensus Forecast'!B:B,MATCH($B117,'Consensus Forecast'!F:F,0)),0))</f>
        <v>6.4836842105263157</v>
      </c>
      <c r="H117" s="3">
        <f>IFERROR(F117-INDEX('SKU Level Accuracy'!$Z:$Z,MATCH(B117,'SKU Level Accuracy'!$E:$E,0)),"")</f>
        <v>9.193457416807671E-2</v>
      </c>
    </row>
    <row r="118" spans="1:8" x14ac:dyDescent="0.45">
      <c r="A118" s="8">
        <f>IF(ROWS(A$86:A118)&gt;Master!$M$2,"",ROWS(A$86:A118))</f>
        <v>33</v>
      </c>
      <c r="B118" s="8" t="str">
        <f>INDEX(Master!E35:J35,MATCH('Forecast Vs Actual Dashboard'!$K$38,Master!$E$2:$J$2,0))</f>
        <v>SKU-1217</v>
      </c>
      <c r="C118" s="8" t="str">
        <f>IFERROR(VLOOKUP(B118,'SKU Level Accuracy'!E:F,2,0),"")</f>
        <v>Description_1217</v>
      </c>
      <c r="D118" s="37">
        <f>IF(B118="","",IFERROR(INDEX('SKU Level Accuracy'!R:R,MATCH(B118,'SKU Level Accuracy'!E:E,0)),""))</f>
        <v>43443.602066002954</v>
      </c>
      <c r="E118" s="37">
        <f>IF(B118="","",IFERROR(INDEX('SKU Level Accuracy'!U:U,MATCH(B118,'SKU Level Accuracy'!E:E,0)),""))</f>
        <v>55065.550043003699</v>
      </c>
      <c r="F118" s="3">
        <f>IF(C118="","",INDEX('SKU Level Accuracy'!$AA:$AA,MATCH(B118,'SKU Level Accuracy'!$E:$E,0)))</f>
        <v>0.73248194384655863</v>
      </c>
      <c r="G118" s="16">
        <f>IF(C118="","",IFERROR(INDEX('Consensus Forecast'!B:B,MATCH($B118,'Consensus Forecast'!F:F,0)),0))</f>
        <v>2.2654339622641508</v>
      </c>
      <c r="H118" s="3">
        <f>IFERROR(F118-INDEX('SKU Level Accuracy'!$Z:$Z,MATCH(B118,'SKU Level Accuracy'!$E:$E,0)),"")</f>
        <v>-0.12369062993255842</v>
      </c>
    </row>
    <row r="119" spans="1:8" x14ac:dyDescent="0.45">
      <c r="A119" s="8">
        <f>IF(ROWS(A$86:A119)&gt;Master!$M$2,"",ROWS(A$86:A119))</f>
        <v>34</v>
      </c>
      <c r="B119" s="8" t="str">
        <f>INDEX(Master!E36:J36,MATCH('Forecast Vs Actual Dashboard'!$K$38,Master!$E$2:$J$2,0))</f>
        <v>SKU-914</v>
      </c>
      <c r="C119" s="8" t="str">
        <f>IFERROR(VLOOKUP(B119,'SKU Level Accuracy'!E:F,2,0),"")</f>
        <v>Description_914</v>
      </c>
      <c r="D119" s="37">
        <f>IF(B119="","",IFERROR(INDEX('SKU Level Accuracy'!R:R,MATCH(B119,'SKU Level Accuracy'!E:E,0)),""))</f>
        <v>39166.268527250482</v>
      </c>
      <c r="E119" s="37">
        <f>IF(B119="","",IFERROR(INDEX('SKU Level Accuracy'!U:U,MATCH(B119,'SKU Level Accuracy'!E:E,0)),""))</f>
        <v>60428.09527768995</v>
      </c>
      <c r="F119" s="3">
        <f>IF(C119="","",INDEX('SKU Level Accuracy'!$AA:$AA,MATCH(B119,'SKU Level Accuracy'!$E:$E,0)))</f>
        <v>0.45713933060418421</v>
      </c>
      <c r="G119" s="16">
        <f>IF(C119="","",IFERROR(INDEX('Consensus Forecast'!B:B,MATCH($B119,'Consensus Forecast'!F:F,0)),0))</f>
        <v>5.96E-3</v>
      </c>
      <c r="H119" s="3">
        <f>IFERROR(F119-INDEX('SKU Level Accuracy'!$Z:$Z,MATCH(B119,'SKU Level Accuracy'!$E:$E,0)),"")</f>
        <v>-9.6315648721482794E-2</v>
      </c>
    </row>
    <row r="120" spans="1:8" x14ac:dyDescent="0.45">
      <c r="A120" s="8">
        <f>IF(ROWS(A$86:A120)&gt;Master!$M$2,"",ROWS(A$86:A120))</f>
        <v>35</v>
      </c>
      <c r="B120" s="8" t="str">
        <f>INDEX(Master!E37:J37,MATCH('Forecast Vs Actual Dashboard'!$K$38,Master!$E$2:$J$2,0))</f>
        <v>SKU-1225</v>
      </c>
      <c r="C120" s="8" t="str">
        <f>IFERROR(VLOOKUP(B120,'SKU Level Accuracy'!E:F,2,0),"")</f>
        <v>Description_1225</v>
      </c>
      <c r="D120" s="37">
        <f>IF(B120="","",IFERROR(INDEX('SKU Level Accuracy'!R:R,MATCH(B120,'SKU Level Accuracy'!E:E,0)),""))</f>
        <v>55351.087469843711</v>
      </c>
      <c r="E120" s="37">
        <f>IF(B120="","",IFERROR(INDEX('SKU Level Accuracy'!U:U,MATCH(B120,'SKU Level Accuracy'!E:E,0)),""))</f>
        <v>85922.209670667056</v>
      </c>
      <c r="F120" s="3">
        <f>IF(C120="","",INDEX('SKU Level Accuracy'!$AA:$AA,MATCH(B120,'SKU Level Accuracy'!$E:$E,0)))</f>
        <v>0.44768705371002793</v>
      </c>
      <c r="G120" s="16">
        <f>IF(C120="","",IFERROR(INDEX('Consensus Forecast'!B:B,MATCH($B120,'Consensus Forecast'!F:F,0)),0))</f>
        <v>0.74486301369863006</v>
      </c>
      <c r="H120" s="3">
        <f>IFERROR(F120-INDEX('SKU Level Accuracy'!$Z:$Z,MATCH(B120,'SKU Level Accuracy'!$E:$E,0)),"")</f>
        <v>-0.38000620925178519</v>
      </c>
    </row>
    <row r="121" spans="1:8" x14ac:dyDescent="0.45">
      <c r="A121" s="8">
        <f>IF(ROWS(A$86:A121)&gt;Master!$M$2,"",ROWS(A$86:A121))</f>
        <v>36</v>
      </c>
      <c r="B121" s="8" t="str">
        <f>INDEX(Master!E38:J38,MATCH('Forecast Vs Actual Dashboard'!$K$38,Master!$E$2:$J$2,0))</f>
        <v>SKU-1074</v>
      </c>
      <c r="C121" s="8" t="str">
        <f>IFERROR(VLOOKUP(B121,'SKU Level Accuracy'!E:F,2,0),"")</f>
        <v>Description_1074</v>
      </c>
      <c r="D121" s="37">
        <f>IF(B121="","",IFERROR(INDEX('SKU Level Accuracy'!R:R,MATCH(B121,'SKU Level Accuracy'!E:E,0)),""))</f>
        <v>41617.760582835566</v>
      </c>
      <c r="E121" s="37">
        <f>IF(B121="","",IFERROR(INDEX('SKU Level Accuracy'!U:U,MATCH(B121,'SKU Level Accuracy'!E:E,0)),""))</f>
        <v>52702.229496237851</v>
      </c>
      <c r="F121" s="3">
        <f>IF(C121="","",INDEX('SKU Level Accuracy'!$AA:$AA,MATCH(B121,'SKU Level Accuracy'!$E:$E,0)))</f>
        <v>0.73366013071895431</v>
      </c>
      <c r="G121" s="16">
        <f>IF(C121="","",IFERROR(INDEX('Consensus Forecast'!B:B,MATCH($B121,'Consensus Forecast'!F:F,0)),0))</f>
        <v>2.0871612903225807</v>
      </c>
      <c r="H121" s="3">
        <f>IFERROR(F121-INDEX('SKU Level Accuracy'!$Z:$Z,MATCH(B121,'SKU Level Accuracy'!$E:$E,0)),"")</f>
        <v>5.7598039215686292E-2</v>
      </c>
    </row>
    <row r="122" spans="1:8" x14ac:dyDescent="0.45">
      <c r="A122" s="8">
        <f>IF(ROWS(A$86:A122)&gt;Master!$M$2,"",ROWS(A$86:A122))</f>
        <v>37</v>
      </c>
      <c r="B122" s="8" t="str">
        <f>INDEX(Master!E39:J39,MATCH('Forecast Vs Actual Dashboard'!$K$38,Master!$E$2:$J$2,0))</f>
        <v>SKU-408</v>
      </c>
      <c r="C122" s="8" t="str">
        <f>IFERROR(VLOOKUP(B122,'SKU Level Accuracy'!E:F,2,0),"")</f>
        <v>Description_408</v>
      </c>
      <c r="D122" s="37">
        <f>IF(B122="","",IFERROR(INDEX('SKU Level Accuracy'!R:R,MATCH(B122,'SKU Level Accuracy'!E:E,0)),""))</f>
        <v>37791.032047999994</v>
      </c>
      <c r="E122" s="37">
        <f>IF(B122="","",IFERROR(INDEX('SKU Level Accuracy'!U:U,MATCH(B122,'SKU Level Accuracy'!E:E,0)),""))</f>
        <v>50393.885499999989</v>
      </c>
      <c r="F122" s="3">
        <f>IF(C122="","",INDEX('SKU Level Accuracy'!$AA:$AA,MATCH(B122,'SKU Level Accuracy'!$E:$E,0)))</f>
        <v>0.66651205936920221</v>
      </c>
      <c r="G122" s="16">
        <f>IF(C122="","",IFERROR(INDEX('Consensus Forecast'!B:B,MATCH($B122,'Consensus Forecast'!F:F,0)),0))</f>
        <v>3.4246086956521737</v>
      </c>
      <c r="H122" s="3">
        <f>IFERROR(F122-INDEX('SKU Level Accuracy'!$Z:$Z,MATCH(B122,'SKU Level Accuracy'!$E:$E,0)),"")</f>
        <v>-5.6934137291280162E-2</v>
      </c>
    </row>
    <row r="123" spans="1:8" x14ac:dyDescent="0.45">
      <c r="A123" s="8">
        <f>IF(ROWS(A$86:A123)&gt;Master!$M$2,"",ROWS(A$86:A123))</f>
        <v>38</v>
      </c>
      <c r="B123" s="8" t="str">
        <f>INDEX(Master!E40:J40,MATCH('Forecast Vs Actual Dashboard'!$K$38,Master!$E$2:$J$2,0))</f>
        <v>SKU-689</v>
      </c>
      <c r="C123" s="8" t="str">
        <f>IFERROR(VLOOKUP(B123,'SKU Level Accuracy'!E:F,2,0),"")</f>
        <v>Description_689</v>
      </c>
      <c r="D123" s="37">
        <f>IF(B123="","",IFERROR(INDEX('SKU Level Accuracy'!R:R,MATCH(B123,'SKU Level Accuracy'!E:E,0)),""))</f>
        <v>63929.216667809385</v>
      </c>
      <c r="E123" s="37">
        <f>IF(B123="","",IFERROR(INDEX('SKU Level Accuracy'!U:U,MATCH(B123,'SKU Level Accuracy'!E:E,0)),""))</f>
        <v>30155.290881042161</v>
      </c>
      <c r="F123" s="3">
        <f>IF(C123="","",INDEX('SKU Level Accuracy'!$AA:$AA,MATCH(B123,'SKU Level Accuracy'!$E:$E,0)))</f>
        <v>0.47169811320754718</v>
      </c>
      <c r="G123" s="16">
        <f>IF(C123="","",IFERROR(INDEX('Consensus Forecast'!B:B,MATCH($B123,'Consensus Forecast'!F:F,0)),0))</f>
        <v>6.6959999999999997</v>
      </c>
      <c r="H123" s="3">
        <f>IFERROR(F123-INDEX('SKU Level Accuracy'!$Z:$Z,MATCH(B123,'SKU Level Accuracy'!$E:$E,0)),"")</f>
        <v>-0.13050314465408797</v>
      </c>
    </row>
    <row r="124" spans="1:8" x14ac:dyDescent="0.45">
      <c r="A124" s="8">
        <f>IF(ROWS(A$86:A124)&gt;Master!$M$2,"",ROWS(A$86:A124))</f>
        <v>39</v>
      </c>
      <c r="B124" s="8" t="str">
        <f>INDEX(Master!E41:J41,MATCH('Forecast Vs Actual Dashboard'!$K$38,Master!$E$2:$J$2,0))</f>
        <v>SKU-182</v>
      </c>
      <c r="C124" s="8" t="str">
        <f>IFERROR(VLOOKUP(B124,'SKU Level Accuracy'!E:F,2,0),"")</f>
        <v>Description_182</v>
      </c>
      <c r="D124" s="37">
        <f>IF(B124="","",IFERROR(INDEX('SKU Level Accuracy'!R:R,MATCH(B124,'SKU Level Accuracy'!E:E,0)),""))</f>
        <v>34687.779490221408</v>
      </c>
      <c r="E124" s="37">
        <f>IF(B124="","",IFERROR(INDEX('SKU Level Accuracy'!U:U,MATCH(B124,'SKU Level Accuracy'!E:E,0)),""))</f>
        <v>51174.090524763895</v>
      </c>
      <c r="F124" s="3">
        <f>IF(C124="","",INDEX('SKU Level Accuracy'!$AA:$AA,MATCH(B124,'SKU Level Accuracy'!$E:$E,0)))</f>
        <v>0.5247227906534051</v>
      </c>
      <c r="G124" s="16">
        <f>IF(C124="","",IFERROR(INDEX('Consensus Forecast'!B:B,MATCH($B124,'Consensus Forecast'!F:F,0)),0))</f>
        <v>0.73822857142857146</v>
      </c>
      <c r="H124" s="3">
        <f>IFERROR(F124-INDEX('SKU Level Accuracy'!$Z:$Z,MATCH(B124,'SKU Level Accuracy'!$E:$E,0)),"")</f>
        <v>-0.11559510779041537</v>
      </c>
    </row>
    <row r="125" spans="1:8" x14ac:dyDescent="0.45">
      <c r="A125" s="8">
        <f>IF(ROWS(A$86:A125)&gt;Master!$M$2,"",ROWS(A$86:A125))</f>
        <v>40</v>
      </c>
      <c r="B125" s="8" t="str">
        <f>INDEX(Master!E42:J42,MATCH('Forecast Vs Actual Dashboard'!$K$38,Master!$E$2:$J$2,0))</f>
        <v>SKU-337</v>
      </c>
      <c r="C125" s="8" t="str">
        <f>IFERROR(VLOOKUP(B125,'SKU Level Accuracy'!E:F,2,0),"")</f>
        <v>Description_337</v>
      </c>
      <c r="D125" s="37">
        <f>IF(B125="","",IFERROR(INDEX('SKU Level Accuracy'!R:R,MATCH(B125,'SKU Level Accuracy'!E:E,0)),""))</f>
        <v>37481.707871758641</v>
      </c>
      <c r="E125" s="37">
        <f>IF(B125="","",IFERROR(INDEX('SKU Level Accuracy'!U:U,MATCH(B125,'SKU Level Accuracy'!E:E,0)),""))</f>
        <v>47633.32130916867</v>
      </c>
      <c r="F125" s="3">
        <f>IF(C125="","",INDEX('SKU Level Accuracy'!$AA:$AA,MATCH(B125,'SKU Level Accuracy'!$E:$E,0)))</f>
        <v>0.72915819438796259</v>
      </c>
      <c r="G125" s="16">
        <f>IF(C125="","",IFERROR(INDEX('Consensus Forecast'!B:B,MATCH($B125,'Consensus Forecast'!F:F,0)),0))</f>
        <v>1.19848</v>
      </c>
      <c r="H125" s="3">
        <f>IFERROR(F125-INDEX('SKU Level Accuracy'!$Z:$Z,MATCH(B125,'SKU Level Accuracy'!$E:$E,0)),"")</f>
        <v>-6.9133794225294865E-2</v>
      </c>
    </row>
    <row r="126" spans="1:8" x14ac:dyDescent="0.45">
      <c r="A126" s="8">
        <f>IF(ROWS(A$86:A126)&gt;Master!$M$2,"",ROWS(A$86:A126))</f>
        <v>41</v>
      </c>
      <c r="B126" s="8" t="str">
        <f>INDEX(Master!E43:J43,MATCH('Forecast Vs Actual Dashboard'!$K$38,Master!$E$2:$J$2,0))</f>
        <v>SKU-867</v>
      </c>
      <c r="C126" s="8" t="str">
        <f>IFERROR(VLOOKUP(B126,'SKU Level Accuracy'!E:F,2,0),"")</f>
        <v>Description_867</v>
      </c>
      <c r="D126" s="37">
        <f>IF(B126="","",IFERROR(INDEX('SKU Level Accuracy'!R:R,MATCH(B126,'SKU Level Accuracy'!E:E,0)),""))</f>
        <v>28997.3823723112</v>
      </c>
      <c r="E126" s="37">
        <f>IF(B126="","",IFERROR(INDEX('SKU Level Accuracy'!U:U,MATCH(B126,'SKU Level Accuracy'!E:E,0)),""))</f>
        <v>52368.853613565116</v>
      </c>
      <c r="F126" s="3">
        <f>IF(C126="","",INDEX('SKU Level Accuracy'!$AA:$AA,MATCH(B126,'SKU Level Accuracy'!$E:$E,0)))</f>
        <v>0.19401444788441691</v>
      </c>
      <c r="G126" s="16">
        <f>IF(C126="","",IFERROR(INDEX('Consensus Forecast'!B:B,MATCH($B126,'Consensus Forecast'!F:F,0)),0))</f>
        <v>0.87257142857142855</v>
      </c>
      <c r="H126" s="3">
        <f>IFERROR(F126-INDEX('SKU Level Accuracy'!$Z:$Z,MATCH(B126,'SKU Level Accuracy'!$E:$E,0)),"")</f>
        <v>-0.51599587203302377</v>
      </c>
    </row>
    <row r="127" spans="1:8" x14ac:dyDescent="0.45">
      <c r="A127" s="8">
        <f>IF(ROWS(A$86:A127)&gt;Master!$M$2,"",ROWS(A$86:A127))</f>
        <v>42</v>
      </c>
      <c r="B127" s="8" t="str">
        <f>INDEX(Master!E44:J44,MATCH('Forecast Vs Actual Dashboard'!$K$38,Master!$E$2:$J$2,0))</f>
        <v>SKU-10</v>
      </c>
      <c r="C127" s="8" t="str">
        <f>IFERROR(VLOOKUP(B127,'SKU Level Accuracy'!E:F,2,0),"")</f>
        <v>Description_010</v>
      </c>
      <c r="D127" s="37">
        <f>IF(B127="","",IFERROR(INDEX('SKU Level Accuracy'!R:R,MATCH(B127,'SKU Level Accuracy'!E:E,0)),""))</f>
        <v>56184.342715779676</v>
      </c>
      <c r="E127" s="37">
        <f>IF(B127="","",IFERROR(INDEX('SKU Level Accuracy'!U:U,MATCH(B127,'SKU Level Accuracy'!E:E,0)),""))</f>
        <v>59625.591117413242</v>
      </c>
      <c r="F127" s="3">
        <f>IF(C127="","",INDEX('SKU Level Accuracy'!$AA:$AA,MATCH(B127,'SKU Level Accuracy'!$E:$E,0)))</f>
        <v>0.93875075803517283</v>
      </c>
      <c r="G127" s="16">
        <f>IF(C127="","",IFERROR(INDEX('Consensus Forecast'!B:B,MATCH($B127,'Consensus Forecast'!F:F,0)),0))</f>
        <v>3.9572857142857143</v>
      </c>
      <c r="H127" s="3">
        <f>IFERROR(F127-INDEX('SKU Level Accuracy'!$Z:$Z,MATCH(B127,'SKU Level Accuracy'!$E:$E,0)),"")</f>
        <v>2.8502122498483939E-2</v>
      </c>
    </row>
    <row r="128" spans="1:8" x14ac:dyDescent="0.45">
      <c r="A128" s="8">
        <f>IF(ROWS(A$86:A128)&gt;Master!$M$2,"",ROWS(A$86:A128))</f>
        <v>43</v>
      </c>
      <c r="B128" s="8" t="str">
        <f>INDEX(Master!E45:J45,MATCH('Forecast Vs Actual Dashboard'!$K$38,Master!$E$2:$J$2,0))</f>
        <v>SKU-563</v>
      </c>
      <c r="C128" s="8" t="str">
        <f>IFERROR(VLOOKUP(B128,'SKU Level Accuracy'!E:F,2,0),"")</f>
        <v>Description_563</v>
      </c>
      <c r="D128" s="37">
        <f>IF(B128="","",IFERROR(INDEX('SKU Level Accuracy'!R:R,MATCH(B128,'SKU Level Accuracy'!E:E,0)),""))</f>
        <v>38238.119495959778</v>
      </c>
      <c r="E128" s="37">
        <f>IF(B128="","",IFERROR(INDEX('SKU Level Accuracy'!U:U,MATCH(B128,'SKU Level Accuracy'!E:E,0)),""))</f>
        <v>50628.869019040823</v>
      </c>
      <c r="F128" s="3">
        <f>IF(C128="","",INDEX('SKU Level Accuracy'!$AA:$AA,MATCH(B128,'SKU Level Accuracy'!$E:$E,0)))</f>
        <v>0.6759581881533101</v>
      </c>
      <c r="G128" s="16">
        <f>IF(C128="","",IFERROR(INDEX('Consensus Forecast'!B:B,MATCH($B128,'Consensus Forecast'!F:F,0)),0))</f>
        <v>1.3</v>
      </c>
      <c r="H128" s="3">
        <f>IFERROR(F128-INDEX('SKU Level Accuracy'!$Z:$Z,MATCH(B128,'SKU Level Accuracy'!$E:$E,0)),"")</f>
        <v>-5.9233449477351874E-2</v>
      </c>
    </row>
    <row r="129" spans="1:8" x14ac:dyDescent="0.45">
      <c r="A129" s="8">
        <f>IF(ROWS(A$86:A129)&gt;Master!$M$2,"",ROWS(A$86:A129))</f>
        <v>44</v>
      </c>
      <c r="B129" s="8" t="str">
        <f>INDEX(Master!E46:J46,MATCH('Forecast Vs Actual Dashboard'!$K$38,Master!$E$2:$J$2,0))</f>
        <v>SKU-1281</v>
      </c>
      <c r="C129" s="8" t="str">
        <f>IFERROR(VLOOKUP(B129,'SKU Level Accuracy'!E:F,2,0),"")</f>
        <v>Description_1281</v>
      </c>
      <c r="D129" s="37">
        <f>IF(B129="","",IFERROR(INDEX('SKU Level Accuracy'!R:R,MATCH(B129,'SKU Level Accuracy'!E:E,0)),""))</f>
        <v>50793.123998500749</v>
      </c>
      <c r="E129" s="37">
        <f>IF(B129="","",IFERROR(INDEX('SKU Level Accuracy'!U:U,MATCH(B129,'SKU Level Accuracy'!E:E,0)),""))</f>
        <v>31213.651619190405</v>
      </c>
      <c r="F129" s="3">
        <f>IF(C129="","",INDEX('SKU Level Accuracy'!$AA:$AA,MATCH(B129,'SKU Level Accuracy'!$E:$E,0)))</f>
        <v>0.61452513966480449</v>
      </c>
      <c r="G129" s="16">
        <f>IF(C129="","",IFERROR(INDEX('Consensus Forecast'!B:B,MATCH($B129,'Consensus Forecast'!F:F,0)),0))</f>
        <v>1.3909090909090909</v>
      </c>
      <c r="H129" s="3">
        <f>IFERROR(F129-INDEX('SKU Level Accuracy'!$Z:$Z,MATCH(B129,'SKU Level Accuracy'!$E:$E,0)),"")</f>
        <v>3.9106145251396662E-2</v>
      </c>
    </row>
    <row r="130" spans="1:8" x14ac:dyDescent="0.45">
      <c r="A130" s="8">
        <f>IF(ROWS(A$86:A130)&gt;Master!$M$2,"",ROWS(A$86:A130))</f>
        <v>45</v>
      </c>
      <c r="B130" s="8" t="str">
        <f>INDEX(Master!E47:J47,MATCH('Forecast Vs Actual Dashboard'!$K$38,Master!$E$2:$J$2,0))</f>
        <v>SKU-353</v>
      </c>
      <c r="C130" s="8" t="str">
        <f>IFERROR(VLOOKUP(B130,'SKU Level Accuracy'!E:F,2,0),"")</f>
        <v>Description_353</v>
      </c>
      <c r="D130" s="37">
        <f>IF(B130="","",IFERROR(INDEX('SKU Level Accuracy'!R:R,MATCH(B130,'SKU Level Accuracy'!E:E,0)),""))</f>
        <v>53891.666539709688</v>
      </c>
      <c r="E130" s="37">
        <f>IF(B130="","",IFERROR(INDEX('SKU Level Accuracy'!U:U,MATCH(B130,'SKU Level Accuracy'!E:E,0)),""))</f>
        <v>52834.967195793812</v>
      </c>
      <c r="F130" s="3">
        <f>IF(C130="","",INDEX('SKU Level Accuracy'!$AA:$AA,MATCH(B130,'SKU Level Accuracy'!$E:$E,0)))</f>
        <v>0.98039215686274506</v>
      </c>
      <c r="G130" s="16">
        <f>IF(C130="","",IFERROR(INDEX('Consensus Forecast'!B:B,MATCH($B130,'Consensus Forecast'!F:F,0)),0))</f>
        <v>2.2356250000000002</v>
      </c>
      <c r="H130" s="3">
        <f>IFERROR(F130-INDEX('SKU Level Accuracy'!$Z:$Z,MATCH(B130,'SKU Level Accuracy'!$E:$E,0)),"")</f>
        <v>2.522875816993464E-2</v>
      </c>
    </row>
    <row r="131" spans="1:8" x14ac:dyDescent="0.45">
      <c r="A131" s="8">
        <f>IF(ROWS(A$86:A131)&gt;Master!$M$2,"",ROWS(A$86:A131))</f>
        <v>46</v>
      </c>
      <c r="B131" s="8" t="str">
        <f>INDEX(Master!E48:J48,MATCH('Forecast Vs Actual Dashboard'!$K$38,Master!$E$2:$J$2,0))</f>
        <v>SKU-1304</v>
      </c>
      <c r="C131" s="8" t="str">
        <f>IFERROR(VLOOKUP(B131,'SKU Level Accuracy'!E:F,2,0),"")</f>
        <v>Description_1304</v>
      </c>
      <c r="D131" s="37">
        <f>IF(B131="","",IFERROR(INDEX('SKU Level Accuracy'!R:R,MATCH(B131,'SKU Level Accuracy'!E:E,0)),""))</f>
        <v>30959.300758313952</v>
      </c>
      <c r="E131" s="37">
        <f>IF(B131="","",IFERROR(INDEX('SKU Level Accuracy'!U:U,MATCH(B131,'SKU Level Accuracy'!E:E,0)),""))</f>
        <v>39345.516577377937</v>
      </c>
      <c r="F131" s="3">
        <f>IF(C131="","",INDEX('SKU Level Accuracy'!$AA:$AA,MATCH(B131,'SKU Level Accuracy'!$E:$E,0)))</f>
        <v>0.72912127814088601</v>
      </c>
      <c r="G131" s="16">
        <f>IF(C131="","",IFERROR(INDEX('Consensus Forecast'!B:B,MATCH($B131,'Consensus Forecast'!F:F,0)),0))</f>
        <v>7.6784265734265729</v>
      </c>
      <c r="H131" s="3">
        <f>IFERROR(F131-INDEX('SKU Level Accuracy'!$Z:$Z,MATCH(B131,'SKU Level Accuracy'!$E:$E,0)),"")</f>
        <v>0.29411764705882359</v>
      </c>
    </row>
    <row r="132" spans="1:8" x14ac:dyDescent="0.45">
      <c r="A132" s="8">
        <f>IF(ROWS(A$86:A132)&gt;Master!$M$2,"",ROWS(A$86:A132))</f>
        <v>47</v>
      </c>
      <c r="B132" s="8" t="str">
        <f>INDEX(Master!E49:J49,MATCH('Forecast Vs Actual Dashboard'!$K$38,Master!$E$2:$J$2,0))</f>
        <v>SKU-1012</v>
      </c>
      <c r="C132" s="8" t="str">
        <f>IFERROR(VLOOKUP(B132,'SKU Level Accuracy'!E:F,2,0),"")</f>
        <v>Description_1012</v>
      </c>
      <c r="D132" s="37">
        <f>IF(B132="","",IFERROR(INDEX('SKU Level Accuracy'!R:R,MATCH(B132,'SKU Level Accuracy'!E:E,0)),""))</f>
        <v>32530.895005024857</v>
      </c>
      <c r="E132" s="37">
        <f>IF(B132="","",IFERROR(INDEX('SKU Level Accuracy'!U:U,MATCH(B132,'SKU Level Accuracy'!E:E,0)),""))</f>
        <v>43922.01975684717</v>
      </c>
      <c r="F132" s="3">
        <f>IF(C132="","",INDEX('SKU Level Accuracy'!$AA:$AA,MATCH(B132,'SKU Level Accuracy'!$E:$E,0)))</f>
        <v>0.64983672444109519</v>
      </c>
      <c r="G132" s="16">
        <f>IF(C132="","",IFERROR(INDEX('Consensus Forecast'!B:B,MATCH($B132,'Consensus Forecast'!F:F,0)),0))</f>
        <v>3.0207000000000002</v>
      </c>
      <c r="H132" s="3">
        <f>IFERROR(F132-INDEX('SKU Level Accuracy'!$Z:$Z,MATCH(B132,'SKU Level Accuracy'!$E:$E,0)),"")</f>
        <v>-5.1996985681989516E-2</v>
      </c>
    </row>
    <row r="133" spans="1:8" x14ac:dyDescent="0.45">
      <c r="A133" s="8">
        <f>IF(ROWS(A$86:A133)&gt;Master!$M$2,"",ROWS(A$86:A133))</f>
        <v>48</v>
      </c>
      <c r="B133" s="8" t="str">
        <f>INDEX(Master!E50:J50,MATCH('Forecast Vs Actual Dashboard'!$K$38,Master!$E$2:$J$2,0))</f>
        <v>SKU-690</v>
      </c>
      <c r="C133" s="8" t="str">
        <f>IFERROR(VLOOKUP(B133,'SKU Level Accuracy'!E:F,2,0),"")</f>
        <v>Description_690</v>
      </c>
      <c r="D133" s="37">
        <f>IF(B133="","",IFERROR(INDEX('SKU Level Accuracy'!R:R,MATCH(B133,'SKU Level Accuracy'!E:E,0)),""))</f>
        <v>56182.80780898076</v>
      </c>
      <c r="E133" s="37">
        <f>IF(B133="","",IFERROR(INDEX('SKU Level Accuracy'!U:U,MATCH(B133,'SKU Level Accuracy'!E:E,0)),""))</f>
        <v>49048.483007840347</v>
      </c>
      <c r="F133" s="3">
        <f>IF(C133="","",INDEX('SKU Level Accuracy'!$AA:$AA,MATCH(B133,'SKU Level Accuracy'!$E:$E,0)))</f>
        <v>0.87301587301587302</v>
      </c>
      <c r="G133" s="16">
        <f>IF(C133="","",IFERROR(INDEX('Consensus Forecast'!B:B,MATCH($B133,'Consensus Forecast'!F:F,0)),0))</f>
        <v>5.2214285714285715</v>
      </c>
      <c r="H133" s="3">
        <f>IFERROR(F133-INDEX('SKU Level Accuracy'!$Z:$Z,MATCH(B133,'SKU Level Accuracy'!$E:$E,0)),"")</f>
        <v>1.9841269841269882E-2</v>
      </c>
    </row>
    <row r="134" spans="1:8" x14ac:dyDescent="0.45">
      <c r="A134" s="8">
        <f>IF(ROWS(A$86:A134)&gt;Master!$M$2,"",ROWS(A$86:A134))</f>
        <v>49</v>
      </c>
      <c r="B134" s="8" t="str">
        <f>INDEX(Master!E51:J51,MATCH('Forecast Vs Actual Dashboard'!$K$38,Master!$E$2:$J$2,0))</f>
        <v>SKU-176</v>
      </c>
      <c r="C134" s="8" t="str">
        <f>IFERROR(VLOOKUP(B134,'SKU Level Accuracy'!E:F,2,0),"")</f>
        <v>Description_176</v>
      </c>
      <c r="D134" s="37">
        <f>IF(B134="","",IFERROR(INDEX('SKU Level Accuracy'!R:R,MATCH(B134,'SKU Level Accuracy'!E:E,0)),""))</f>
        <v>34286.590365175827</v>
      </c>
      <c r="E134" s="37">
        <f>IF(B134="","",IFERROR(INDEX('SKU Level Accuracy'!U:U,MATCH(B134,'SKU Level Accuracy'!E:E,0)),""))</f>
        <v>38173.329353940702</v>
      </c>
      <c r="F134" s="3">
        <f>IF(C134="","",INDEX('SKU Level Accuracy'!$AA:$AA,MATCH(B134,'SKU Level Accuracy'!$E:$E,0)))</f>
        <v>0.88663967611336036</v>
      </c>
      <c r="G134" s="16">
        <f>IF(C134="","",IFERROR(INDEX('Consensus Forecast'!B:B,MATCH($B134,'Consensus Forecast'!F:F,0)),0))</f>
        <v>3.7219047619047618</v>
      </c>
      <c r="H134" s="3">
        <f>IFERROR(F134-INDEX('SKU Level Accuracy'!$Z:$Z,MATCH(B134,'SKU Level Accuracy'!$E:$E,0)),"")</f>
        <v>-6.993927125506072E-2</v>
      </c>
    </row>
    <row r="135" spans="1:8" x14ac:dyDescent="0.45">
      <c r="A135" s="8">
        <f>IF(ROWS(A$86:A135)&gt;Master!$M$2,"",ROWS(A$86:A135))</f>
        <v>50</v>
      </c>
      <c r="B135" s="8" t="str">
        <f>INDEX(Master!E52:J52,MATCH('Forecast Vs Actual Dashboard'!$K$38,Master!$E$2:$J$2,0))</f>
        <v>SKU-894</v>
      </c>
      <c r="C135" s="8" t="str">
        <f>IFERROR(VLOOKUP(B135,'SKU Level Accuracy'!E:F,2,0),"")</f>
        <v>Description_894</v>
      </c>
      <c r="D135" s="37">
        <f>IF(B135="","",IFERROR(INDEX('SKU Level Accuracy'!R:R,MATCH(B135,'SKU Level Accuracy'!E:E,0)),""))</f>
        <v>39148.880734175444</v>
      </c>
      <c r="E135" s="37">
        <f>IF(B135="","",IFERROR(INDEX('SKU Level Accuracy'!U:U,MATCH(B135,'SKU Level Accuracy'!E:E,0)),""))</f>
        <v>38854.528247452319</v>
      </c>
      <c r="F135" s="3">
        <f>IF(C135="","",INDEX('SKU Level Accuracy'!$AA:$AA,MATCH(B135,'SKU Level Accuracy'!$E:$E,0)))</f>
        <v>0.99248120300751874</v>
      </c>
      <c r="G135" s="16">
        <f>IF(C135="","",IFERROR(INDEX('Consensus Forecast'!B:B,MATCH($B135,'Consensus Forecast'!F:F,0)),0))</f>
        <v>2.3781249999999998</v>
      </c>
      <c r="H135" s="3">
        <f>IFERROR(F135-INDEX('SKU Level Accuracy'!$Z:$Z,MATCH(B135,'SKU Level Accuracy'!$E:$E,0)),"")</f>
        <v>-1.9248120300752181E-3</v>
      </c>
    </row>
    <row r="136" spans="1:8" x14ac:dyDescent="0.45">
      <c r="A136" s="8">
        <f>IF(ROWS(A$86:A136)&gt;Master!$M$2,"",ROWS(A$86:A136))</f>
        <v>51</v>
      </c>
      <c r="B136" s="8" t="str">
        <f>INDEX(Master!E53:J53,MATCH('Forecast Vs Actual Dashboard'!$K$38,Master!$E$2:$J$2,0))</f>
        <v>SKU-1107</v>
      </c>
      <c r="C136" s="8" t="str">
        <f>IFERROR(VLOOKUP(B136,'SKU Level Accuracy'!E:F,2,0),"")</f>
        <v>Description_1107</v>
      </c>
      <c r="D136" s="37">
        <f>IF(B136="","",IFERROR(INDEX('SKU Level Accuracy'!R:R,MATCH(B136,'SKU Level Accuracy'!E:E,0)),""))</f>
        <v>33425.370000000003</v>
      </c>
      <c r="E136" s="37">
        <f>IF(B136="","",IFERROR(INDEX('SKU Level Accuracy'!U:U,MATCH(B136,'SKU Level Accuracy'!E:E,0)),""))</f>
        <v>46424.125</v>
      </c>
      <c r="F136" s="3">
        <f>IF(C136="","",INDEX('SKU Level Accuracy'!$AA:$AA,MATCH(B136,'SKU Level Accuracy'!$E:$E,0)))</f>
        <v>0.61111111111111116</v>
      </c>
      <c r="G136" s="16">
        <f>IF(C136="","",IFERROR(INDEX('Consensus Forecast'!B:B,MATCH($B136,'Consensus Forecast'!F:F,0)),0))</f>
        <v>0.73066666666666669</v>
      </c>
      <c r="H136" s="3">
        <f>IFERROR(F136-INDEX('SKU Level Accuracy'!$Z:$Z,MATCH(B136,'SKU Level Accuracy'!$E:$E,0)),"")</f>
        <v>-7.8947368421052655E-2</v>
      </c>
    </row>
    <row r="137" spans="1:8" x14ac:dyDescent="0.45">
      <c r="A137" s="8">
        <f>IF(ROWS(A$86:A137)&gt;Master!$M$2,"",ROWS(A$86:A137))</f>
        <v>52</v>
      </c>
      <c r="B137" s="8" t="str">
        <f>INDEX(Master!E54:J54,MATCH('Forecast Vs Actual Dashboard'!$K$38,Master!$E$2:$J$2,0))</f>
        <v>SKU-1082</v>
      </c>
      <c r="C137" s="8" t="str">
        <f>IFERROR(VLOOKUP(B137,'SKU Level Accuracy'!E:F,2,0),"")</f>
        <v>Description_1082</v>
      </c>
      <c r="D137" s="37">
        <f>IF(B137="","",IFERROR(INDEX('SKU Level Accuracy'!R:R,MATCH(B137,'SKU Level Accuracy'!E:E,0)),""))</f>
        <v>22698.579599275941</v>
      </c>
      <c r="E137" s="37">
        <f>IF(B137="","",IFERROR(INDEX('SKU Level Accuracy'!U:U,MATCH(B137,'SKU Level Accuracy'!E:E,0)),""))</f>
        <v>43752.662570887493</v>
      </c>
      <c r="F137" s="3">
        <f>IF(C137="","",INDEX('SKU Level Accuracy'!$AA:$AA,MATCH(B137,'SKU Level Accuracy'!$E:$E,0)))</f>
        <v>7.244931871053506E-2</v>
      </c>
      <c r="G137" s="16">
        <f>IF(C137="","",IFERROR(INDEX('Consensus Forecast'!B:B,MATCH($B137,'Consensus Forecast'!F:F,0)),0))</f>
        <v>4.3046666666666669</v>
      </c>
      <c r="H137" s="3">
        <f>IFERROR(F137-INDEX('SKU Level Accuracy'!$Z:$Z,MATCH(B137,'SKU Level Accuracy'!$E:$E,0)),"")</f>
        <v>-0.59820538384845467</v>
      </c>
    </row>
    <row r="138" spans="1:8" x14ac:dyDescent="0.45">
      <c r="A138" s="8">
        <f>IF(ROWS(A$86:A138)&gt;Master!$M$2,"",ROWS(A$86:A138))</f>
        <v>53</v>
      </c>
      <c r="B138" s="8" t="str">
        <f>INDEX(Master!E55:J55,MATCH('Forecast Vs Actual Dashboard'!$K$38,Master!$E$2:$J$2,0))</f>
        <v>SKU-104</v>
      </c>
      <c r="C138" s="8" t="str">
        <f>IFERROR(VLOOKUP(B138,'SKU Level Accuracy'!E:F,2,0),"")</f>
        <v>Description_104</v>
      </c>
      <c r="D138" s="37">
        <f>IF(B138="","",IFERROR(INDEX('SKU Level Accuracy'!R:R,MATCH(B138,'SKU Level Accuracy'!E:E,0)),""))</f>
        <v>22933.711561535165</v>
      </c>
      <c r="E138" s="37">
        <f>IF(B138="","",IFERROR(INDEX('SKU Level Accuracy'!U:U,MATCH(B138,'SKU Level Accuracy'!E:E,0)),""))</f>
        <v>37177.242652944544</v>
      </c>
      <c r="F138" s="3">
        <f>IF(C138="","",INDEX('SKU Level Accuracy'!$AA:$AA,MATCH(B138,'SKU Level Accuracy'!$E:$E,0)))</f>
        <v>0.37892603850050655</v>
      </c>
      <c r="G138" s="16">
        <f>IF(C138="","",IFERROR(INDEX('Consensus Forecast'!B:B,MATCH($B138,'Consensus Forecast'!F:F,0)),0))</f>
        <v>1.801241379310345</v>
      </c>
      <c r="H138" s="3">
        <f>IFERROR(F138-INDEX('SKU Level Accuracy'!$Z:$Z,MATCH(B138,'SKU Level Accuracy'!$E:$E,0)),"")</f>
        <v>0.37892603850050655</v>
      </c>
    </row>
    <row r="139" spans="1:8" x14ac:dyDescent="0.45">
      <c r="A139" s="8">
        <f>IF(ROWS(A$86:A139)&gt;Master!$M$2,"",ROWS(A$86:A139))</f>
        <v>54</v>
      </c>
      <c r="B139" s="8" t="str">
        <f>INDEX(Master!E56:J56,MATCH('Forecast Vs Actual Dashboard'!$K$38,Master!$E$2:$J$2,0))</f>
        <v>SKU-1319</v>
      </c>
      <c r="C139" s="8" t="str">
        <f>IFERROR(VLOOKUP(B139,'SKU Level Accuracy'!E:F,2,0),"")</f>
        <v>Description_1319</v>
      </c>
      <c r="D139" s="37">
        <f>IF(B139="","",IFERROR(INDEX('SKU Level Accuracy'!R:R,MATCH(B139,'SKU Level Accuracy'!E:E,0)),""))</f>
        <v>52.521844095247829</v>
      </c>
      <c r="E139" s="37">
        <f>IF(B139="","",IFERROR(INDEX('SKU Level Accuracy'!U:U,MATCH(B139,'SKU Level Accuracy'!E:E,0)),""))</f>
        <v>40558.535162441374</v>
      </c>
      <c r="F139" s="3">
        <f>IF(C139="","",INDEX('SKU Level Accuracy'!$AA:$AA,MATCH(B139,'SKU Level Accuracy'!$E:$E,0)))</f>
        <v>0</v>
      </c>
      <c r="G139" s="16">
        <f>IF(C139="","",IFERROR(INDEX('Consensus Forecast'!B:B,MATCH($B139,'Consensus Forecast'!F:F,0)),0))</f>
        <v>3.4869739478957918E-3</v>
      </c>
      <c r="H139" s="3">
        <f>IFERROR(F139-INDEX('SKU Level Accuracy'!$Z:$Z,MATCH(B139,'SKU Level Accuracy'!$E:$E,0)),"")</f>
        <v>0</v>
      </c>
    </row>
    <row r="140" spans="1:8" x14ac:dyDescent="0.45">
      <c r="A140" s="8">
        <f>IF(ROWS(A$86:A140)&gt;Master!$M$2,"",ROWS(A$86:A140))</f>
        <v>55</v>
      </c>
      <c r="B140" s="8" t="str">
        <f>INDEX(Master!E57:J57,MATCH('Forecast Vs Actual Dashboard'!$K$38,Master!$E$2:$J$2,0))</f>
        <v>SKU-909</v>
      </c>
      <c r="C140" s="8" t="str">
        <f>IFERROR(VLOOKUP(B140,'SKU Level Accuracy'!E:F,2,0),"")</f>
        <v>Description_909</v>
      </c>
      <c r="D140" s="37">
        <f>IF(B140="","",IFERROR(INDEX('SKU Level Accuracy'!R:R,MATCH(B140,'SKU Level Accuracy'!E:E,0)),""))</f>
        <v>22253.600408332597</v>
      </c>
      <c r="E140" s="37">
        <f>IF(B140="","",IFERROR(INDEX('SKU Level Accuracy'!U:U,MATCH(B140,'SKU Level Accuracy'!E:E,0)),""))</f>
        <v>32990.018724261798</v>
      </c>
      <c r="F140" s="3">
        <f>IF(C140="","",INDEX('SKU Level Accuracy'!$AA:$AA,MATCH(B140,'SKU Level Accuracy'!$E:$E,0)))</f>
        <v>0.5175424147586889</v>
      </c>
      <c r="G140" s="16">
        <f>IF(C140="","",IFERROR(INDEX('Consensus Forecast'!B:B,MATCH($B140,'Consensus Forecast'!F:F,0)),0))</f>
        <v>2.2689545454545454</v>
      </c>
      <c r="H140" s="3">
        <f>IFERROR(F140-INDEX('SKU Level Accuracy'!$Z:$Z,MATCH(B140,'SKU Level Accuracy'!$E:$E,0)),"")</f>
        <v>0.29995058474715863</v>
      </c>
    </row>
    <row r="141" spans="1:8" x14ac:dyDescent="0.45">
      <c r="A141" s="8">
        <f>IF(ROWS(A$86:A141)&gt;Master!$M$2,"",ROWS(A$86:A141))</f>
        <v>56</v>
      </c>
      <c r="B141" s="8" t="str">
        <f>INDEX(Master!E58:J58,MATCH('Forecast Vs Actual Dashboard'!$K$38,Master!$E$2:$J$2,0))</f>
        <v>SKU-622</v>
      </c>
      <c r="C141" s="8" t="str">
        <f>IFERROR(VLOOKUP(B141,'SKU Level Accuracy'!E:F,2,0),"")</f>
        <v>Description_622</v>
      </c>
      <c r="D141" s="37">
        <f>IF(B141="","",IFERROR(INDEX('SKU Level Accuracy'!R:R,MATCH(B141,'SKU Level Accuracy'!E:E,0)),""))</f>
        <v>28752.430848744254</v>
      </c>
      <c r="E141" s="37">
        <f>IF(B141="","",IFERROR(INDEX('SKU Level Accuracy'!U:U,MATCH(B141,'SKU Level Accuracy'!E:E,0)),""))</f>
        <v>33926.172092913577</v>
      </c>
      <c r="F141" s="3">
        <f>IF(C141="","",INDEX('SKU Level Accuracy'!$AA:$AA,MATCH(B141,'SKU Level Accuracy'!$E:$E,0)))</f>
        <v>0.82005899705014751</v>
      </c>
      <c r="G141" s="16">
        <f>IF(C141="","",IFERROR(INDEX('Consensus Forecast'!B:B,MATCH($B141,'Consensus Forecast'!F:F,0)),0))</f>
        <v>0.85224999999999995</v>
      </c>
      <c r="H141" s="3">
        <f>IFERROR(F141-INDEX('SKU Level Accuracy'!$Z:$Z,MATCH(B141,'SKU Level Accuracy'!$E:$E,0)),"")</f>
        <v>-0.15796460176991145</v>
      </c>
    </row>
    <row r="142" spans="1:8" x14ac:dyDescent="0.45">
      <c r="A142" s="8">
        <f>IF(ROWS(A$86:A142)&gt;Master!$M$2,"",ROWS(A$86:A142))</f>
        <v>57</v>
      </c>
      <c r="B142" s="8" t="str">
        <f>INDEX(Master!E59:J59,MATCH('Forecast Vs Actual Dashboard'!$K$38,Master!$E$2:$J$2,0))</f>
        <v>SKU-1105</v>
      </c>
      <c r="C142" s="8" t="str">
        <f>IFERROR(VLOOKUP(B142,'SKU Level Accuracy'!E:F,2,0),"")</f>
        <v>Description_1105</v>
      </c>
      <c r="D142" s="37">
        <f>IF(B142="","",IFERROR(INDEX('SKU Level Accuracy'!R:R,MATCH(B142,'SKU Level Accuracy'!E:E,0)),""))</f>
        <v>9738.9050000000007</v>
      </c>
      <c r="E142" s="37">
        <f>IF(B142="","",IFERROR(INDEX('SKU Level Accuracy'!U:U,MATCH(B142,'SKU Level Accuracy'!E:E,0)),""))</f>
        <v>21752.500000000004</v>
      </c>
      <c r="F142" s="3">
        <f>IF(C142="","",INDEX('SKU Level Accuracy'!$AA:$AA,MATCH(B142,'SKU Level Accuracy'!$E:$E,0)))</f>
        <v>0</v>
      </c>
      <c r="G142" s="16">
        <f>IF(C142="","",IFERROR(INDEX('Consensus Forecast'!B:B,MATCH($B142,'Consensus Forecast'!F:F,0)),0))</f>
        <v>0.77749999999999997</v>
      </c>
      <c r="H142" s="3">
        <f>IFERROR(F142-INDEX('SKU Level Accuracy'!$Z:$Z,MATCH(B142,'SKU Level Accuracy'!$E:$E,0)),"")</f>
        <v>0</v>
      </c>
    </row>
    <row r="143" spans="1:8" x14ac:dyDescent="0.45">
      <c r="A143" s="8">
        <f>IF(ROWS(A$86:A143)&gt;Master!$M$2,"",ROWS(A$86:A143))</f>
        <v>58</v>
      </c>
      <c r="B143" s="8" t="str">
        <f>INDEX(Master!E60:J60,MATCH('Forecast Vs Actual Dashboard'!$K$38,Master!$E$2:$J$2,0))</f>
        <v>SKU-401</v>
      </c>
      <c r="C143" s="8" t="str">
        <f>IFERROR(VLOOKUP(B143,'SKU Level Accuracy'!E:F,2,0),"")</f>
        <v>Description_401</v>
      </c>
      <c r="D143" s="37">
        <f>IF(B143="","",IFERROR(INDEX('SKU Level Accuracy'!R:R,MATCH(B143,'SKU Level Accuracy'!E:E,0)),""))</f>
        <v>20201.27613195638</v>
      </c>
      <c r="E143" s="37">
        <f>IF(B143="","",IFERROR(INDEX('SKU Level Accuracy'!U:U,MATCH(B143,'SKU Level Accuracy'!E:E,0)),""))</f>
        <v>38653.482194606804</v>
      </c>
      <c r="F143" s="3">
        <f>IF(C143="","",INDEX('SKU Level Accuracy'!$AA:$AA,MATCH(B143,'SKU Level Accuracy'!$E:$E,0)))</f>
        <v>8.6582157378617519E-2</v>
      </c>
      <c r="G143" s="16">
        <f>IF(C143="","",IFERROR(INDEX('Consensus Forecast'!B:B,MATCH($B143,'Consensus Forecast'!F:F,0)),0))</f>
        <v>2.34</v>
      </c>
      <c r="H143" s="3">
        <f>IFERROR(F143-INDEX('SKU Level Accuracy'!$Z:$Z,MATCH(B143,'SKU Level Accuracy'!$E:$E,0)),"")</f>
        <v>8.6582157378617519E-2</v>
      </c>
    </row>
    <row r="144" spans="1:8" x14ac:dyDescent="0.45">
      <c r="A144" s="8">
        <f>IF(ROWS(A$86:A144)&gt;Master!$M$2,"",ROWS(A$86:A144))</f>
        <v>59</v>
      </c>
      <c r="B144" s="8" t="str">
        <f>INDEX(Master!E61:J61,MATCH('Forecast Vs Actual Dashboard'!$K$38,Master!$E$2:$J$2,0))</f>
        <v>SKU-954</v>
      </c>
      <c r="C144" s="8" t="str">
        <f>IFERROR(VLOOKUP(B144,'SKU Level Accuracy'!E:F,2,0),"")</f>
        <v>Description_954</v>
      </c>
      <c r="D144" s="37">
        <f>IF(B144="","",IFERROR(INDEX('SKU Level Accuracy'!R:R,MATCH(B144,'SKU Level Accuracy'!E:E,0)),""))</f>
        <v>42658.160354034</v>
      </c>
      <c r="E144" s="37">
        <f>IF(B144="","",IFERROR(INDEX('SKU Level Accuracy'!U:U,MATCH(B144,'SKU Level Accuracy'!E:E,0)),""))</f>
        <v>32107.602253525518</v>
      </c>
      <c r="F144" s="3">
        <f>IF(C144="","",INDEX('SKU Level Accuracy'!$AA:$AA,MATCH(B144,'SKU Level Accuracy'!$E:$E,0)))</f>
        <v>0.75267198554869785</v>
      </c>
      <c r="G144" s="16">
        <f>IF(C144="","",IFERROR(INDEX('Consensus Forecast'!B:B,MATCH($B144,'Consensus Forecast'!F:F,0)),0))</f>
        <v>0.87637500000000002</v>
      </c>
      <c r="H144" s="3">
        <f>IFERROR(F144-INDEX('SKU Level Accuracy'!$Z:$Z,MATCH(B144,'SKU Level Accuracy'!$E:$E,0)),"")</f>
        <v>0.1003562647398264</v>
      </c>
    </row>
    <row r="145" spans="1:8" x14ac:dyDescent="0.45">
      <c r="A145" s="8">
        <f>IF(ROWS(A$86:A145)&gt;Master!$M$2,"",ROWS(A$86:A145))</f>
        <v>60</v>
      </c>
      <c r="B145" s="8" t="str">
        <f>INDEX(Master!E62:J62,MATCH('Forecast Vs Actual Dashboard'!$K$38,Master!$E$2:$J$2,0))</f>
        <v>SKU-565</v>
      </c>
      <c r="C145" s="8" t="str">
        <f>IFERROR(VLOOKUP(B145,'SKU Level Accuracy'!E:F,2,0),"")</f>
        <v>Description_565</v>
      </c>
      <c r="D145" s="37">
        <f>IF(B145="","",IFERROR(INDEX('SKU Level Accuracy'!R:R,MATCH(B145,'SKU Level Accuracy'!E:E,0)),""))</f>
        <v>12280.627428571428</v>
      </c>
      <c r="E145" s="37">
        <f>IF(B145="","",IFERROR(INDEX('SKU Level Accuracy'!U:U,MATCH(B145,'SKU Level Accuracy'!E:E,0)),""))</f>
        <v>27290.283174603173</v>
      </c>
      <c r="F145" s="3">
        <f>IF(C145="","",INDEX('SKU Level Accuracy'!$AA:$AA,MATCH(B145,'SKU Level Accuracy'!$E:$E,0)))</f>
        <v>0</v>
      </c>
      <c r="G145" s="16">
        <f>IF(C145="","",IFERROR(INDEX('Consensus Forecast'!B:B,MATCH($B145,'Consensus Forecast'!F:F,0)),0))</f>
        <v>11.82</v>
      </c>
      <c r="H145" s="3">
        <f>IFERROR(F145-INDEX('SKU Level Accuracy'!$Z:$Z,MATCH(B145,'SKU Level Accuracy'!$E:$E,0)),"")</f>
        <v>0</v>
      </c>
    </row>
    <row r="146" spans="1:8" x14ac:dyDescent="0.45">
      <c r="A146" s="8">
        <f>IF(ROWS(A$86:A146)&gt;Master!$M$2,"",ROWS(A$86:A146))</f>
        <v>61</v>
      </c>
      <c r="B146" s="8" t="str">
        <f>INDEX(Master!E63:J63,MATCH('Forecast Vs Actual Dashboard'!$K$38,Master!$E$2:$J$2,0))</f>
        <v>SKU-911</v>
      </c>
      <c r="C146" s="8" t="str">
        <f>IFERROR(VLOOKUP(B146,'SKU Level Accuracy'!E:F,2,0),"")</f>
        <v>Description_911</v>
      </c>
      <c r="D146" s="37">
        <f>IF(B146="","",IFERROR(INDEX('SKU Level Accuracy'!R:R,MATCH(B146,'SKU Level Accuracy'!E:E,0)),""))</f>
        <v>25198.886141871339</v>
      </c>
      <c r="E146" s="37">
        <f>IF(B146="","",IFERROR(INDEX('SKU Level Accuracy'!U:U,MATCH(B146,'SKU Level Accuracy'!E:E,0)),""))</f>
        <v>44498.53758655383</v>
      </c>
      <c r="F146" s="3">
        <f>IF(C146="","",INDEX('SKU Level Accuracy'!$AA:$AA,MATCH(B146,'SKU Level Accuracy'!$E:$E,0)))</f>
        <v>0.23410696266397579</v>
      </c>
      <c r="G146" s="16">
        <f>IF(C146="","",IFERROR(INDEX('Consensus Forecast'!B:B,MATCH($B146,'Consensus Forecast'!F:F,0)),0))</f>
        <v>6.3777692307692311</v>
      </c>
      <c r="H146" s="3">
        <f>IFERROR(F146-INDEX('SKU Level Accuracy'!$Z:$Z,MATCH(B146,'SKU Level Accuracy'!$E:$E,0)),"")</f>
        <v>4.5408678102926148E-3</v>
      </c>
    </row>
    <row r="147" spans="1:8" x14ac:dyDescent="0.45">
      <c r="A147" s="8">
        <f>IF(ROWS(A$86:A147)&gt;Master!$M$2,"",ROWS(A$86:A147))</f>
        <v>62</v>
      </c>
      <c r="B147" s="8" t="str">
        <f>INDEX(Master!E64:J64,MATCH('Forecast Vs Actual Dashboard'!$K$38,Master!$E$2:$J$2,0))</f>
        <v>SKU-197</v>
      </c>
      <c r="C147" s="8" t="str">
        <f>IFERROR(VLOOKUP(B147,'SKU Level Accuracy'!E:F,2,0),"")</f>
        <v>Description_197</v>
      </c>
      <c r="D147" s="37">
        <f>IF(B147="","",IFERROR(INDEX('SKU Level Accuracy'!R:R,MATCH(B147,'SKU Level Accuracy'!E:E,0)),""))</f>
        <v>54303.289582346311</v>
      </c>
      <c r="E147" s="37">
        <f>IF(B147="","",IFERROR(INDEX('SKU Level Accuracy'!U:U,MATCH(B147,'SKU Level Accuracy'!E:E,0)),""))</f>
        <v>35261.876352172927</v>
      </c>
      <c r="F147" s="3">
        <f>IF(C147="","",INDEX('SKU Level Accuracy'!$AA:$AA,MATCH(B147,'SKU Level Accuracy'!$E:$E,0)))</f>
        <v>0.64935064935064934</v>
      </c>
      <c r="G147" s="16">
        <f>IF(C147="","",IFERROR(INDEX('Consensus Forecast'!B:B,MATCH($B147,'Consensus Forecast'!F:F,0)),0))</f>
        <v>13.88875</v>
      </c>
      <c r="H147" s="3">
        <f>IFERROR(F147-INDEX('SKU Level Accuracy'!$Z:$Z,MATCH(B147,'SKU Level Accuracy'!$E:$E,0)),"")</f>
        <v>8.5227272727272707E-2</v>
      </c>
    </row>
    <row r="148" spans="1:8" x14ac:dyDescent="0.45">
      <c r="A148" s="8">
        <f>IF(ROWS(A$86:A148)&gt;Master!$M$2,"",ROWS(A$86:A148))</f>
        <v>63</v>
      </c>
      <c r="B148" s="8" t="str">
        <f>INDEX(Master!E65:J65,MATCH('Forecast Vs Actual Dashboard'!$K$38,Master!$E$2:$J$2,0))</f>
        <v>SKU-407</v>
      </c>
      <c r="C148" s="8" t="str">
        <f>IFERROR(VLOOKUP(B148,'SKU Level Accuracy'!E:F,2,0),"")</f>
        <v>Description_407</v>
      </c>
      <c r="D148" s="37">
        <f>IF(B148="","",IFERROR(INDEX('SKU Level Accuracy'!R:R,MATCH(B148,'SKU Level Accuracy'!E:E,0)),""))</f>
        <v>35557.684356831422</v>
      </c>
      <c r="E148" s="37">
        <f>IF(B148="","",IFERROR(INDEX('SKU Level Accuracy'!U:U,MATCH(B148,'SKU Level Accuracy'!E:E,0)),""))</f>
        <v>34721.475488809272</v>
      </c>
      <c r="F148" s="3">
        <f>IF(C148="","",INDEX('SKU Level Accuracy'!$AA:$AA,MATCH(B148,'SKU Level Accuracy'!$E:$E,0)))</f>
        <v>0.97648303360729105</v>
      </c>
      <c r="G148" s="16">
        <f>IF(C148="","",IFERROR(INDEX('Consensus Forecast'!B:B,MATCH($B148,'Consensus Forecast'!F:F,0)),0))</f>
        <v>1.3636363636363637E-4</v>
      </c>
      <c r="H148" s="3">
        <f>IFERROR(F148-INDEX('SKU Level Accuracy'!$Z:$Z,MATCH(B148,'SKU Level Accuracy'!$E:$E,0)),"")</f>
        <v>2.4249328667914405E-2</v>
      </c>
    </row>
    <row r="149" spans="1:8" x14ac:dyDescent="0.45">
      <c r="A149" s="8">
        <f>IF(ROWS(A$86:A149)&gt;Master!$M$2,"",ROWS(A$86:A149))</f>
        <v>64</v>
      </c>
      <c r="B149" s="8" t="str">
        <f>INDEX(Master!E66:J66,MATCH('Forecast Vs Actual Dashboard'!$K$38,Master!$E$2:$J$2,0))</f>
        <v>SKU-410</v>
      </c>
      <c r="C149" s="8" t="str">
        <f>IFERROR(VLOOKUP(B149,'SKU Level Accuracy'!E:F,2,0),"")</f>
        <v>Description_410</v>
      </c>
      <c r="D149" s="37">
        <f>IF(B149="","",IFERROR(INDEX('SKU Level Accuracy'!R:R,MATCH(B149,'SKU Level Accuracy'!E:E,0)),""))</f>
        <v>40264.726511652691</v>
      </c>
      <c r="E149" s="37">
        <f>IF(B149="","",IFERROR(INDEX('SKU Level Accuracy'!U:U,MATCH(B149,'SKU Level Accuracy'!E:E,0)),""))</f>
        <v>38210.193784326228</v>
      </c>
      <c r="F149" s="3">
        <f>IF(C149="","",INDEX('SKU Level Accuracy'!$AA:$AA,MATCH(B149,'SKU Level Accuracy'!$E:$E,0)))</f>
        <v>0.94897437769180237</v>
      </c>
      <c r="G149" s="16">
        <f>IF(C149="","",IFERROR(INDEX('Consensus Forecast'!B:B,MATCH($B149,'Consensus Forecast'!F:F,0)),0))</f>
        <v>0</v>
      </c>
      <c r="H149" s="3">
        <f>IFERROR(F149-INDEX('SKU Level Accuracy'!$Z:$Z,MATCH(B149,'SKU Level Accuracy'!$E:$E,0)),"")</f>
        <v>7.7304912767355294E-2</v>
      </c>
    </row>
    <row r="150" spans="1:8" x14ac:dyDescent="0.45">
      <c r="A150" s="8">
        <f>IF(ROWS(A$86:A150)&gt;Master!$M$2,"",ROWS(A$86:A150))</f>
        <v>65</v>
      </c>
      <c r="B150" s="8" t="str">
        <f>INDEX(Master!E67:J67,MATCH('Forecast Vs Actual Dashboard'!$K$38,Master!$E$2:$J$2,0))</f>
        <v>SKU-386</v>
      </c>
      <c r="C150" s="8" t="str">
        <f>IFERROR(VLOOKUP(B150,'SKU Level Accuracy'!E:F,2,0),"")</f>
        <v>Description_386</v>
      </c>
      <c r="D150" s="37">
        <f>IF(B150="","",IFERROR(INDEX('SKU Level Accuracy'!R:R,MATCH(B150,'SKU Level Accuracy'!E:E,0)),""))</f>
        <v>18909.50526411055</v>
      </c>
      <c r="E150" s="37">
        <f>IF(B150="","",IFERROR(INDEX('SKU Level Accuracy'!U:U,MATCH(B150,'SKU Level Accuracy'!E:E,0)),""))</f>
        <v>34734.57983855722</v>
      </c>
      <c r="F150" s="3">
        <f>IF(C150="","",INDEX('SKU Level Accuracy'!$AA:$AA,MATCH(B150,'SKU Level Accuracy'!$E:$E,0)))</f>
        <v>0.16311535635562091</v>
      </c>
      <c r="G150" s="16">
        <f>IF(C150="","",IFERROR(INDEX('Consensus Forecast'!B:B,MATCH($B150,'Consensus Forecast'!F:F,0)),0))</f>
        <v>8.6270270270270261E-2</v>
      </c>
      <c r="H150" s="3">
        <f>IFERROR(F150-INDEX('SKU Level Accuracy'!$Z:$Z,MATCH(B150,'SKU Level Accuracy'!$E:$E,0)),"")</f>
        <v>0</v>
      </c>
    </row>
    <row r="151" spans="1:8" x14ac:dyDescent="0.45">
      <c r="A151" s="8">
        <f>IF(ROWS(A$86:A151)&gt;Master!$M$2,"",ROWS(A$86:A151))</f>
        <v>66</v>
      </c>
      <c r="B151" s="8" t="str">
        <f>INDEX(Master!E68:J68,MATCH('Forecast Vs Actual Dashboard'!$K$38,Master!$E$2:$J$2,0))</f>
        <v>SKU-8</v>
      </c>
      <c r="C151" s="8" t="str">
        <f>IFERROR(VLOOKUP(B151,'SKU Level Accuracy'!E:F,2,0),"")</f>
        <v>Description_008</v>
      </c>
      <c r="D151" s="37">
        <f>IF(B151="","",IFERROR(INDEX('SKU Level Accuracy'!R:R,MATCH(B151,'SKU Level Accuracy'!E:E,0)),""))</f>
        <v>32520.359771385691</v>
      </c>
      <c r="E151" s="37">
        <f>IF(B151="","",IFERROR(INDEX('SKU Level Accuracy'!U:U,MATCH(B151,'SKU Level Accuracy'!E:E,0)),""))</f>
        <v>36964.288702004451</v>
      </c>
      <c r="F151" s="3">
        <f>IF(C151="","",INDEX('SKU Level Accuracy'!$AA:$AA,MATCH(B151,'SKU Level Accuracy'!$E:$E,0)))</f>
        <v>0.86334933063905028</v>
      </c>
      <c r="G151" s="16">
        <f>IF(C151="","",IFERROR(INDEX('Consensus Forecast'!B:B,MATCH($B151,'Consensus Forecast'!F:F,0)),0))</f>
        <v>2.9686666666666666</v>
      </c>
      <c r="H151" s="3">
        <f>IFERROR(F151-INDEX('SKU Level Accuracy'!$Z:$Z,MATCH(B151,'SKU Level Accuracy'!$E:$E,0)),"")</f>
        <v>-7.3755998989643801E-2</v>
      </c>
    </row>
    <row r="152" spans="1:8" x14ac:dyDescent="0.45">
      <c r="A152" s="8">
        <f>IF(ROWS(A$86:A152)&gt;Master!$M$2,"",ROWS(A$86:A152))</f>
        <v>67</v>
      </c>
      <c r="B152" s="8" t="str">
        <f>INDEX(Master!E69:J69,MATCH('Forecast Vs Actual Dashboard'!$K$38,Master!$E$2:$J$2,0))</f>
        <v>SKU-1</v>
      </c>
      <c r="C152" s="8" t="str">
        <f>IFERROR(VLOOKUP(B152,'SKU Level Accuracy'!E:F,2,0),"")</f>
        <v>Description_001</v>
      </c>
      <c r="D152" s="37">
        <f>IF(B152="","",IFERROR(INDEX('SKU Level Accuracy'!R:R,MATCH(B152,'SKU Level Accuracy'!E:E,0)),""))</f>
        <v>23946.283005452951</v>
      </c>
      <c r="E152" s="37">
        <f>IF(B152="","",IFERROR(INDEX('SKU Level Accuracy'!U:U,MATCH(B152,'SKU Level Accuracy'!E:E,0)),""))</f>
        <v>38901.903799472304</v>
      </c>
      <c r="F152" s="3">
        <f>IF(C152="","",INDEX('SKU Level Accuracy'!$AA:$AA,MATCH(B152,'SKU Level Accuracy'!$E:$E,0)))</f>
        <v>0.37545126353790614</v>
      </c>
      <c r="G152" s="16">
        <f>IF(C152="","",IFERROR(INDEX('Consensus Forecast'!B:B,MATCH($B152,'Consensus Forecast'!F:F,0)),0))</f>
        <v>5.0623529411764707</v>
      </c>
      <c r="H152" s="3">
        <f>IFERROR(F152-INDEX('SKU Level Accuracy'!$Z:$Z,MATCH(B152,'SKU Level Accuracy'!$E:$E,0)),"")</f>
        <v>-4.2418772563176943E-2</v>
      </c>
    </row>
    <row r="153" spans="1:8" x14ac:dyDescent="0.45">
      <c r="A153" s="8">
        <f>IF(ROWS(A$86:A153)&gt;Master!$M$2,"",ROWS(A$86:A153))</f>
        <v>68</v>
      </c>
      <c r="B153" s="8" t="str">
        <f>INDEX(Master!E70:J70,MATCH('Forecast Vs Actual Dashboard'!$K$38,Master!$E$2:$J$2,0))</f>
        <v>SKU-21</v>
      </c>
      <c r="C153" s="8" t="str">
        <f>IFERROR(VLOOKUP(B153,'SKU Level Accuracy'!E:F,2,0),"")</f>
        <v>Description_021</v>
      </c>
      <c r="D153" s="37">
        <f>IF(B153="","",IFERROR(INDEX('SKU Level Accuracy'!R:R,MATCH(B153,'SKU Level Accuracy'!E:E,0)),""))</f>
        <v>38584.788547147626</v>
      </c>
      <c r="E153" s="37">
        <f>IF(B153="","",IFERROR(INDEX('SKU Level Accuracy'!U:U,MATCH(B153,'SKU Level Accuracy'!E:E,0)),""))</f>
        <v>39518.870951454737</v>
      </c>
      <c r="F153" s="3">
        <f>IF(C153="","",INDEX('SKU Level Accuracy'!$AA:$AA,MATCH(B153,'SKU Level Accuracy'!$E:$E,0)))</f>
        <v>0.97579143389199252</v>
      </c>
      <c r="G153" s="16">
        <f>IF(C153="","",IFERROR(INDEX('Consensus Forecast'!B:B,MATCH($B153,'Consensus Forecast'!F:F,0)),0))</f>
        <v>8.8381818181818179</v>
      </c>
      <c r="H153" s="3">
        <f>IFERROR(F153-INDEX('SKU Level Accuracy'!$Z:$Z,MATCH(B153,'SKU Level Accuracy'!$E:$E,0)),"")</f>
        <v>0.23649906890130346</v>
      </c>
    </row>
    <row r="154" spans="1:8" x14ac:dyDescent="0.45">
      <c r="A154" s="8">
        <f>IF(ROWS(A$86:A154)&gt;Master!$M$2,"",ROWS(A$86:A154))</f>
        <v>69</v>
      </c>
      <c r="B154" s="8" t="str">
        <f>INDEX(Master!E71:J71,MATCH('Forecast Vs Actual Dashboard'!$K$38,Master!$E$2:$J$2,0))</f>
        <v>SKU-733</v>
      </c>
      <c r="C154" s="8" t="str">
        <f>IFERROR(VLOOKUP(B154,'SKU Level Accuracy'!E:F,2,0),"")</f>
        <v>Description_733</v>
      </c>
      <c r="D154" s="37">
        <f>IF(B154="","",IFERROR(INDEX('SKU Level Accuracy'!R:R,MATCH(B154,'SKU Level Accuracy'!E:E,0)),""))</f>
        <v>18836.8142511806</v>
      </c>
      <c r="E154" s="37">
        <f>IF(B154="","",IFERROR(INDEX('SKU Level Accuracy'!U:U,MATCH(B154,'SKU Level Accuracy'!E:E,0)),""))</f>
        <v>36070.495374601152</v>
      </c>
      <c r="F154" s="3">
        <f>IF(C154="","",INDEX('SKU Level Accuracy'!$AA:$AA,MATCH(B154,'SKU Level Accuracy'!$E:$E,0)))</f>
        <v>8.5106382978723416E-2</v>
      </c>
      <c r="G154" s="16">
        <f>IF(C154="","",IFERROR(INDEX('Consensus Forecast'!B:B,MATCH($B154,'Consensus Forecast'!F:F,0)),0))</f>
        <v>4.1981250000000001</v>
      </c>
      <c r="H154" s="3">
        <f>IFERROR(F154-INDEX('SKU Level Accuracy'!$Z:$Z,MATCH(B154,'SKU Level Accuracy'!$E:$E,0)),"")</f>
        <v>-0.21276595744680848</v>
      </c>
    </row>
    <row r="155" spans="1:8" x14ac:dyDescent="0.45">
      <c r="A155" s="8">
        <f>IF(ROWS(A$86:A155)&gt;Master!$M$2,"",ROWS(A$86:A155))</f>
        <v>70</v>
      </c>
      <c r="B155" s="8" t="str">
        <f>INDEX(Master!E72:J72,MATCH('Forecast Vs Actual Dashboard'!$K$38,Master!$E$2:$J$2,0))</f>
        <v>SKU-723</v>
      </c>
      <c r="C155" s="8" t="str">
        <f>IFERROR(VLOOKUP(B155,'SKU Level Accuracy'!E:F,2,0),"")</f>
        <v>Description_723</v>
      </c>
      <c r="D155" s="37">
        <f>IF(B155="","",IFERROR(INDEX('SKU Level Accuracy'!R:R,MATCH(B155,'SKU Level Accuracy'!E:E,0)),""))</f>
        <v>23041.093865484108</v>
      </c>
      <c r="E155" s="37">
        <f>IF(B155="","",IFERROR(INDEX('SKU Level Accuracy'!U:U,MATCH(B155,'SKU Level Accuracy'!E:E,0)),""))</f>
        <v>29467.294900221728</v>
      </c>
      <c r="F155" s="3">
        <f>IF(C155="","",INDEX('SKU Level Accuracy'!$AA:$AA,MATCH(B155,'SKU Level Accuracy'!$E:$E,0)))</f>
        <v>0.72109826589595372</v>
      </c>
      <c r="G155" s="16">
        <f>IF(C155="","",IFERROR(INDEX('Consensus Forecast'!B:B,MATCH($B155,'Consensus Forecast'!F:F,0)),0))</f>
        <v>3.4385068762278976</v>
      </c>
      <c r="H155" s="3">
        <f>IFERROR(F155-INDEX('SKU Level Accuracy'!$Z:$Z,MATCH(B155,'SKU Level Accuracy'!$E:$E,0)),"")</f>
        <v>0.16618497109826591</v>
      </c>
    </row>
    <row r="156" spans="1:8" x14ac:dyDescent="0.45">
      <c r="A156" s="8">
        <f>IF(ROWS(A$86:A156)&gt;Master!$M$2,"",ROWS(A$86:A156))</f>
        <v>71</v>
      </c>
      <c r="B156" s="8" t="str">
        <f>INDEX(Master!E73:J73,MATCH('Forecast Vs Actual Dashboard'!$K$38,Master!$E$2:$J$2,0))</f>
        <v>SKU-1073</v>
      </c>
      <c r="C156" s="8" t="str">
        <f>IFERROR(VLOOKUP(B156,'SKU Level Accuracy'!E:F,2,0),"")</f>
        <v>Description_1073</v>
      </c>
      <c r="D156" s="37">
        <f>IF(B156="","",IFERROR(INDEX('SKU Level Accuracy'!R:R,MATCH(B156,'SKU Level Accuracy'!E:E,0)),""))</f>
        <v>22364.229854513469</v>
      </c>
      <c r="E156" s="37">
        <f>IF(B156="","",IFERROR(INDEX('SKU Level Accuracy'!U:U,MATCH(B156,'SKU Level Accuracy'!E:E,0)),""))</f>
        <v>27660.543818437178</v>
      </c>
      <c r="F156" s="3">
        <f>IF(C156="","",INDEX('SKU Level Accuracy'!$AA:$AA,MATCH(B156,'SKU Level Accuracy'!$E:$E,0)))</f>
        <v>0.76317923763179241</v>
      </c>
      <c r="G156" s="16">
        <f>IF(C156="","",IFERROR(INDEX('Consensus Forecast'!B:B,MATCH($B156,'Consensus Forecast'!F:F,0)),0))</f>
        <v>4.3105833333333337</v>
      </c>
      <c r="H156" s="3">
        <f>IFERROR(F156-INDEX('SKU Level Accuracy'!$Z:$Z,MATCH(B156,'SKU Level Accuracy'!$E:$E,0)),"")</f>
        <v>-6.0320356853203472E-2</v>
      </c>
    </row>
    <row r="157" spans="1:8" x14ac:dyDescent="0.45">
      <c r="A157" s="8">
        <f>IF(ROWS(A$86:A157)&gt;Master!$M$2,"",ROWS(A$86:A157))</f>
        <v>72</v>
      </c>
      <c r="B157" s="8" t="str">
        <f>INDEX(Master!E74:J74,MATCH('Forecast Vs Actual Dashboard'!$K$38,Master!$E$2:$J$2,0))</f>
        <v>SKU-390</v>
      </c>
      <c r="C157" s="8" t="str">
        <f>IFERROR(VLOOKUP(B157,'SKU Level Accuracy'!E:F,2,0),"")</f>
        <v>Description_390</v>
      </c>
      <c r="D157" s="37">
        <f>IF(B157="","",IFERROR(INDEX('SKU Level Accuracy'!R:R,MATCH(B157,'SKU Level Accuracy'!E:E,0)),""))</f>
        <v>28400.076986377528</v>
      </c>
      <c r="E157" s="37">
        <f>IF(B157="","",IFERROR(INDEX('SKU Level Accuracy'!U:U,MATCH(B157,'SKU Level Accuracy'!E:E,0)),""))</f>
        <v>37657.560644920479</v>
      </c>
      <c r="F157" s="3">
        <f>IF(C157="","",INDEX('SKU Level Accuracy'!$AA:$AA,MATCH(B157,'SKU Level Accuracy'!$E:$E,0)))</f>
        <v>0.67403314917127077</v>
      </c>
      <c r="G157" s="16">
        <f>IF(C157="","",IFERROR(INDEX('Consensus Forecast'!B:B,MATCH($B157,'Consensus Forecast'!F:F,0)),0))</f>
        <v>0.76091666666666669</v>
      </c>
      <c r="H157" s="3">
        <f>IFERROR(F157-INDEX('SKU Level Accuracy'!$Z:$Z,MATCH(B157,'SKU Level Accuracy'!$E:$E,0)),"")</f>
        <v>0</v>
      </c>
    </row>
    <row r="158" spans="1:8" x14ac:dyDescent="0.45">
      <c r="A158" s="8">
        <f>IF(ROWS(A$86:A158)&gt;Master!$M$2,"",ROWS(A$86:A158))</f>
        <v>73</v>
      </c>
      <c r="B158" s="8" t="str">
        <f>INDEX(Master!E75:J75,MATCH('Forecast Vs Actual Dashboard'!$K$38,Master!$E$2:$J$2,0))</f>
        <v>SKU-671</v>
      </c>
      <c r="C158" s="8" t="str">
        <f>IFERROR(VLOOKUP(B158,'SKU Level Accuracy'!E:F,2,0),"")</f>
        <v>Description_671</v>
      </c>
      <c r="D158" s="37">
        <f>IF(B158="","",IFERROR(INDEX('SKU Level Accuracy'!R:R,MATCH(B158,'SKU Level Accuracy'!E:E,0)),""))</f>
        <v>21029.509103574299</v>
      </c>
      <c r="E158" s="37">
        <f>IF(B158="","",IFERROR(INDEX('SKU Level Accuracy'!U:U,MATCH(B158,'SKU Level Accuracy'!E:E,0)),""))</f>
        <v>27925.364392280233</v>
      </c>
      <c r="F158" s="3">
        <f>IF(C158="","",INDEX('SKU Level Accuracy'!$AA:$AA,MATCH(B158,'SKU Level Accuracy'!$E:$E,0)))</f>
        <v>0.67208672086720866</v>
      </c>
      <c r="G158" s="16">
        <f>IF(C158="","",IFERROR(INDEX('Consensus Forecast'!B:B,MATCH($B158,'Consensus Forecast'!F:F,0)),0))</f>
        <v>4.2208695652173915</v>
      </c>
      <c r="H158" s="3">
        <f>IFERROR(F158-INDEX('SKU Level Accuracy'!$Z:$Z,MATCH(B158,'SKU Level Accuracy'!$E:$E,0)),"")</f>
        <v>8.1300813008130079E-2</v>
      </c>
    </row>
    <row r="159" spans="1:8" x14ac:dyDescent="0.45">
      <c r="A159" s="8">
        <f>IF(ROWS(A$86:A159)&gt;Master!$M$2,"",ROWS(A$86:A159))</f>
        <v>74</v>
      </c>
      <c r="B159" s="8" t="str">
        <f>INDEX(Master!E76:J76,MATCH('Forecast Vs Actual Dashboard'!$K$38,Master!$E$2:$J$2,0))</f>
        <v>SKU-62</v>
      </c>
      <c r="C159" s="8" t="str">
        <f>IFERROR(VLOOKUP(B159,'SKU Level Accuracy'!E:F,2,0),"")</f>
        <v>Description_062</v>
      </c>
      <c r="D159" s="37">
        <f>IF(B159="","",IFERROR(INDEX('SKU Level Accuracy'!R:R,MATCH(B159,'SKU Level Accuracy'!E:E,0)),""))</f>
        <v>7976.6769008247102</v>
      </c>
      <c r="E159" s="37">
        <f>IF(B159="","",IFERROR(INDEX('SKU Level Accuracy'!U:U,MATCH(B159,'SKU Level Accuracy'!E:E,0)),""))</f>
        <v>26485.922194215971</v>
      </c>
      <c r="F159" s="3">
        <f>IF(C159="","",INDEX('SKU Level Accuracy'!$AA:$AA,MATCH(B159,'SKU Level Accuracy'!$E:$E,0)))</f>
        <v>0</v>
      </c>
      <c r="G159" s="16">
        <f>IF(C159="","",IFERROR(INDEX('Consensus Forecast'!B:B,MATCH($B159,'Consensus Forecast'!F:F,0)),0))</f>
        <v>0.45516666666666666</v>
      </c>
      <c r="H159" s="3">
        <f>IFERROR(F159-INDEX('SKU Level Accuracy'!$Z:$Z,MATCH(B159,'SKU Level Accuracy'!$E:$E,0)),"")</f>
        <v>0</v>
      </c>
    </row>
    <row r="160" spans="1:8" x14ac:dyDescent="0.45">
      <c r="A160" s="8">
        <f>IF(ROWS(A$86:A160)&gt;Master!$M$2,"",ROWS(A$86:A160))</f>
        <v>75</v>
      </c>
      <c r="B160" s="8" t="str">
        <f>INDEX(Master!E77:J77,MATCH('Forecast Vs Actual Dashboard'!$K$38,Master!$E$2:$J$2,0))</f>
        <v>SKU-74</v>
      </c>
      <c r="C160" s="8" t="str">
        <f>IFERROR(VLOOKUP(B160,'SKU Level Accuracy'!E:F,2,0),"")</f>
        <v>Description_074</v>
      </c>
      <c r="D160" s="37">
        <f>IF(B160="","",IFERROR(INDEX('SKU Level Accuracy'!R:R,MATCH(B160,'SKU Level Accuracy'!E:E,0)),""))</f>
        <v>20348.103519292035</v>
      </c>
      <c r="E160" s="37">
        <f>IF(B160="","",IFERROR(INDEX('SKU Level Accuracy'!U:U,MATCH(B160,'SKU Level Accuracy'!E:E,0)),""))</f>
        <v>24371.639668141594</v>
      </c>
      <c r="F160" s="3">
        <f>IF(C160="","",INDEX('SKU Level Accuracy'!$AA:$AA,MATCH(B160,'SKU Level Accuracy'!$E:$E,0)))</f>
        <v>0.80226480836236935</v>
      </c>
      <c r="G160" s="16">
        <f>IF(C160="","",IFERROR(INDEX('Consensus Forecast'!B:B,MATCH($B160,'Consensus Forecast'!F:F,0)),0))</f>
        <v>1.3858181818181818</v>
      </c>
      <c r="H160" s="3">
        <f>IFERROR(F160-INDEX('SKU Level Accuracy'!$Z:$Z,MATCH(B160,'SKU Level Accuracy'!$E:$E,0)),"")</f>
        <v>0.10888501742160273</v>
      </c>
    </row>
    <row r="161" spans="1:8" x14ac:dyDescent="0.45">
      <c r="A161" s="8">
        <f>IF(ROWS(A$86:A161)&gt;Master!$M$2,"",ROWS(A$86:A161))</f>
        <v>76</v>
      </c>
      <c r="B161" s="8" t="str">
        <f>INDEX(Master!E78:J78,MATCH('Forecast Vs Actual Dashboard'!$K$38,Master!$E$2:$J$2,0))</f>
        <v>SKU-1109</v>
      </c>
      <c r="C161" s="8" t="str">
        <f>IFERROR(VLOOKUP(B161,'SKU Level Accuracy'!E:F,2,0),"")</f>
        <v>Description_1109</v>
      </c>
      <c r="D161" s="37">
        <f>IF(B161="","",IFERROR(INDEX('SKU Level Accuracy'!R:R,MATCH(B161,'SKU Level Accuracy'!E:E,0)),""))</f>
        <v>12159.545999999998</v>
      </c>
      <c r="E161" s="37">
        <f>IF(B161="","",IFERROR(INDEX('SKU Level Accuracy'!U:U,MATCH(B161,'SKU Level Accuracy'!E:E,0)),""))</f>
        <v>28951.299999999996</v>
      </c>
      <c r="F161" s="3">
        <f>IF(C161="","",INDEX('SKU Level Accuracy'!$AA:$AA,MATCH(B161,'SKU Level Accuracy'!$E:$E,0)))</f>
        <v>0</v>
      </c>
      <c r="G161" s="16">
        <f>IF(C161="","",IFERROR(INDEX('Consensus Forecast'!B:B,MATCH($B161,'Consensus Forecast'!F:F,0)),0))</f>
        <v>3.9921052631578946</v>
      </c>
      <c r="H161" s="3">
        <f>IFERROR(F161-INDEX('SKU Level Accuracy'!$Z:$Z,MATCH(B161,'SKU Level Accuracy'!$E:$E,0)),"")</f>
        <v>-0.10204081632653061</v>
      </c>
    </row>
    <row r="162" spans="1:8" x14ac:dyDescent="0.45">
      <c r="A162" s="8">
        <f>IF(ROWS(A$86:A162)&gt;Master!$M$2,"",ROWS(A$86:A162))</f>
        <v>77</v>
      </c>
      <c r="B162" s="8" t="str">
        <f>INDEX(Master!E79:J79,MATCH('Forecast Vs Actual Dashboard'!$K$38,Master!$E$2:$J$2,0))</f>
        <v>SKU-900</v>
      </c>
      <c r="C162" s="8" t="str">
        <f>IFERROR(VLOOKUP(B162,'SKU Level Accuracy'!E:F,2,0),"")</f>
        <v>Description_900</v>
      </c>
      <c r="D162" s="37">
        <f>IF(B162="","",IFERROR(INDEX('SKU Level Accuracy'!R:R,MATCH(B162,'SKU Level Accuracy'!E:E,0)),""))</f>
        <v>73480.956836738667</v>
      </c>
      <c r="E162" s="37">
        <f>IF(B162="","",IFERROR(INDEX('SKU Level Accuracy'!U:U,MATCH(B162,'SKU Level Accuracy'!E:E,0)),""))</f>
        <v>41644.76150901978</v>
      </c>
      <c r="F162" s="3">
        <f>IF(C162="","",INDEX('SKU Level Accuracy'!$AA:$AA,MATCH(B162,'SKU Level Accuracy'!$E:$E,0)))</f>
        <v>0.56674223229763965</v>
      </c>
      <c r="G162" s="16">
        <f>IF(C162="","",IFERROR(INDEX('Consensus Forecast'!B:B,MATCH($B162,'Consensus Forecast'!F:F,0)),0))</f>
        <v>2.0266982248520709</v>
      </c>
      <c r="H162" s="3">
        <f>IFERROR(F162-INDEX('SKU Level Accuracy'!$Z:$Z,MATCH(B162,'SKU Level Accuracy'!$E:$E,0)),"")</f>
        <v>-0.36671556207494338</v>
      </c>
    </row>
    <row r="163" spans="1:8" x14ac:dyDescent="0.45">
      <c r="A163" s="8">
        <f>IF(ROWS(A$86:A163)&gt;Master!$M$2,"",ROWS(A$86:A163))</f>
        <v>78</v>
      </c>
      <c r="B163" s="8" t="str">
        <f>INDEX(Master!E80:J80,MATCH('Forecast Vs Actual Dashboard'!$K$38,Master!$E$2:$J$2,0))</f>
        <v>SKU-1249</v>
      </c>
      <c r="C163" s="8" t="str">
        <f>IFERROR(VLOOKUP(B163,'SKU Level Accuracy'!E:F,2,0),"")</f>
        <v>Description_1249</v>
      </c>
      <c r="D163" s="37">
        <f>IF(B163="","",IFERROR(INDEX('SKU Level Accuracy'!R:R,MATCH(B163,'SKU Level Accuracy'!E:E,0)),""))</f>
        <v>23657.626347055324</v>
      </c>
      <c r="E163" s="37">
        <f>IF(B163="","",IFERROR(INDEX('SKU Level Accuracy'!U:U,MATCH(B163,'SKU Level Accuracy'!E:E,0)),""))</f>
        <v>55116.333783462229</v>
      </c>
      <c r="F163" s="3">
        <f>IF(C163="","",INDEX('SKU Level Accuracy'!$AA:$AA,MATCH(B163,'SKU Level Accuracy'!$E:$E,0)))</f>
        <v>0</v>
      </c>
      <c r="G163" s="16">
        <f>IF(C163="","",IFERROR(INDEX('Consensus Forecast'!B:B,MATCH($B163,'Consensus Forecast'!F:F,0)),0))</f>
        <v>2.0071874999999997</v>
      </c>
      <c r="H163" s="3">
        <f>IFERROR(F163-INDEX('SKU Level Accuracy'!$Z:$Z,MATCH(B163,'SKU Level Accuracy'!$E:$E,0)),"")</f>
        <v>-0.72222222222222221</v>
      </c>
    </row>
    <row r="164" spans="1:8" x14ac:dyDescent="0.45">
      <c r="A164" s="8">
        <f>IF(ROWS(A$86:A164)&gt;Master!$M$2,"",ROWS(A$86:A164))</f>
        <v>79</v>
      </c>
      <c r="B164" s="8" t="str">
        <f>INDEX(Master!E81:J81,MATCH('Forecast Vs Actual Dashboard'!$K$38,Master!$E$2:$J$2,0))</f>
        <v>SKU-350</v>
      </c>
      <c r="C164" s="8" t="str">
        <f>IFERROR(VLOOKUP(B164,'SKU Level Accuracy'!E:F,2,0),"")</f>
        <v>Description_350</v>
      </c>
      <c r="D164" s="37">
        <f>IF(B164="","",IFERROR(INDEX('SKU Level Accuracy'!R:R,MATCH(B164,'SKU Level Accuracy'!E:E,0)),""))</f>
        <v>34936.665695404219</v>
      </c>
      <c r="E164" s="37">
        <f>IF(B164="","",IFERROR(INDEX('SKU Level Accuracy'!U:U,MATCH(B164,'SKU Level Accuracy'!E:E,0)),""))</f>
        <v>27188.066689030522</v>
      </c>
      <c r="F164" s="3">
        <f>IF(C164="","",INDEX('SKU Level Accuracy'!$AA:$AA,MATCH(B164,'SKU Level Accuracy'!$E:$E,0)))</f>
        <v>0.77821011673151752</v>
      </c>
      <c r="G164" s="16">
        <f>IF(C164="","",IFERROR(INDEX('Consensus Forecast'!B:B,MATCH($B164,'Consensus Forecast'!F:F,0)),0))</f>
        <v>1.6106758972490434</v>
      </c>
      <c r="H164" s="3">
        <f>IFERROR(F164-INDEX('SKU Level Accuracy'!$Z:$Z,MATCH(B164,'SKU Level Accuracy'!$E:$E,0)),"")</f>
        <v>-0.13618677042801552</v>
      </c>
    </row>
    <row r="165" spans="1:8" x14ac:dyDescent="0.45">
      <c r="A165" s="8">
        <f>IF(ROWS(A$86:A165)&gt;Master!$M$2,"",ROWS(A$86:A165))</f>
        <v>80</v>
      </c>
      <c r="B165" s="8" t="str">
        <f>INDEX(Master!E82:J82,MATCH('Forecast Vs Actual Dashboard'!$K$38,Master!$E$2:$J$2,0))</f>
        <v>SKU-1049</v>
      </c>
      <c r="C165" s="8" t="str">
        <f>IFERROR(VLOOKUP(B165,'SKU Level Accuracy'!E:F,2,0),"")</f>
        <v>Description_1049</v>
      </c>
      <c r="D165" s="37">
        <f>IF(B165="","",IFERROR(INDEX('SKU Level Accuracy'!R:R,MATCH(B165,'SKU Level Accuracy'!E:E,0)),""))</f>
        <v>39796.301914728683</v>
      </c>
      <c r="E165" s="37">
        <f>IF(B165="","",IFERROR(INDEX('SKU Level Accuracy'!U:U,MATCH(B165,'SKU Level Accuracy'!E:E,0)),""))</f>
        <v>32462.240232558139</v>
      </c>
      <c r="F165" s="3">
        <f>IF(C165="","",INDEX('SKU Level Accuracy'!$AA:$AA,MATCH(B165,'SKU Level Accuracy'!$E:$E,0)))</f>
        <v>0.81570996978851962</v>
      </c>
      <c r="G165" s="16">
        <f>IF(C165="","",IFERROR(INDEX('Consensus Forecast'!B:B,MATCH($B165,'Consensus Forecast'!F:F,0)),0))</f>
        <v>4.798</v>
      </c>
      <c r="H165" s="3">
        <f>IFERROR(F165-INDEX('SKU Level Accuracy'!$Z:$Z,MATCH(B165,'SKU Level Accuracy'!$E:$E,0)),"")</f>
        <v>-1.4803625377643459E-2</v>
      </c>
    </row>
    <row r="166" spans="1:8" x14ac:dyDescent="0.45">
      <c r="A166" s="8">
        <f>IF(ROWS(A$86:A166)&gt;Master!$M$2,"",ROWS(A$86:A166))</f>
        <v>81</v>
      </c>
      <c r="B166" s="8" t="str">
        <f>INDEX(Master!E83:J83,MATCH('Forecast Vs Actual Dashboard'!$K$38,Master!$E$2:$J$2,0))</f>
        <v>SKU-667</v>
      </c>
      <c r="C166" s="8" t="str">
        <f>IFERROR(VLOOKUP(B166,'SKU Level Accuracy'!E:F,2,0),"")</f>
        <v>Description_667</v>
      </c>
      <c r="D166" s="37">
        <f>IF(B166="","",IFERROR(INDEX('SKU Level Accuracy'!R:R,MATCH(B166,'SKU Level Accuracy'!E:E,0)),""))</f>
        <v>1396.7216852246415</v>
      </c>
      <c r="E166" s="37">
        <f>IF(B166="","",IFERROR(INDEX('SKU Level Accuracy'!U:U,MATCH(B166,'SKU Level Accuracy'!E:E,0)),""))</f>
        <v>33172.140024085238</v>
      </c>
      <c r="F166" s="3">
        <f>IF(C166="","",INDEX('SKU Level Accuracy'!$AA:$AA,MATCH(B166,'SKU Level Accuracy'!$E:$E,0)))</f>
        <v>0</v>
      </c>
      <c r="G166" s="16">
        <f>IF(C166="","",IFERROR(INDEX('Consensus Forecast'!B:B,MATCH($B166,'Consensus Forecast'!F:F,0)),0))</f>
        <v>2.080754716981132</v>
      </c>
      <c r="H166" s="3">
        <f>IFERROR(F166-INDEX('SKU Level Accuracy'!$Z:$Z,MATCH(B166,'SKU Level Accuracy'!$E:$E,0)),"")</f>
        <v>0</v>
      </c>
    </row>
    <row r="167" spans="1:8" x14ac:dyDescent="0.45">
      <c r="A167" s="8">
        <f>IF(ROWS(A$86:A167)&gt;Master!$M$2,"",ROWS(A$86:A167))</f>
        <v>82</v>
      </c>
      <c r="B167" s="8" t="str">
        <f>INDEX(Master!E84:J84,MATCH('Forecast Vs Actual Dashboard'!$K$38,Master!$E$2:$J$2,0))</f>
        <v>SKU-566</v>
      </c>
      <c r="C167" s="8" t="str">
        <f>IFERROR(VLOOKUP(B167,'SKU Level Accuracy'!E:F,2,0),"")</f>
        <v>Description_566</v>
      </c>
      <c r="D167" s="37">
        <f>IF(B167="","",IFERROR(INDEX('SKU Level Accuracy'!R:R,MATCH(B167,'SKU Level Accuracy'!E:E,0)),""))</f>
        <v>50174.778276454323</v>
      </c>
      <c r="E167" s="37">
        <f>IF(B167="","",IFERROR(INDEX('SKU Level Accuracy'!U:U,MATCH(B167,'SKU Level Accuracy'!E:E,0)),""))</f>
        <v>62751.155739182061</v>
      </c>
      <c r="F167" s="3">
        <f>IF(C167="","",INDEX('SKU Level Accuracy'!$AA:$AA,MATCH(B167,'SKU Level Accuracy'!$E:$E,0)))</f>
        <v>0.74934861907243355</v>
      </c>
      <c r="G167" s="16">
        <f>IF(C167="","",IFERROR(INDEX('Consensus Forecast'!B:B,MATCH($B167,'Consensus Forecast'!F:F,0)),0))</f>
        <v>5.9290909090909087</v>
      </c>
      <c r="H167" s="3">
        <f>IFERROR(F167-INDEX('SKU Level Accuracy'!$Z:$Z,MATCH(B167,'SKU Level Accuracy'!$E:$E,0)),"")</f>
        <v>0.41688379364252215</v>
      </c>
    </row>
    <row r="168" spans="1:8" x14ac:dyDescent="0.45">
      <c r="A168" s="8">
        <f>IF(ROWS(A$86:A168)&gt;Master!$M$2,"",ROWS(A$86:A168))</f>
        <v>83</v>
      </c>
      <c r="B168" s="8" t="str">
        <f>INDEX(Master!E85:J85,MATCH('Forecast Vs Actual Dashboard'!$K$38,Master!$E$2:$J$2,0))</f>
        <v>SKU-105</v>
      </c>
      <c r="C168" s="8" t="str">
        <f>IFERROR(VLOOKUP(B168,'SKU Level Accuracy'!E:F,2,0),"")</f>
        <v>Description_105</v>
      </c>
      <c r="D168" s="37">
        <f>IF(B168="","",IFERROR(INDEX('SKU Level Accuracy'!R:R,MATCH(B168,'SKU Level Accuracy'!E:E,0)),""))</f>
        <v>13713.77540726163</v>
      </c>
      <c r="E168" s="37">
        <f>IF(B168="","",IFERROR(INDEX('SKU Level Accuracy'!U:U,MATCH(B168,'SKU Level Accuracy'!E:E,0)),""))</f>
        <v>21828.532283743145</v>
      </c>
      <c r="F168" s="3">
        <f>IF(C168="","",INDEX('SKU Level Accuracy'!$AA:$AA,MATCH(B168,'SKU Level Accuracy'!$E:$E,0)))</f>
        <v>0.40827695980899326</v>
      </c>
      <c r="G168" s="16">
        <f>IF(C168="","",IFERROR(INDEX('Consensus Forecast'!B:B,MATCH($B168,'Consensus Forecast'!F:F,0)),0))</f>
        <v>3.9206999999999996</v>
      </c>
      <c r="H168" s="3">
        <f>IFERROR(F168-INDEX('SKU Level Accuracy'!$Z:$Z,MATCH(B168,'SKU Level Accuracy'!$E:$E,0)),"")</f>
        <v>0.40827695980899326</v>
      </c>
    </row>
    <row r="169" spans="1:8" x14ac:dyDescent="0.45">
      <c r="A169" s="8">
        <f>IF(ROWS(A$86:A169)&gt;Master!$M$2,"",ROWS(A$86:A169))</f>
        <v>84</v>
      </c>
      <c r="B169" s="8" t="str">
        <f>INDEX(Master!E86:J86,MATCH('Forecast Vs Actual Dashboard'!$K$38,Master!$E$2:$J$2,0))</f>
        <v>SKU-635</v>
      </c>
      <c r="C169" s="8" t="str">
        <f>IFERROR(VLOOKUP(B169,'SKU Level Accuracy'!E:F,2,0),"")</f>
        <v>Description_635</v>
      </c>
      <c r="D169" s="37">
        <f>IF(B169="","",IFERROR(INDEX('SKU Level Accuracy'!R:R,MATCH(B169,'SKU Level Accuracy'!E:E,0)),""))</f>
        <v>28121.926734597666</v>
      </c>
      <c r="E169" s="37">
        <f>IF(B169="","",IFERROR(INDEX('SKU Level Accuracy'!U:U,MATCH(B169,'SKU Level Accuracy'!E:E,0)),""))</f>
        <v>33857.364236211972</v>
      </c>
      <c r="F169" s="3">
        <f>IF(C169="","",INDEX('SKU Level Accuracy'!$AA:$AA,MATCH(B169,'SKU Level Accuracy'!$E:$E,0)))</f>
        <v>0.79605104743558874</v>
      </c>
      <c r="G169" s="16">
        <f>IF(C169="","",IFERROR(INDEX('Consensus Forecast'!B:B,MATCH($B169,'Consensus Forecast'!F:F,0)),0))</f>
        <v>1.4168571428571428</v>
      </c>
      <c r="H169" s="3">
        <f>IFERROR(F169-INDEX('SKU Level Accuracy'!$Z:$Z,MATCH(B169,'SKU Level Accuracy'!$E:$E,0)),"")</f>
        <v>-4.5027690825908961E-2</v>
      </c>
    </row>
    <row r="170" spans="1:8" x14ac:dyDescent="0.45">
      <c r="A170" s="8">
        <f>IF(ROWS(A$86:A170)&gt;Master!$M$2,"",ROWS(A$86:A170))</f>
        <v>85</v>
      </c>
      <c r="B170" s="8" t="str">
        <f>INDEX(Master!E87:J87,MATCH('Forecast Vs Actual Dashboard'!$K$38,Master!$E$2:$J$2,0))</f>
        <v>SKU-985</v>
      </c>
      <c r="C170" s="8" t="str">
        <f>IFERROR(VLOOKUP(B170,'SKU Level Accuracy'!E:F,2,0),"")</f>
        <v>Description_985</v>
      </c>
      <c r="D170" s="37">
        <f>IF(B170="","",IFERROR(INDEX('SKU Level Accuracy'!R:R,MATCH(B170,'SKU Level Accuracy'!E:E,0)),""))</f>
        <v>34014.553187000085</v>
      </c>
      <c r="E170" s="37">
        <f>IF(B170="","",IFERROR(INDEX('SKU Level Accuracy'!U:U,MATCH(B170,'SKU Level Accuracy'!E:E,0)),""))</f>
        <v>35631.151738079621</v>
      </c>
      <c r="F170" s="3">
        <f>IF(C170="","",INDEX('SKU Level Accuracy'!$AA:$AA,MATCH(B170,'SKU Level Accuracy'!$E:$E,0)))</f>
        <v>0.95247332686711927</v>
      </c>
      <c r="G170" s="16">
        <f>IF(C170="","",IFERROR(INDEX('Consensus Forecast'!B:B,MATCH($B170,'Consensus Forecast'!F:F,0)),0))</f>
        <v>4.6181481481481486</v>
      </c>
      <c r="H170" s="3">
        <f>IFERROR(F170-INDEX('SKU Level Accuracy'!$Z:$Z,MATCH(B170,'SKU Level Accuracy'!$E:$E,0)),"")</f>
        <v>-2.2405431619786587E-2</v>
      </c>
    </row>
    <row r="171" spans="1:8" x14ac:dyDescent="0.45">
      <c r="A171" s="8">
        <f>IF(ROWS(A$86:A171)&gt;Master!$M$2,"",ROWS(A$86:A171))</f>
        <v>86</v>
      </c>
      <c r="B171" s="8" t="str">
        <f>INDEX(Master!E88:J88,MATCH('Forecast Vs Actual Dashboard'!$K$38,Master!$E$2:$J$2,0))</f>
        <v>SKU-663</v>
      </c>
      <c r="C171" s="8" t="str">
        <f>IFERROR(VLOOKUP(B171,'SKU Level Accuracy'!E:F,2,0),"")</f>
        <v>Description_663</v>
      </c>
      <c r="D171" s="37">
        <f>IF(B171="","",IFERROR(INDEX('SKU Level Accuracy'!R:R,MATCH(B171,'SKU Level Accuracy'!E:E,0)),""))</f>
        <v>7537.9984752366636</v>
      </c>
      <c r="E171" s="37">
        <f>IF(B171="","",IFERROR(INDEX('SKU Level Accuracy'!U:U,MATCH(B171,'SKU Level Accuracy'!E:E,0)),""))</f>
        <v>24553.740961682943</v>
      </c>
      <c r="F171" s="3">
        <f>IF(C171="","",INDEX('SKU Level Accuracy'!$AA:$AA,MATCH(B171,'SKU Level Accuracy'!$E:$E,0)))</f>
        <v>0</v>
      </c>
      <c r="G171" s="16">
        <f>IF(C171="","",IFERROR(INDEX('Consensus Forecast'!B:B,MATCH($B171,'Consensus Forecast'!F:F,0)),0))</f>
        <v>25.2255</v>
      </c>
      <c r="H171" s="3">
        <f>IFERROR(F171-INDEX('SKU Level Accuracy'!$Z:$Z,MATCH(B171,'SKU Level Accuracy'!$E:$E,0)),"")</f>
        <v>-0.37133550488599354</v>
      </c>
    </row>
    <row r="172" spans="1:8" x14ac:dyDescent="0.45">
      <c r="A172" s="8">
        <f>IF(ROWS(A$86:A172)&gt;Master!$M$2,"",ROWS(A$86:A172))</f>
        <v>87</v>
      </c>
      <c r="B172" s="8" t="str">
        <f>INDEX(Master!E89:J89,MATCH('Forecast Vs Actual Dashboard'!$K$38,Master!$E$2:$J$2,0))</f>
        <v>SKU-1094</v>
      </c>
      <c r="C172" s="8" t="str">
        <f>IFERROR(VLOOKUP(B172,'SKU Level Accuracy'!E:F,2,0),"")</f>
        <v>Description_1094</v>
      </c>
      <c r="D172" s="37">
        <f>IF(B172="","",IFERROR(INDEX('SKU Level Accuracy'!R:R,MATCH(B172,'SKU Level Accuracy'!E:E,0)),""))</f>
        <v>17634.100000000002</v>
      </c>
      <c r="E172" s="37">
        <f>IF(B172="","",IFERROR(INDEX('SKU Level Accuracy'!U:U,MATCH(B172,'SKU Level Accuracy'!E:E,0)),""))</f>
        <v>22440</v>
      </c>
      <c r="F172" s="3">
        <f>IF(C172="","",INDEX('SKU Level Accuracy'!$AA:$AA,MATCH(B172,'SKU Level Accuracy'!$E:$E,0)))</f>
        <v>0.72746553552492044</v>
      </c>
      <c r="G172" s="16">
        <f>IF(C172="","",IFERROR(INDEX('Consensus Forecast'!B:B,MATCH($B172,'Consensus Forecast'!F:F,0)),0))</f>
        <v>0.48399999999999999</v>
      </c>
      <c r="H172" s="3">
        <f>IFERROR(F172-INDEX('SKU Level Accuracy'!$Z:$Z,MATCH(B172,'SKU Level Accuracy'!$E:$E,0)),"")</f>
        <v>-0.23658536585365852</v>
      </c>
    </row>
    <row r="173" spans="1:8" x14ac:dyDescent="0.45">
      <c r="A173" s="8">
        <f>IF(ROWS(A$86:A173)&gt;Master!$M$2,"",ROWS(A$86:A173))</f>
        <v>88</v>
      </c>
      <c r="B173" s="8" t="str">
        <f>INDEX(Master!E90:J90,MATCH('Forecast Vs Actual Dashboard'!$K$38,Master!$E$2:$J$2,0))</f>
        <v>SKU-1145</v>
      </c>
      <c r="C173" s="8" t="str">
        <f>IFERROR(VLOOKUP(B173,'SKU Level Accuracy'!E:F,2,0),"")</f>
        <v>Description_1145</v>
      </c>
      <c r="D173" s="37">
        <f>IF(B173="","",IFERROR(INDEX('SKU Level Accuracy'!R:R,MATCH(B173,'SKU Level Accuracy'!E:E,0)),""))</f>
        <v>12847.715107977869</v>
      </c>
      <c r="E173" s="37">
        <f>IF(B173="","",IFERROR(INDEX('SKU Level Accuracy'!U:U,MATCH(B173,'SKU Level Accuracy'!E:E,0)),""))</f>
        <v>13889.421738354453</v>
      </c>
      <c r="F173" s="3">
        <f>IF(C173="","",INDEX('SKU Level Accuracy'!$AA:$AA,MATCH(B173,'SKU Level Accuracy'!$E:$E,0)))</f>
        <v>0.91891891891891886</v>
      </c>
      <c r="G173" s="16">
        <f>IF(C173="","",IFERROR(INDEX('Consensus Forecast'!B:B,MATCH($B173,'Consensus Forecast'!F:F,0)),0))</f>
        <v>1.0743842364532019</v>
      </c>
      <c r="H173" s="3">
        <f>IFERROR(F173-INDEX('SKU Level Accuracy'!$Z:$Z,MATCH(B173,'SKU Level Accuracy'!$E:$E,0)),"")</f>
        <v>0.38297297297297295</v>
      </c>
    </row>
    <row r="174" spans="1:8" x14ac:dyDescent="0.45">
      <c r="A174" s="8">
        <f>IF(ROWS(A$86:A174)&gt;Master!$M$2,"",ROWS(A$86:A174))</f>
        <v>89</v>
      </c>
      <c r="B174" s="8" t="str">
        <f>INDEX(Master!E91:J91,MATCH('Forecast Vs Actual Dashboard'!$K$38,Master!$E$2:$J$2,0))</f>
        <v>SKU-465</v>
      </c>
      <c r="C174" s="8" t="str">
        <f>IFERROR(VLOOKUP(B174,'SKU Level Accuracy'!E:F,2,0),"")</f>
        <v>Description_465</v>
      </c>
      <c r="D174" s="37">
        <f>IF(B174="","",IFERROR(INDEX('SKU Level Accuracy'!R:R,MATCH(B174,'SKU Level Accuracy'!E:E,0)),""))</f>
        <v>20211.658721782889</v>
      </c>
      <c r="E174" s="37">
        <f>IF(B174="","",IFERROR(INDEX('SKU Level Accuracy'!U:U,MATCH(B174,'SKU Level Accuracy'!E:E,0)),""))</f>
        <v>23015.894094176849</v>
      </c>
      <c r="F174" s="3">
        <f>IF(C174="","",INDEX('SKU Level Accuracy'!$AA:$AA,MATCH(B174,'SKU Level Accuracy'!$E:$E,0)))</f>
        <v>0.86125654450261779</v>
      </c>
      <c r="G174" s="16">
        <f>IF(C174="","",IFERROR(INDEX('Consensus Forecast'!B:B,MATCH($B174,'Consensus Forecast'!F:F,0)),0))</f>
        <v>7.9773627617430671</v>
      </c>
      <c r="H174" s="3">
        <f>IFERROR(F174-INDEX('SKU Level Accuracy'!$Z:$Z,MATCH(B174,'SKU Level Accuracy'!$E:$E,0)),"")</f>
        <v>0.10471204188481675</v>
      </c>
    </row>
    <row r="175" spans="1:8" x14ac:dyDescent="0.45">
      <c r="A175" s="8">
        <f>IF(ROWS(A$86:A175)&gt;Master!$M$2,"",ROWS(A$86:A175))</f>
        <v>90</v>
      </c>
      <c r="B175" s="8" t="str">
        <f>INDEX(Master!E92:J92,MATCH('Forecast Vs Actual Dashboard'!$K$38,Master!$E$2:$J$2,0))</f>
        <v>SKU-1193</v>
      </c>
      <c r="C175" s="8" t="str">
        <f>IFERROR(VLOOKUP(B175,'SKU Level Accuracy'!E:F,2,0),"")</f>
        <v>Description_1193</v>
      </c>
      <c r="D175" s="37">
        <f>IF(B175="","",IFERROR(INDEX('SKU Level Accuracy'!R:R,MATCH(B175,'SKU Level Accuracy'!E:E,0)),""))</f>
        <v>6439.5526158368366</v>
      </c>
      <c r="E175" s="37">
        <f>IF(B175="","",IFERROR(INDEX('SKU Level Accuracy'!U:U,MATCH(B175,'SKU Level Accuracy'!E:E,0)),""))</f>
        <v>8198.0300647190797</v>
      </c>
      <c r="F175" s="3">
        <f>IF(C175="","",INDEX('SKU Level Accuracy'!$AA:$AA,MATCH(B175,'SKU Level Accuracy'!$E:$E,0)))</f>
        <v>0.72692552514322095</v>
      </c>
      <c r="G175" s="16">
        <f>IF(C175="","",IFERROR(INDEX('Consensus Forecast'!B:B,MATCH($B175,'Consensus Forecast'!F:F,0)),0))</f>
        <v>0</v>
      </c>
      <c r="H175" s="3">
        <f>IFERROR(F175-INDEX('SKU Level Accuracy'!$Z:$Z,MATCH(B175,'SKU Level Accuracy'!$E:$E,0)),"")</f>
        <v>0.72692552514322095</v>
      </c>
    </row>
    <row r="176" spans="1:8" x14ac:dyDescent="0.45">
      <c r="A176" s="8">
        <f>IF(ROWS(A$86:A176)&gt;Master!$M$2,"",ROWS(A$86:A176))</f>
        <v>91</v>
      </c>
      <c r="B176" s="8" t="str">
        <f>INDEX(Master!E93:J93,MATCH('Forecast Vs Actual Dashboard'!$K$38,Master!$E$2:$J$2,0))</f>
        <v>SKU-568</v>
      </c>
      <c r="C176" s="8" t="str">
        <f>IFERROR(VLOOKUP(B176,'SKU Level Accuracy'!E:F,2,0),"")</f>
        <v>Description_568</v>
      </c>
      <c r="D176" s="37">
        <f>IF(B176="","",IFERROR(INDEX('SKU Level Accuracy'!R:R,MATCH(B176,'SKU Level Accuracy'!E:E,0)),""))</f>
        <v>25961.268104640825</v>
      </c>
      <c r="E176" s="37">
        <f>IF(B176="","",IFERROR(INDEX('SKU Level Accuracy'!U:U,MATCH(B176,'SKU Level Accuracy'!E:E,0)),""))</f>
        <v>34277.522380695787</v>
      </c>
      <c r="F176" s="3">
        <f>IF(C176="","",INDEX('SKU Level Accuracy'!$AA:$AA,MATCH(B176,'SKU Level Accuracy'!$E:$E,0)))</f>
        <v>0.67966686979484048</v>
      </c>
      <c r="G176" s="16">
        <f>IF(C176="","",IFERROR(INDEX('Consensus Forecast'!B:B,MATCH($B176,'Consensus Forecast'!F:F,0)),0))</f>
        <v>6.1001666666666665</v>
      </c>
      <c r="H176" s="3">
        <f>IFERROR(F176-INDEX('SKU Level Accuracy'!$Z:$Z,MATCH(B176,'SKU Level Accuracy'!$E:$E,0)),"")</f>
        <v>0.19510461100954701</v>
      </c>
    </row>
    <row r="177" spans="1:8" x14ac:dyDescent="0.45">
      <c r="A177" s="8">
        <f>IF(ROWS(A$86:A177)&gt;Master!$M$2,"",ROWS(A$86:A177))</f>
        <v>92</v>
      </c>
      <c r="B177" s="8" t="str">
        <f>INDEX(Master!E94:J94,MATCH('Forecast Vs Actual Dashboard'!$K$38,Master!$E$2:$J$2,0))</f>
        <v>SKU-129</v>
      </c>
      <c r="C177" s="8" t="str">
        <f>IFERROR(VLOOKUP(B177,'SKU Level Accuracy'!E:F,2,0),"")</f>
        <v>Description_129</v>
      </c>
      <c r="D177" s="37">
        <f>IF(B177="","",IFERROR(INDEX('SKU Level Accuracy'!R:R,MATCH(B177,'SKU Level Accuracy'!E:E,0)),""))</f>
        <v>0</v>
      </c>
      <c r="E177" s="37">
        <f>IF(B177="","",IFERROR(INDEX('SKU Level Accuracy'!U:U,MATCH(B177,'SKU Level Accuracy'!E:E,0)),""))</f>
        <v>14341.655672399835</v>
      </c>
      <c r="F177" s="3">
        <f>IF(C177="","",INDEX('SKU Level Accuracy'!$AA:$AA,MATCH(B177,'SKU Level Accuracy'!$E:$E,0)))</f>
        <v>1</v>
      </c>
      <c r="G177" s="16">
        <f>IF(C177="","",IFERROR(INDEX('Consensus Forecast'!B:B,MATCH($B177,'Consensus Forecast'!F:F,0)),0))</f>
        <v>0</v>
      </c>
      <c r="H177" s="3">
        <f>IFERROR(F177-INDEX('SKU Level Accuracy'!$Z:$Z,MATCH(B177,'SKU Level Accuracy'!$E:$E,0)),"")</f>
        <v>0</v>
      </c>
    </row>
    <row r="178" spans="1:8" x14ac:dyDescent="0.45">
      <c r="A178" s="8">
        <f>IF(ROWS(A$86:A178)&gt;Master!$M$2,"",ROWS(A$86:A178))</f>
        <v>93</v>
      </c>
      <c r="B178" s="8" t="str">
        <f>INDEX(Master!E95:J95,MATCH('Forecast Vs Actual Dashboard'!$K$38,Master!$E$2:$J$2,0))</f>
        <v>SKU-118</v>
      </c>
      <c r="C178" s="8" t="str">
        <f>IFERROR(VLOOKUP(B178,'SKU Level Accuracy'!E:F,2,0),"")</f>
        <v>Description_118</v>
      </c>
      <c r="D178" s="37">
        <f>IF(B178="","",IFERROR(INDEX('SKU Level Accuracy'!R:R,MATCH(B178,'SKU Level Accuracy'!E:E,0)),""))</f>
        <v>2808.5002875438036</v>
      </c>
      <c r="E178" s="37">
        <f>IF(B178="","",IFERROR(INDEX('SKU Level Accuracy'!U:U,MATCH(B178,'SKU Level Accuracy'!E:E,0)),""))</f>
        <v>49561.769780184768</v>
      </c>
      <c r="F178" s="3">
        <f>IF(C178="","",INDEX('SKU Level Accuracy'!$AA:$AA,MATCH(B178,'SKU Level Accuracy'!$E:$E,0)))</f>
        <v>0</v>
      </c>
      <c r="G178" s="16">
        <f>IF(C178="","",IFERROR(INDEX('Consensus Forecast'!B:B,MATCH($B178,'Consensus Forecast'!F:F,0)),0))</f>
        <v>0</v>
      </c>
      <c r="H178" s="3">
        <f>IFERROR(F178-INDEX('SKU Level Accuracy'!$Z:$Z,MATCH(B178,'SKU Level Accuracy'!$E:$E,0)),"")</f>
        <v>0</v>
      </c>
    </row>
    <row r="179" spans="1:8" x14ac:dyDescent="0.45">
      <c r="A179" s="8">
        <f>IF(ROWS(A$86:A179)&gt;Master!$M$2,"",ROWS(A$86:A179))</f>
        <v>94</v>
      </c>
      <c r="B179" s="8" t="str">
        <f>INDEX(Master!E96:J96,MATCH('Forecast Vs Actual Dashboard'!$K$38,Master!$E$2:$J$2,0))</f>
        <v>SKU-890</v>
      </c>
      <c r="C179" s="8" t="str">
        <f>IFERROR(VLOOKUP(B179,'SKU Level Accuracy'!E:F,2,0),"")</f>
        <v>Description_890</v>
      </c>
      <c r="D179" s="37">
        <f>IF(B179="","",IFERROR(INDEX('SKU Level Accuracy'!R:R,MATCH(B179,'SKU Level Accuracy'!E:E,0)),""))</f>
        <v>17174.454807214879</v>
      </c>
      <c r="E179" s="37">
        <f>IF(B179="","",IFERROR(INDEX('SKU Level Accuracy'!U:U,MATCH(B179,'SKU Level Accuracy'!E:E,0)),""))</f>
        <v>19795.360543124574</v>
      </c>
      <c r="F179" s="3">
        <f>IF(C179="","",INDEX('SKU Level Accuracy'!$AA:$AA,MATCH(B179,'SKU Level Accuracy'!$E:$E,0)))</f>
        <v>0.84739511295527892</v>
      </c>
      <c r="G179" s="16">
        <f>IF(C179="","",IFERROR(INDEX('Consensus Forecast'!B:B,MATCH($B179,'Consensus Forecast'!F:F,0)),0))</f>
        <v>9.5990673575129541</v>
      </c>
      <c r="H179" s="3">
        <f>IFERROR(F179-INDEX('SKU Level Accuracy'!$Z:$Z,MATCH(B179,'SKU Level Accuracy'!$E:$E,0)),"")</f>
        <v>-4.2415859843245696E-2</v>
      </c>
    </row>
    <row r="180" spans="1:8" x14ac:dyDescent="0.45">
      <c r="A180" s="8">
        <f>IF(ROWS(A$86:A180)&gt;Master!$M$2,"",ROWS(A$86:A180))</f>
        <v>95</v>
      </c>
      <c r="B180" s="8" t="str">
        <f>INDEX(Master!E97:J97,MATCH('Forecast Vs Actual Dashboard'!$K$38,Master!$E$2:$J$2,0))</f>
        <v>SKU-1085</v>
      </c>
      <c r="C180" s="8" t="str">
        <f>IFERROR(VLOOKUP(B180,'SKU Level Accuracy'!E:F,2,0),"")</f>
        <v>Description_1085</v>
      </c>
      <c r="D180" s="37">
        <f>IF(B180="","",IFERROR(INDEX('SKU Level Accuracy'!R:R,MATCH(B180,'SKU Level Accuracy'!E:E,0)),""))</f>
        <v>7354.7730564742524</v>
      </c>
      <c r="E180" s="37">
        <f>IF(B180="","",IFERROR(INDEX('SKU Level Accuracy'!U:U,MATCH(B180,'SKU Level Accuracy'!E:E,0)),""))</f>
        <v>20472.845167706688</v>
      </c>
      <c r="F180" s="3">
        <f>IF(C180="","",INDEX('SKU Level Accuracy'!$AA:$AA,MATCH(B180,'SKU Level Accuracy'!$E:$E,0)))</f>
        <v>0</v>
      </c>
      <c r="G180" s="16">
        <f>IF(C180="","",IFERROR(INDEX('Consensus Forecast'!B:B,MATCH($B180,'Consensus Forecast'!F:F,0)),0))</f>
        <v>1.88175</v>
      </c>
      <c r="H180" s="3">
        <f>IFERROR(F180-INDEX('SKU Level Accuracy'!$Z:$Z,MATCH(B180,'SKU Level Accuracy'!$E:$E,0)),"")</f>
        <v>0</v>
      </c>
    </row>
    <row r="181" spans="1:8" x14ac:dyDescent="0.45">
      <c r="A181" s="8">
        <f>IF(ROWS(A$86:A181)&gt;Master!$M$2,"",ROWS(A$86:A181))</f>
        <v>96</v>
      </c>
      <c r="B181" s="8" t="str">
        <f>INDEX(Master!E98:J98,MATCH('Forecast Vs Actual Dashboard'!$K$38,Master!$E$2:$J$2,0))</f>
        <v>SKU-669</v>
      </c>
      <c r="C181" s="8" t="str">
        <f>IFERROR(VLOOKUP(B181,'SKU Level Accuracy'!E:F,2,0),"")</f>
        <v>Description_669</v>
      </c>
      <c r="D181" s="37">
        <f>IF(B181="","",IFERROR(INDEX('SKU Level Accuracy'!R:R,MATCH(B181,'SKU Level Accuracy'!E:E,0)),""))</f>
        <v>5784.5031961941586</v>
      </c>
      <c r="E181" s="37">
        <f>IF(B181="","",IFERROR(INDEX('SKU Level Accuracy'!U:U,MATCH(B181,'SKU Level Accuracy'!E:E,0)),""))</f>
        <v>24952.75888554343</v>
      </c>
      <c r="F181" s="3">
        <f>IF(C181="","",INDEX('SKU Level Accuracy'!$AA:$AA,MATCH(B181,'SKU Level Accuracy'!$E:$E,0)))</f>
        <v>0</v>
      </c>
      <c r="G181" s="16">
        <f>IF(C181="","",IFERROR(INDEX('Consensus Forecast'!B:B,MATCH($B181,'Consensus Forecast'!F:F,0)),0))</f>
        <v>23.952380952380953</v>
      </c>
      <c r="H181" s="3">
        <f>IFERROR(F181-INDEX('SKU Level Accuracy'!$Z:$Z,MATCH(B181,'SKU Level Accuracy'!$E:$E,0)),"")</f>
        <v>0</v>
      </c>
    </row>
    <row r="182" spans="1:8" x14ac:dyDescent="0.45">
      <c r="A182" s="8">
        <f>IF(ROWS(A$86:A182)&gt;Master!$M$2,"",ROWS(A$86:A182))</f>
        <v>97</v>
      </c>
      <c r="B182" s="8" t="str">
        <f>INDEX(Master!E99:J99,MATCH('Forecast Vs Actual Dashboard'!$K$38,Master!$E$2:$J$2,0))</f>
        <v>SKU-726</v>
      </c>
      <c r="C182" s="8" t="str">
        <f>IFERROR(VLOOKUP(B182,'SKU Level Accuracy'!E:F,2,0),"")</f>
        <v>Description_726</v>
      </c>
      <c r="D182" s="37">
        <f>IF(B182="","",IFERROR(INDEX('SKU Level Accuracy'!R:R,MATCH(B182,'SKU Level Accuracy'!E:E,0)),""))</f>
        <v>62089.588608658371</v>
      </c>
      <c r="E182" s="37">
        <f>IF(B182="","",IFERROR(INDEX('SKU Level Accuracy'!U:U,MATCH(B182,'SKU Level Accuracy'!E:E,0)),""))</f>
        <v>40109.553364766391</v>
      </c>
      <c r="F182" s="3">
        <f>IF(C182="","",INDEX('SKU Level Accuracy'!$AA:$AA,MATCH(B182,'SKU Level Accuracy'!$E:$E,0)))</f>
        <v>0.64599483204134367</v>
      </c>
      <c r="G182" s="16">
        <f>IF(C182="","",IFERROR(INDEX('Consensus Forecast'!B:B,MATCH($B182,'Consensus Forecast'!F:F,0)),0))</f>
        <v>4.7265957446808509</v>
      </c>
      <c r="H182" s="3">
        <f>IFERROR(F182-INDEX('SKU Level Accuracy'!$Z:$Z,MATCH(B182,'SKU Level Accuracy'!$E:$E,0)),"")</f>
        <v>-0.17215762273901813</v>
      </c>
    </row>
    <row r="183" spans="1:8" x14ac:dyDescent="0.45">
      <c r="A183" s="8">
        <f>IF(ROWS(A$86:A183)&gt;Master!$M$2,"",ROWS(A$86:A183))</f>
        <v>98</v>
      </c>
      <c r="B183" s="8" t="str">
        <f>INDEX(Master!E100:J100,MATCH('Forecast Vs Actual Dashboard'!$K$38,Master!$E$2:$J$2,0))</f>
        <v>SKU-852</v>
      </c>
      <c r="C183" s="8" t="str">
        <f>IFERROR(VLOOKUP(B183,'SKU Level Accuracy'!E:F,2,0),"")</f>
        <v>Description_852</v>
      </c>
      <c r="D183" s="37">
        <f>IF(B183="","",IFERROR(INDEX('SKU Level Accuracy'!R:R,MATCH(B183,'SKU Level Accuracy'!E:E,0)),""))</f>
        <v>0</v>
      </c>
      <c r="E183" s="37">
        <f>IF(B183="","",IFERROR(INDEX('SKU Level Accuracy'!U:U,MATCH(B183,'SKU Level Accuracy'!E:E,0)),""))</f>
        <v>27840.596506987287</v>
      </c>
      <c r="F183" s="3">
        <f>IF(C183="","",INDEX('SKU Level Accuracy'!$AA:$AA,MATCH(B183,'SKU Level Accuracy'!$E:$E,0)))</f>
        <v>1</v>
      </c>
      <c r="G183" s="16">
        <f>IF(C183="","",IFERROR(INDEX('Consensus Forecast'!B:B,MATCH($B183,'Consensus Forecast'!F:F,0)),0))</f>
        <v>0</v>
      </c>
      <c r="H183" s="3">
        <f>IFERROR(F183-INDEX('SKU Level Accuracy'!$Z:$Z,MATCH(B183,'SKU Level Accuracy'!$E:$E,0)),"")</f>
        <v>0</v>
      </c>
    </row>
    <row r="184" spans="1:8" x14ac:dyDescent="0.45">
      <c r="A184" s="8">
        <f>IF(ROWS(A$86:A184)&gt;Master!$M$2,"",ROWS(A$86:A184))</f>
        <v>99</v>
      </c>
      <c r="B184" s="8" t="str">
        <f>INDEX(Master!E101:J101,MATCH('Forecast Vs Actual Dashboard'!$K$38,Master!$E$2:$J$2,0))</f>
        <v>SKU-658</v>
      </c>
      <c r="C184" s="8" t="str">
        <f>IFERROR(VLOOKUP(B184,'SKU Level Accuracy'!E:F,2,0),"")</f>
        <v>Description_658</v>
      </c>
      <c r="D184" s="37">
        <f>IF(B184="","",IFERROR(INDEX('SKU Level Accuracy'!R:R,MATCH(B184,'SKU Level Accuracy'!E:E,0)),""))</f>
        <v>2848.9266895833321</v>
      </c>
      <c r="E184" s="37">
        <f>IF(B184="","",IFERROR(INDEX('SKU Level Accuracy'!U:U,MATCH(B184,'SKU Level Accuracy'!E:E,0)),""))</f>
        <v>21395.101621376802</v>
      </c>
      <c r="F184" s="3">
        <f>IF(C184="","",INDEX('SKU Level Accuracy'!$AA:$AA,MATCH(B184,'SKU Level Accuracy'!$E:$E,0)))</f>
        <v>0</v>
      </c>
      <c r="G184" s="16">
        <f>IF(C184="","",IFERROR(INDEX('Consensus Forecast'!B:B,MATCH($B184,'Consensus Forecast'!F:F,0)),0))</f>
        <v>98.944444444444443</v>
      </c>
      <c r="H184" s="3">
        <f>IFERROR(F184-INDEX('SKU Level Accuracy'!$Z:$Z,MATCH(B184,'SKU Level Accuracy'!$E:$E,0)),"")</f>
        <v>-0.3162055335968379</v>
      </c>
    </row>
    <row r="185" spans="1:8" x14ac:dyDescent="0.45">
      <c r="A185" s="8">
        <f>IF(ROWS(A$86:A185)&gt;Master!$M$2,"",ROWS(A$86:A185))</f>
        <v>100</v>
      </c>
      <c r="B185" s="8" t="str">
        <f>INDEX(Master!E102:J102,MATCH('Forecast Vs Actual Dashboard'!$K$38,Master!$E$2:$J$2,0))</f>
        <v>SKU-1308</v>
      </c>
      <c r="C185" s="8" t="str">
        <f>IFERROR(VLOOKUP(B185,'SKU Level Accuracy'!E:F,2,0),"")</f>
        <v>Description_1308</v>
      </c>
      <c r="D185" s="37">
        <f>IF(B185="","",IFERROR(INDEX('SKU Level Accuracy'!R:R,MATCH(B185,'SKU Level Accuracy'!E:E,0)),""))</f>
        <v>1539.9910608382729</v>
      </c>
      <c r="E185" s="37">
        <f>IF(B185="","",IFERROR(INDEX('SKU Level Accuracy'!U:U,MATCH(B185,'SKU Level Accuracy'!E:E,0)),""))</f>
        <v>0</v>
      </c>
      <c r="F185" s="3">
        <f>IF(C185="","",INDEX('SKU Level Accuracy'!$AA:$AA,MATCH(B185,'SKU Level Accuracy'!$E:$E,0)))</f>
        <v>0</v>
      </c>
      <c r="G185" s="16">
        <f>IF(C185="","",IFERROR(INDEX('Consensus Forecast'!B:B,MATCH($B185,'Consensus Forecast'!F:F,0)),0))</f>
        <v>0</v>
      </c>
      <c r="H185" s="3">
        <f>IFERROR(F185-INDEX('SKU Level Accuracy'!$Z:$Z,MATCH(B185,'SKU Level Accuracy'!$E:$E,0)),"")</f>
        <v>0</v>
      </c>
    </row>
    <row r="186" spans="1:8" x14ac:dyDescent="0.45">
      <c r="A186" s="8">
        <f>IF(ROWS(A$86:A186)&gt;Master!$M$2,"",ROWS(A$86:A186))</f>
        <v>101</v>
      </c>
      <c r="B186" s="8" t="str">
        <f>INDEX(Master!E103:J103,MATCH('Forecast Vs Actual Dashboard'!$K$38,Master!$E$2:$J$2,0))</f>
        <v>SKU-9</v>
      </c>
      <c r="C186" s="8" t="str">
        <f>IFERROR(VLOOKUP(B186,'SKU Level Accuracy'!E:F,2,0),"")</f>
        <v>Description_009</v>
      </c>
      <c r="D186" s="37">
        <f>IF(B186="","",IFERROR(INDEX('SKU Level Accuracy'!R:R,MATCH(B186,'SKU Level Accuracy'!E:E,0)),""))</f>
        <v>23185.030487056541</v>
      </c>
      <c r="E186" s="37">
        <f>IF(B186="","",IFERROR(INDEX('SKU Level Accuracy'!U:U,MATCH(B186,'SKU Level Accuracy'!E:E,0)),""))</f>
        <v>23231.49347400455</v>
      </c>
      <c r="F186" s="3">
        <f>IF(C186="","",INDEX('SKU Level Accuracy'!$AA:$AA,MATCH(B186,'SKU Level Accuracy'!$E:$E,0)))</f>
        <v>0.99799599198396793</v>
      </c>
      <c r="G186" s="16">
        <f>IF(C186="","",IFERROR(INDEX('Consensus Forecast'!B:B,MATCH($B186,'Consensus Forecast'!F:F,0)),0))</f>
        <v>3.7257647058823529</v>
      </c>
      <c r="H186" s="3">
        <f>IFERROR(F186-INDEX('SKU Level Accuracy'!$Z:$Z,MATCH(B186,'SKU Level Accuracy'!$E:$E,0)),"")</f>
        <v>1.7918189319816147E-2</v>
      </c>
    </row>
    <row r="187" spans="1:8" x14ac:dyDescent="0.45">
      <c r="A187" s="8">
        <f>IF(ROWS(A$86:A187)&gt;Master!$M$2,"",ROWS(A$86:A187))</f>
        <v>102</v>
      </c>
      <c r="B187" s="8" t="str">
        <f>INDEX(Master!E104:J104,MATCH('Forecast Vs Actual Dashboard'!$K$38,Master!$E$2:$J$2,0))</f>
        <v>SKU-340</v>
      </c>
      <c r="C187" s="8" t="str">
        <f>IFERROR(VLOOKUP(B187,'SKU Level Accuracy'!E:F,2,0),"")</f>
        <v>Description_340</v>
      </c>
      <c r="D187" s="37">
        <f>IF(B187="","",IFERROR(INDEX('SKU Level Accuracy'!R:R,MATCH(B187,'SKU Level Accuracy'!E:E,0)),""))</f>
        <v>18208.18576444278</v>
      </c>
      <c r="E187" s="37">
        <f>IF(B187="","",IFERROR(INDEX('SKU Level Accuracy'!U:U,MATCH(B187,'SKU Level Accuracy'!E:E,0)),""))</f>
        <v>21235.804790253158</v>
      </c>
      <c r="F187" s="3">
        <f>IF(C187="","",INDEX('SKU Level Accuracy'!$AA:$AA,MATCH(B187,'SKU Level Accuracy'!$E:$E,0)))</f>
        <v>0.833722092635788</v>
      </c>
      <c r="G187" s="16">
        <f>IF(C187="","",IFERROR(INDEX('Consensus Forecast'!B:B,MATCH($B187,'Consensus Forecast'!F:F,0)),0))</f>
        <v>2.2557142857142858</v>
      </c>
      <c r="H187" s="3">
        <f>IFERROR(F187-INDEX('SKU Level Accuracy'!$Z:$Z,MATCH(B187,'SKU Level Accuracy'!$E:$E,0)),"")</f>
        <v>-1.4328557147617493E-2</v>
      </c>
    </row>
    <row r="188" spans="1:8" x14ac:dyDescent="0.45">
      <c r="A188" s="8">
        <f>IF(ROWS(A$86:A188)&gt;Master!$M$2,"",ROWS(A$86:A188))</f>
        <v>103</v>
      </c>
      <c r="B188" s="8" t="str">
        <f>INDEX(Master!E105:J105,MATCH('Forecast Vs Actual Dashboard'!$K$38,Master!$E$2:$J$2,0))</f>
        <v>SKU-570</v>
      </c>
      <c r="C188" s="8" t="str">
        <f>IFERROR(VLOOKUP(B188,'SKU Level Accuracy'!E:F,2,0),"")</f>
        <v>Description_570</v>
      </c>
      <c r="D188" s="37">
        <f>IF(B188="","",IFERROR(INDEX('SKU Level Accuracy'!R:R,MATCH(B188,'SKU Level Accuracy'!E:E,0)),""))</f>
        <v>14383.771506643097</v>
      </c>
      <c r="E188" s="37">
        <f>IF(B188="","",IFERROR(INDEX('SKU Level Accuracy'!U:U,MATCH(B188,'SKU Level Accuracy'!E:E,0)),""))</f>
        <v>24305.333135142148</v>
      </c>
      <c r="F188" s="3">
        <f>IF(C188="","",INDEX('SKU Level Accuracy'!$AA:$AA,MATCH(B188,'SKU Level Accuracy'!$E:$E,0)))</f>
        <v>0.31022530329289433</v>
      </c>
      <c r="G188" s="16">
        <f>IF(C188="","",IFERROR(INDEX('Consensus Forecast'!B:B,MATCH($B188,'Consensus Forecast'!F:F,0)),0))</f>
        <v>2.0663157894736841</v>
      </c>
      <c r="H188" s="3">
        <f>IFERROR(F188-INDEX('SKU Level Accuracy'!$Z:$Z,MATCH(B188,'SKU Level Accuracy'!$E:$E,0)),"")</f>
        <v>0.31022530329289433</v>
      </c>
    </row>
    <row r="189" spans="1:8" x14ac:dyDescent="0.45">
      <c r="A189" s="8">
        <f>IF(ROWS(A$86:A189)&gt;Master!$M$2,"",ROWS(A$86:A189))</f>
        <v>104</v>
      </c>
      <c r="B189" s="8" t="str">
        <f>INDEX(Master!E106:J106,MATCH('Forecast Vs Actual Dashboard'!$K$38,Master!$E$2:$J$2,0))</f>
        <v>SKU-866</v>
      </c>
      <c r="C189" s="8" t="str">
        <f>IFERROR(VLOOKUP(B189,'SKU Level Accuracy'!E:F,2,0),"")</f>
        <v>Description_866</v>
      </c>
      <c r="D189" s="37">
        <f>IF(B189="","",IFERROR(INDEX('SKU Level Accuracy'!R:R,MATCH(B189,'SKU Level Accuracy'!E:E,0)),""))</f>
        <v>30945.487977161501</v>
      </c>
      <c r="E189" s="37">
        <f>IF(B189="","",IFERROR(INDEX('SKU Level Accuracy'!U:U,MATCH(B189,'SKU Level Accuracy'!E:E,0)),""))</f>
        <v>31617.356809360408</v>
      </c>
      <c r="F189" s="3">
        <f>IF(C189="","",INDEX('SKU Level Accuracy'!$AA:$AA,MATCH(B189,'SKU Level Accuracy'!$E:$E,0)))</f>
        <v>0.97828863346104722</v>
      </c>
      <c r="G189" s="16">
        <f>IF(C189="","",IFERROR(INDEX('Consensus Forecast'!B:B,MATCH($B189,'Consensus Forecast'!F:F,0)),0))</f>
        <v>1.7130528586839266</v>
      </c>
      <c r="H189" s="3">
        <f>IFERROR(F189-INDEX('SKU Level Accuracy'!$Z:$Z,MATCH(B189,'SKU Level Accuracy'!$E:$E,0)),"")</f>
        <v>0.15581098339719024</v>
      </c>
    </row>
    <row r="190" spans="1:8" x14ac:dyDescent="0.45">
      <c r="A190" s="8">
        <f>IF(ROWS(A$86:A190)&gt;Master!$M$2,"",ROWS(A$86:A190))</f>
        <v>105</v>
      </c>
      <c r="B190" s="8" t="str">
        <f>INDEX(Master!E107:J107,MATCH('Forecast Vs Actual Dashboard'!$K$38,Master!$E$2:$J$2,0))</f>
        <v>SKU-1139</v>
      </c>
      <c r="C190" s="8" t="str">
        <f>IFERROR(VLOOKUP(B190,'SKU Level Accuracy'!E:F,2,0),"")</f>
        <v>Description_1139</v>
      </c>
      <c r="D190" s="37">
        <f>IF(B190="","",IFERROR(INDEX('SKU Level Accuracy'!R:R,MATCH(B190,'SKU Level Accuracy'!E:E,0)),""))</f>
        <v>12855.583127472546</v>
      </c>
      <c r="E190" s="37">
        <f>IF(B190="","",IFERROR(INDEX('SKU Level Accuracy'!U:U,MATCH(B190,'SKU Level Accuracy'!E:E,0)),""))</f>
        <v>20063.039649749724</v>
      </c>
      <c r="F190" s="3">
        <f>IF(C190="","",INDEX('SKU Level Accuracy'!$AA:$AA,MATCH(B190,'SKU Level Accuracy'!$E:$E,0)))</f>
        <v>0.43935203476886608</v>
      </c>
      <c r="G190" s="16">
        <f>IF(C190="","",IFERROR(INDEX('Consensus Forecast'!B:B,MATCH($B190,'Consensus Forecast'!F:F,0)),0))</f>
        <v>2.5254988913525498</v>
      </c>
      <c r="H190" s="3">
        <f>IFERROR(F190-INDEX('SKU Level Accuracy'!$Z:$Z,MATCH(B190,'SKU Level Accuracy'!$E:$E,0)),"")</f>
        <v>0.43935203476886608</v>
      </c>
    </row>
    <row r="191" spans="1:8" x14ac:dyDescent="0.45">
      <c r="A191" s="8">
        <f>IF(ROWS(A$86:A191)&gt;Master!$M$2,"",ROWS(A$86:A191))</f>
        <v>106</v>
      </c>
      <c r="B191" s="8" t="str">
        <f>INDEX(Master!E108:J108,MATCH('Forecast Vs Actual Dashboard'!$K$38,Master!$E$2:$J$2,0))</f>
        <v>SKU-878</v>
      </c>
      <c r="C191" s="8" t="str">
        <f>IFERROR(VLOOKUP(B191,'SKU Level Accuracy'!E:F,2,0),"")</f>
        <v>Description_878</v>
      </c>
      <c r="D191" s="37">
        <f>IF(B191="","",IFERROR(INDEX('SKU Level Accuracy'!R:R,MATCH(B191,'SKU Level Accuracy'!E:E,0)),""))</f>
        <v>14387.890784459927</v>
      </c>
      <c r="E191" s="37">
        <f>IF(B191="","",IFERROR(INDEX('SKU Level Accuracy'!U:U,MATCH(B191,'SKU Level Accuracy'!E:E,0)),""))</f>
        <v>12875.070053207988</v>
      </c>
      <c r="F191" s="3">
        <f>IF(C191="","",INDEX('SKU Level Accuracy'!$AA:$AA,MATCH(B191,'SKU Level Accuracy'!$E:$E,0)))</f>
        <v>0.89485458612975388</v>
      </c>
      <c r="G191" s="16">
        <f>IF(C191="","",IFERROR(INDEX('Consensus Forecast'!B:B,MATCH($B191,'Consensus Forecast'!F:F,0)),0))</f>
        <v>2.2004792626728111</v>
      </c>
      <c r="H191" s="3">
        <f>IFERROR(F191-INDEX('SKU Level Accuracy'!$Z:$Z,MATCH(B191,'SKU Level Accuracy'!$E:$E,0)),"")</f>
        <v>0.26334292106104185</v>
      </c>
    </row>
    <row r="192" spans="1:8" x14ac:dyDescent="0.45">
      <c r="A192" s="8">
        <f>IF(ROWS(A$86:A192)&gt;Master!$M$2,"",ROWS(A$86:A192))</f>
        <v>107</v>
      </c>
      <c r="B192" s="8" t="str">
        <f>INDEX(Master!E109:J109,MATCH('Forecast Vs Actual Dashboard'!$K$38,Master!$E$2:$J$2,0))</f>
        <v>SKU-1062</v>
      </c>
      <c r="C192" s="8" t="str">
        <f>IFERROR(VLOOKUP(B192,'SKU Level Accuracy'!E:F,2,0),"")</f>
        <v>Description_1062</v>
      </c>
      <c r="D192" s="37">
        <f>IF(B192="","",IFERROR(INDEX('SKU Level Accuracy'!R:R,MATCH(B192,'SKU Level Accuracy'!E:E,0)),""))</f>
        <v>20874.273202831449</v>
      </c>
      <c r="E192" s="37">
        <f>IF(B192="","",IFERROR(INDEX('SKU Level Accuracy'!U:U,MATCH(B192,'SKU Level Accuracy'!E:E,0)),""))</f>
        <v>15870.422381401371</v>
      </c>
      <c r="F192" s="3">
        <f>IF(C192="","",INDEX('SKU Level Accuracy'!$AA:$AA,MATCH(B192,'SKU Level Accuracy'!$E:$E,0)))</f>
        <v>0.76028622540250446</v>
      </c>
      <c r="G192" s="16">
        <f>IF(C192="","",IFERROR(INDEX('Consensus Forecast'!B:B,MATCH($B192,'Consensus Forecast'!F:F,0)),0))</f>
        <v>4.094405067109034</v>
      </c>
      <c r="H192" s="3">
        <f>IFERROR(F192-INDEX('SKU Level Accuracy'!$Z:$Z,MATCH(B192,'SKU Level Accuracy'!$E:$E,0)),"")</f>
        <v>-0.17889087656529523</v>
      </c>
    </row>
    <row r="193" spans="1:8" x14ac:dyDescent="0.45">
      <c r="A193" s="8">
        <f>IF(ROWS(A$86:A193)&gt;Master!$M$2,"",ROWS(A$86:A193))</f>
        <v>108</v>
      </c>
      <c r="B193" s="8" t="str">
        <f>INDEX(Master!E110:J110,MATCH('Forecast Vs Actual Dashboard'!$K$38,Master!$E$2:$J$2,0))</f>
        <v>SKU-405</v>
      </c>
      <c r="C193" s="8" t="str">
        <f>IFERROR(VLOOKUP(B193,'SKU Level Accuracy'!E:F,2,0),"")</f>
        <v>Description_405</v>
      </c>
      <c r="D193" s="37">
        <f>IF(B193="","",IFERROR(INDEX('SKU Level Accuracy'!R:R,MATCH(B193,'SKU Level Accuracy'!E:E,0)),""))</f>
        <v>15942.427535502964</v>
      </c>
      <c r="E193" s="37">
        <f>IF(B193="","",IFERROR(INDEX('SKU Level Accuracy'!U:U,MATCH(B193,'SKU Level Accuracy'!E:E,0)),""))</f>
        <v>17646.198417159769</v>
      </c>
      <c r="F193" s="3">
        <f>IF(C193="","",INDEX('SKU Level Accuracy'!$AA:$AA,MATCH(B193,'SKU Level Accuracy'!$E:$E,0)))</f>
        <v>0.89312977099236646</v>
      </c>
      <c r="G193" s="16">
        <f>IF(C193="","",IFERROR(INDEX('Consensus Forecast'!B:B,MATCH($B193,'Consensus Forecast'!F:F,0)),0))</f>
        <v>1.6625862068965518</v>
      </c>
      <c r="H193" s="3">
        <f>IFERROR(F193-INDEX('SKU Level Accuracy'!$Z:$Z,MATCH(B193,'SKU Level Accuracy'!$E:$E,0)),"")</f>
        <v>-5.5725190839694627E-2</v>
      </c>
    </row>
    <row r="194" spans="1:8" x14ac:dyDescent="0.45">
      <c r="A194" s="8">
        <f>IF(ROWS(A$86:A194)&gt;Master!$M$2,"",ROWS(A$86:A194))</f>
        <v>109</v>
      </c>
      <c r="B194" s="8" t="str">
        <f>INDEX(Master!E111:J111,MATCH('Forecast Vs Actual Dashboard'!$K$38,Master!$E$2:$J$2,0))</f>
        <v>SKU-1282</v>
      </c>
      <c r="C194" s="8" t="str">
        <f>IFERROR(VLOOKUP(B194,'SKU Level Accuracy'!E:F,2,0),"")</f>
        <v>Description_1282</v>
      </c>
      <c r="D194" s="37">
        <f>IF(B194="","",IFERROR(INDEX('SKU Level Accuracy'!R:R,MATCH(B194,'SKU Level Accuracy'!E:E,0)),""))</f>
        <v>17576.22560109655</v>
      </c>
      <c r="E194" s="37">
        <f>IF(B194="","",IFERROR(INDEX('SKU Level Accuracy'!U:U,MATCH(B194,'SKU Level Accuracy'!E:E,0)),""))</f>
        <v>19529.139556773946</v>
      </c>
      <c r="F194" s="3">
        <f>IF(C194="","",INDEX('SKU Level Accuracy'!$AA:$AA,MATCH(B194,'SKU Level Accuracy'!$E:$E,0)))</f>
        <v>0.88888888888888884</v>
      </c>
      <c r="G194" s="16">
        <f>IF(C194="","",IFERROR(INDEX('Consensus Forecast'!B:B,MATCH($B194,'Consensus Forecast'!F:F,0)),0))</f>
        <v>5.95</v>
      </c>
      <c r="H194" s="3">
        <f>IFERROR(F194-INDEX('SKU Level Accuracy'!$Z:$Z,MATCH(B194,'SKU Level Accuracy'!$E:$E,0)),"")</f>
        <v>0</v>
      </c>
    </row>
    <row r="195" spans="1:8" x14ac:dyDescent="0.45">
      <c r="A195" s="8">
        <f>IF(ROWS(A$86:A195)&gt;Master!$M$2,"",ROWS(A$86:A195))</f>
        <v>110</v>
      </c>
      <c r="B195" s="8" t="str">
        <f>INDEX(Master!E112:J112,MATCH('Forecast Vs Actual Dashboard'!$K$38,Master!$E$2:$J$2,0))</f>
        <v>SKU-1231</v>
      </c>
      <c r="C195" s="8" t="str">
        <f>IFERROR(VLOOKUP(B195,'SKU Level Accuracy'!E:F,2,0),"")</f>
        <v>Description_1231</v>
      </c>
      <c r="D195" s="37">
        <f>IF(B195="","",IFERROR(INDEX('SKU Level Accuracy'!R:R,MATCH(B195,'SKU Level Accuracy'!E:E,0)),""))</f>
        <v>13513.571743886461</v>
      </c>
      <c r="E195" s="37">
        <f>IF(B195="","",IFERROR(INDEX('SKU Level Accuracy'!U:U,MATCH(B195,'SKU Level Accuracy'!E:E,0)),""))</f>
        <v>41671.80713973799</v>
      </c>
      <c r="F195" s="3">
        <f>IF(C195="","",INDEX('SKU Level Accuracy'!$AA:$AA,MATCH(B195,'SKU Level Accuracy'!$E:$E,0)))</f>
        <v>0</v>
      </c>
      <c r="G195" s="16">
        <f>IF(C195="","",IFERROR(INDEX('Consensus Forecast'!B:B,MATCH($B195,'Consensus Forecast'!F:F,0)),0))</f>
        <v>1.1905132192846035</v>
      </c>
      <c r="H195" s="3">
        <f>IFERROR(F195-INDEX('SKU Level Accuracy'!$Z:$Z,MATCH(B195,'SKU Level Accuracy'!$E:$E,0)),"")</f>
        <v>-0.62995594713656389</v>
      </c>
    </row>
    <row r="196" spans="1:8" x14ac:dyDescent="0.45">
      <c r="A196" s="8">
        <f>IF(ROWS(A$86:A196)&gt;Master!$M$2,"",ROWS(A$86:A196))</f>
        <v>111</v>
      </c>
      <c r="B196" s="8" t="str">
        <f>INDEX(Master!E113:J113,MATCH('Forecast Vs Actual Dashboard'!$K$38,Master!$E$2:$J$2,0))</f>
        <v>SKU-709</v>
      </c>
      <c r="C196" s="8" t="str">
        <f>IFERROR(VLOOKUP(B196,'SKU Level Accuracy'!E:F,2,0),"")</f>
        <v>Description_709</v>
      </c>
      <c r="D196" s="37">
        <f>IF(B196="","",IFERROR(INDEX('SKU Level Accuracy'!R:R,MATCH(B196,'SKU Level Accuracy'!E:E,0)),""))</f>
        <v>17479.240000000002</v>
      </c>
      <c r="E196" s="37">
        <f>IF(B196="","",IFERROR(INDEX('SKU Level Accuracy'!U:U,MATCH(B196,'SKU Level Accuracy'!E:E,0)),""))</f>
        <v>24855.800000000003</v>
      </c>
      <c r="F196" s="3">
        <f>IF(C196="","",INDEX('SKU Level Accuracy'!$AA:$AA,MATCH(B196,'SKU Level Accuracy'!$E:$E,0)))</f>
        <v>0.57798165137614677</v>
      </c>
      <c r="G196" s="16">
        <f>IF(C196="","",IFERROR(INDEX('Consensus Forecast'!B:B,MATCH($B196,'Consensus Forecast'!F:F,0)),0))</f>
        <v>5.1603351955307266</v>
      </c>
      <c r="H196" s="3">
        <f>IFERROR(F196-INDEX('SKU Level Accuracy'!$Z:$Z,MATCH(B196,'SKU Level Accuracy'!$E:$E,0)),"")</f>
        <v>-0.23853211009174313</v>
      </c>
    </row>
    <row r="197" spans="1:8" x14ac:dyDescent="0.45">
      <c r="A197" s="8">
        <f>IF(ROWS(A$86:A197)&gt;Master!$M$2,"",ROWS(A$86:A197))</f>
        <v>112</v>
      </c>
      <c r="B197" s="8" t="str">
        <f>INDEX(Master!E114:J114,MATCH('Forecast Vs Actual Dashboard'!$K$38,Master!$E$2:$J$2,0))</f>
        <v>SKU-54</v>
      </c>
      <c r="C197" s="8" t="str">
        <f>IFERROR(VLOOKUP(B197,'SKU Level Accuracy'!E:F,2,0),"")</f>
        <v>Description_054</v>
      </c>
      <c r="D197" s="37">
        <f>IF(B197="","",IFERROR(INDEX('SKU Level Accuracy'!R:R,MATCH(B197,'SKU Level Accuracy'!E:E,0)),""))</f>
        <v>16791.895510508555</v>
      </c>
      <c r="E197" s="37">
        <f>IF(B197="","",IFERROR(INDEX('SKU Level Accuracy'!U:U,MATCH(B197,'SKU Level Accuracy'!E:E,0)),""))</f>
        <v>24548.119277393947</v>
      </c>
      <c r="F197" s="3">
        <f>IF(C197="","",INDEX('SKU Level Accuracy'!$AA:$AA,MATCH(B197,'SKU Level Accuracy'!$E:$E,0)))</f>
        <v>0.53809718729898837</v>
      </c>
      <c r="G197" s="16">
        <f>IF(C197="","",IFERROR(INDEX('Consensus Forecast'!B:B,MATCH($B197,'Consensus Forecast'!F:F,0)),0))</f>
        <v>5.7107076923076923</v>
      </c>
      <c r="H197" s="3">
        <f>IFERROR(F197-INDEX('SKU Level Accuracy'!$Z:$Z,MATCH(B197,'SKU Level Accuracy'!$E:$E,0)),"")</f>
        <v>-0.16080930939711124</v>
      </c>
    </row>
    <row r="198" spans="1:8" x14ac:dyDescent="0.45">
      <c r="A198" s="8">
        <f>IF(ROWS(A$86:A198)&gt;Master!$M$2,"",ROWS(A$86:A198))</f>
        <v>113</v>
      </c>
      <c r="B198" s="8" t="str">
        <f>INDEX(Master!E115:J115,MATCH('Forecast Vs Actual Dashboard'!$K$38,Master!$E$2:$J$2,0))</f>
        <v>SKU-928</v>
      </c>
      <c r="C198" s="8" t="str">
        <f>IFERROR(VLOOKUP(B198,'SKU Level Accuracy'!E:F,2,0),"")</f>
        <v>Description_928</v>
      </c>
      <c r="D198" s="37">
        <f>IF(B198="","",IFERROR(INDEX('SKU Level Accuracy'!R:R,MATCH(B198,'SKU Level Accuracy'!E:E,0)),""))</f>
        <v>24284.351896</v>
      </c>
      <c r="E198" s="37">
        <f>IF(B198="","",IFERROR(INDEX('SKU Level Accuracy'!U:U,MATCH(B198,'SKU Level Accuracy'!E:E,0)),""))</f>
        <v>27776.219488888892</v>
      </c>
      <c r="F198" s="3">
        <f>IF(C198="","",INDEX('SKU Level Accuracy'!$AA:$AA,MATCH(B198,'SKU Level Accuracy'!$E:$E,0)))</f>
        <v>0.85620915032679745</v>
      </c>
      <c r="G198" s="16">
        <f>IF(C198="","",IFERROR(INDEX('Consensus Forecast'!B:B,MATCH($B198,'Consensus Forecast'!F:F,0)),0))</f>
        <v>7.9055769230769233</v>
      </c>
      <c r="H198" s="3">
        <f>IFERROR(F198-INDEX('SKU Level Accuracy'!$Z:$Z,MATCH(B198,'SKU Level Accuracy'!$E:$E,0)),"")</f>
        <v>8.1699346405228801E-2</v>
      </c>
    </row>
    <row r="199" spans="1:8" x14ac:dyDescent="0.45">
      <c r="A199" s="8">
        <f>IF(ROWS(A$86:A199)&gt;Master!$M$2,"",ROWS(A$86:A199))</f>
        <v>114</v>
      </c>
      <c r="B199" s="8" t="str">
        <f>INDEX(Master!E116:J116,MATCH('Forecast Vs Actual Dashboard'!$K$38,Master!$E$2:$J$2,0))</f>
        <v>SKU-905</v>
      </c>
      <c r="C199" s="8" t="str">
        <f>IFERROR(VLOOKUP(B199,'SKU Level Accuracy'!E:F,2,0),"")</f>
        <v>Description_905</v>
      </c>
      <c r="D199" s="37">
        <f>IF(B199="","",IFERROR(INDEX('SKU Level Accuracy'!R:R,MATCH(B199,'SKU Level Accuracy'!E:E,0)),""))</f>
        <v>29691.502695398955</v>
      </c>
      <c r="E199" s="37">
        <f>IF(B199="","",IFERROR(INDEX('SKU Level Accuracy'!U:U,MATCH(B199,'SKU Level Accuracy'!E:E,0)),""))</f>
        <v>16519.752983345115</v>
      </c>
      <c r="F199" s="3">
        <f>IF(C199="","",INDEX('SKU Level Accuracy'!$AA:$AA,MATCH(B199,'SKU Level Accuracy'!$E:$E,0)))</f>
        <v>0.55637982195845703</v>
      </c>
      <c r="G199" s="16">
        <f>IF(C199="","",IFERROR(INDEX('Consensus Forecast'!B:B,MATCH($B199,'Consensus Forecast'!F:F,0)),0))</f>
        <v>2.3119999999999998</v>
      </c>
      <c r="H199" s="3">
        <f>IFERROR(F199-INDEX('SKU Level Accuracy'!$Z:$Z,MATCH(B199,'SKU Level Accuracy'!$E:$E,0)),"")</f>
        <v>-4.6364985163204642E-2</v>
      </c>
    </row>
    <row r="200" spans="1:8" x14ac:dyDescent="0.45">
      <c r="A200" s="8">
        <f>IF(ROWS(A$86:A200)&gt;Master!$M$2,"",ROWS(A$86:A200))</f>
        <v>115</v>
      </c>
      <c r="B200" s="8" t="str">
        <f>INDEX(Master!E117:J117,MATCH('Forecast Vs Actual Dashboard'!$K$38,Master!$E$2:$J$2,0))</f>
        <v>SKU-308</v>
      </c>
      <c r="C200" s="8" t="str">
        <f>IFERROR(VLOOKUP(B200,'SKU Level Accuracy'!E:F,2,0),"")</f>
        <v>Description_308</v>
      </c>
      <c r="D200" s="37">
        <f>IF(B200="","",IFERROR(INDEX('SKU Level Accuracy'!R:R,MATCH(B200,'SKU Level Accuracy'!E:E,0)),""))</f>
        <v>24908.488423995172</v>
      </c>
      <c r="E200" s="37">
        <f>IF(B200="","",IFERROR(INDEX('SKU Level Accuracy'!U:U,MATCH(B200,'SKU Level Accuracy'!E:E,0)),""))</f>
        <v>19044.606071698207</v>
      </c>
      <c r="F200" s="3">
        <f>IF(C200="","",INDEX('SKU Level Accuracy'!$AA:$AA,MATCH(B200,'SKU Level Accuracy'!$E:$E,0)))</f>
        <v>0.76458297057287128</v>
      </c>
      <c r="G200" s="16">
        <f>IF(C200="","",IFERROR(INDEX('Consensus Forecast'!B:B,MATCH($B200,'Consensus Forecast'!F:F,0)),0))</f>
        <v>4.131860624003644</v>
      </c>
      <c r="H200" s="3">
        <f>IFERROR(F200-INDEX('SKU Level Accuracy'!$Z:$Z,MATCH(B200,'SKU Level Accuracy'!$E:$E,0)),"")</f>
        <v>-9.3331011666376473E-2</v>
      </c>
    </row>
    <row r="201" spans="1:8" x14ac:dyDescent="0.45">
      <c r="A201" s="8">
        <f>IF(ROWS(A$86:A201)&gt;Master!$M$2,"",ROWS(A$86:A201))</f>
        <v>116</v>
      </c>
      <c r="B201" s="8" t="str">
        <f>INDEX(Master!E118:J118,MATCH('Forecast Vs Actual Dashboard'!$K$38,Master!$E$2:$J$2,0))</f>
        <v>SKU-1214</v>
      </c>
      <c r="C201" s="8" t="str">
        <f>IFERROR(VLOOKUP(B201,'SKU Level Accuracy'!E:F,2,0),"")</f>
        <v>Description_1214</v>
      </c>
      <c r="D201" s="37">
        <f>IF(B201="","",IFERROR(INDEX('SKU Level Accuracy'!R:R,MATCH(B201,'SKU Level Accuracy'!E:E,0)),""))</f>
        <v>23642.703625217437</v>
      </c>
      <c r="E201" s="37">
        <f>IF(B201="","",IFERROR(INDEX('SKU Level Accuracy'!U:U,MATCH(B201,'SKU Level Accuracy'!E:E,0)),""))</f>
        <v>22309.44848930875</v>
      </c>
      <c r="F201" s="3">
        <f>IF(C201="","",INDEX('SKU Level Accuracy'!$AA:$AA,MATCH(B201,'SKU Level Accuracy'!$E:$E,0)))</f>
        <v>0.94360817793754215</v>
      </c>
      <c r="G201" s="16">
        <f>IF(C201="","",IFERROR(INDEX('Consensus Forecast'!B:B,MATCH($B201,'Consensus Forecast'!F:F,0)),0))</f>
        <v>2.5971639344262298</v>
      </c>
      <c r="H201" s="3">
        <f>IFERROR(F201-INDEX('SKU Level Accuracy'!$Z:$Z,MATCH(B201,'SKU Level Accuracy'!$E:$E,0)),"")</f>
        <v>0.94360817793754215</v>
      </c>
    </row>
    <row r="202" spans="1:8" x14ac:dyDescent="0.45">
      <c r="A202" s="8">
        <f>IF(ROWS(A$86:A202)&gt;Master!$M$2,"",ROWS(A$86:A202))</f>
        <v>117</v>
      </c>
      <c r="B202" s="8" t="str">
        <f>INDEX(Master!E119:J119,MATCH('Forecast Vs Actual Dashboard'!$K$38,Master!$E$2:$J$2,0))</f>
        <v>SKU-26</v>
      </c>
      <c r="C202" s="8" t="str">
        <f>IFERROR(VLOOKUP(B202,'SKU Level Accuracy'!E:F,2,0),"")</f>
        <v>Description_026</v>
      </c>
      <c r="D202" s="37">
        <f>IF(B202="","",IFERROR(INDEX('SKU Level Accuracy'!R:R,MATCH(B202,'SKU Level Accuracy'!E:E,0)),""))</f>
        <v>11538.555359277379</v>
      </c>
      <c r="E202" s="37">
        <f>IF(B202="","",IFERROR(INDEX('SKU Level Accuracy'!U:U,MATCH(B202,'SKU Level Accuracy'!E:E,0)),""))</f>
        <v>14848.286265570725</v>
      </c>
      <c r="F202" s="3">
        <f>IF(C202="","",INDEX('SKU Level Accuracy'!$AA:$AA,MATCH(B202,'SKU Level Accuracy'!$E:$E,0)))</f>
        <v>0.71315898713158987</v>
      </c>
      <c r="G202" s="16">
        <f>IF(C202="","",IFERROR(INDEX('Consensus Forecast'!B:B,MATCH($B202,'Consensus Forecast'!F:F,0)),0))</f>
        <v>0</v>
      </c>
      <c r="H202" s="3">
        <f>IFERROR(F202-INDEX('SKU Level Accuracy'!$Z:$Z,MATCH(B202,'SKU Level Accuracy'!$E:$E,0)),"")</f>
        <v>0.2428393524283935</v>
      </c>
    </row>
    <row r="203" spans="1:8" x14ac:dyDescent="0.45">
      <c r="A203" s="8">
        <f>IF(ROWS(A$86:A203)&gt;Master!$M$2,"",ROWS(A$86:A203))</f>
        <v>118</v>
      </c>
      <c r="B203" s="8" t="str">
        <f>INDEX(Master!E120:J120,MATCH('Forecast Vs Actual Dashboard'!$K$38,Master!$E$2:$J$2,0))</f>
        <v>SKU-203</v>
      </c>
      <c r="C203" s="8" t="str">
        <f>IFERROR(VLOOKUP(B203,'SKU Level Accuracy'!E:F,2,0),"")</f>
        <v>Description_203</v>
      </c>
      <c r="D203" s="37">
        <f>IF(B203="","",IFERROR(INDEX('SKU Level Accuracy'!R:R,MATCH(B203,'SKU Level Accuracy'!E:E,0)),""))</f>
        <v>14310.724963817771</v>
      </c>
      <c r="E203" s="37">
        <f>IF(B203="","",IFERROR(INDEX('SKU Level Accuracy'!U:U,MATCH(B203,'SKU Level Accuracy'!E:E,0)),""))</f>
        <v>23206.581022407194</v>
      </c>
      <c r="F203" s="3">
        <f>IF(C203="","",INDEX('SKU Level Accuracy'!$AA:$AA,MATCH(B203,'SKU Level Accuracy'!$E:$E,0)))</f>
        <v>0.3783783783783784</v>
      </c>
      <c r="G203" s="16">
        <f>IF(C203="","",IFERROR(INDEX('Consensus Forecast'!B:B,MATCH($B203,'Consensus Forecast'!F:F,0)),0))</f>
        <v>11.737428571428572</v>
      </c>
      <c r="H203" s="3">
        <f>IFERROR(F203-INDEX('SKU Level Accuracy'!$Z:$Z,MATCH(B203,'SKU Level Accuracy'!$E:$E,0)),"")</f>
        <v>-0.60504504504504497</v>
      </c>
    </row>
    <row r="204" spans="1:8" x14ac:dyDescent="0.45">
      <c r="A204" s="8">
        <f>IF(ROWS(A$86:A204)&gt;Master!$M$2,"",ROWS(A$86:A204))</f>
        <v>119</v>
      </c>
      <c r="B204" s="8" t="str">
        <f>INDEX(Master!E121:J121,MATCH('Forecast Vs Actual Dashboard'!$K$38,Master!$E$2:$J$2,0))</f>
        <v>SKU-907</v>
      </c>
      <c r="C204" s="8" t="str">
        <f>IFERROR(VLOOKUP(B204,'SKU Level Accuracy'!E:F,2,0),"")</f>
        <v>Description_907</v>
      </c>
      <c r="D204" s="37">
        <f>IF(B204="","",IFERROR(INDEX('SKU Level Accuracy'!R:R,MATCH(B204,'SKU Level Accuracy'!E:E,0)),""))</f>
        <v>22546.864465628994</v>
      </c>
      <c r="E204" s="37">
        <f>IF(B204="","",IFERROR(INDEX('SKU Level Accuracy'!U:U,MATCH(B204,'SKU Level Accuracy'!E:E,0)),""))</f>
        <v>16485.643040918105</v>
      </c>
      <c r="F204" s="3">
        <f>IF(C204="","",INDEX('SKU Level Accuracy'!$AA:$AA,MATCH(B204,'SKU Level Accuracy'!$E:$E,0)))</f>
        <v>0.73117231294175</v>
      </c>
      <c r="G204" s="16">
        <f>IF(C204="","",IFERROR(INDEX('Consensus Forecast'!B:B,MATCH($B204,'Consensus Forecast'!F:F,0)),0))</f>
        <v>1.1340000000000001</v>
      </c>
      <c r="H204" s="3">
        <f>IFERROR(F204-INDEX('SKU Level Accuracy'!$Z:$Z,MATCH(B204,'SKU Level Accuracy'!$E:$E,0)),"")</f>
        <v>0.11260053619302957</v>
      </c>
    </row>
    <row r="205" spans="1:8" x14ac:dyDescent="0.45">
      <c r="A205" s="8">
        <f>IF(ROWS(A$86:A205)&gt;Master!$M$2,"",ROWS(A$86:A205))</f>
        <v>120</v>
      </c>
      <c r="B205" s="8" t="str">
        <f>INDEX(Master!E122:J122,MATCH('Forecast Vs Actual Dashboard'!$K$38,Master!$E$2:$J$2,0))</f>
        <v>SKU-655</v>
      </c>
      <c r="C205" s="8" t="str">
        <f>IFERROR(VLOOKUP(B205,'SKU Level Accuracy'!E:F,2,0),"")</f>
        <v>Description_655</v>
      </c>
      <c r="D205" s="37">
        <f>IF(B205="","",IFERROR(INDEX('SKU Level Accuracy'!R:R,MATCH(B205,'SKU Level Accuracy'!E:E,0)),""))</f>
        <v>659.17110179220003</v>
      </c>
      <c r="E205" s="37">
        <f>IF(B205="","",IFERROR(INDEX('SKU Level Accuracy'!U:U,MATCH(B205,'SKU Level Accuracy'!E:E,0)),""))</f>
        <v>11615.04941433842</v>
      </c>
      <c r="F205" s="3">
        <f>IF(C205="","",INDEX('SKU Level Accuracy'!$AA:$AA,MATCH(B205,'SKU Level Accuracy'!$E:$E,0)))</f>
        <v>0</v>
      </c>
      <c r="G205" s="16">
        <f>IF(C205="","",IFERROR(INDEX('Consensus Forecast'!B:B,MATCH($B205,'Consensus Forecast'!F:F,0)),0))</f>
        <v>0</v>
      </c>
      <c r="H205" s="3">
        <f>IFERROR(F205-INDEX('SKU Level Accuracy'!$Z:$Z,MATCH(B205,'SKU Level Accuracy'!$E:$E,0)),"")</f>
        <v>0</v>
      </c>
    </row>
    <row r="206" spans="1:8" x14ac:dyDescent="0.45">
      <c r="A206" s="8">
        <f>IF(ROWS(A$86:A206)&gt;Master!$M$2,"",ROWS(A$86:A206))</f>
        <v>121</v>
      </c>
      <c r="B206" s="8" t="str">
        <f>INDEX(Master!E123:J123,MATCH('Forecast Vs Actual Dashboard'!$K$38,Master!$E$2:$J$2,0))</f>
        <v>SKU-1194</v>
      </c>
      <c r="C206" s="8" t="str">
        <f>IFERROR(VLOOKUP(B206,'SKU Level Accuracy'!E:F,2,0),"")</f>
        <v>Description_1194</v>
      </c>
      <c r="D206" s="37">
        <f>IF(B206="","",IFERROR(INDEX('SKU Level Accuracy'!R:R,MATCH(B206,'SKU Level Accuracy'!E:E,0)),""))</f>
        <v>0</v>
      </c>
      <c r="E206" s="37">
        <f>IF(B206="","",IFERROR(INDEX('SKU Level Accuracy'!U:U,MATCH(B206,'SKU Level Accuracy'!E:E,0)),""))</f>
        <v>0</v>
      </c>
      <c r="F206" s="3">
        <f>IF(C206="","",INDEX('SKU Level Accuracy'!$AA:$AA,MATCH(B206,'SKU Level Accuracy'!$E:$E,0)))</f>
        <v>1</v>
      </c>
      <c r="G206" s="16">
        <f>IF(C206="","",IFERROR(INDEX('Consensus Forecast'!B:B,MATCH($B206,'Consensus Forecast'!F:F,0)),0))</f>
        <v>0</v>
      </c>
      <c r="H206" s="3">
        <f>IFERROR(F206-INDEX('SKU Level Accuracy'!$Z:$Z,MATCH(B206,'SKU Level Accuracy'!$E:$E,0)),"")</f>
        <v>0</v>
      </c>
    </row>
    <row r="207" spans="1:8" x14ac:dyDescent="0.45">
      <c r="A207" s="8">
        <f>IF(ROWS(A$86:A207)&gt;Master!$M$2,"",ROWS(A$86:A207))</f>
        <v>122</v>
      </c>
      <c r="B207" s="8" t="str">
        <f>INDEX(Master!E124:J124,MATCH('Forecast Vs Actual Dashboard'!$K$38,Master!$E$2:$J$2,0))</f>
        <v>SKU-752</v>
      </c>
      <c r="C207" s="8" t="str">
        <f>IFERROR(VLOOKUP(B207,'SKU Level Accuracy'!E:F,2,0),"")</f>
        <v>Description_752</v>
      </c>
      <c r="D207" s="37">
        <f>IF(B207="","",IFERROR(INDEX('SKU Level Accuracy'!R:R,MATCH(B207,'SKU Level Accuracy'!E:E,0)),""))</f>
        <v>6588.8992241043234</v>
      </c>
      <c r="E207" s="37">
        <f>IF(B207="","",IFERROR(INDEX('SKU Level Accuracy'!U:U,MATCH(B207,'SKU Level Accuracy'!E:E,0)),""))</f>
        <v>12990.731908723035</v>
      </c>
      <c r="F207" s="3">
        <f>IF(C207="","",INDEX('SKU Level Accuracy'!$AA:$AA,MATCH(B207,'SKU Level Accuracy'!$E:$E,0)))</f>
        <v>2.8391167192429068E-2</v>
      </c>
      <c r="G207" s="16">
        <f>IF(C207="","",IFERROR(INDEX('Consensus Forecast'!B:B,MATCH($B207,'Consensus Forecast'!F:F,0)),0))</f>
        <v>0</v>
      </c>
      <c r="H207" s="3">
        <f>IFERROR(F207-INDEX('SKU Level Accuracy'!$Z:$Z,MATCH(B207,'SKU Level Accuracy'!$E:$E,0)),"")</f>
        <v>2.8391167192429068E-2</v>
      </c>
    </row>
    <row r="208" spans="1:8" x14ac:dyDescent="0.45">
      <c r="A208" s="8">
        <f>IF(ROWS(A$86:A208)&gt;Master!$M$2,"",ROWS(A$86:A208))</f>
        <v>123</v>
      </c>
      <c r="B208" s="8" t="str">
        <f>INDEX(Master!E125:J125,MATCH('Forecast Vs Actual Dashboard'!$K$38,Master!$E$2:$J$2,0))</f>
        <v>SKU-576</v>
      </c>
      <c r="C208" s="8" t="str">
        <f>IFERROR(VLOOKUP(B208,'SKU Level Accuracy'!E:F,2,0),"")</f>
        <v>Description_576</v>
      </c>
      <c r="D208" s="37">
        <f>IF(B208="","",IFERROR(INDEX('SKU Level Accuracy'!R:R,MATCH(B208,'SKU Level Accuracy'!E:E,0)),""))</f>
        <v>14202.353901385997</v>
      </c>
      <c r="E208" s="37">
        <f>IF(B208="","",IFERROR(INDEX('SKU Level Accuracy'!U:U,MATCH(B208,'SKU Level Accuracy'!E:E,0)),""))</f>
        <v>25967.735684672007</v>
      </c>
      <c r="F208" s="3">
        <f>IF(C208="","",INDEX('SKU Level Accuracy'!$AA:$AA,MATCH(B208,'SKU Level Accuracy'!$E:$E,0)))</f>
        <v>0.17158931082981721</v>
      </c>
      <c r="G208" s="16">
        <f>IF(C208="","",IFERROR(INDEX('Consensus Forecast'!B:B,MATCH($B208,'Consensus Forecast'!F:F,0)),0))</f>
        <v>3.3536111111111113</v>
      </c>
      <c r="H208" s="3">
        <f>IFERROR(F208-INDEX('SKU Level Accuracy'!$Z:$Z,MATCH(B208,'SKU Level Accuracy'!$E:$E,0)),"")</f>
        <v>0.12001875293014541</v>
      </c>
    </row>
    <row r="209" spans="1:8" x14ac:dyDescent="0.45">
      <c r="A209" s="8">
        <f>IF(ROWS(A$86:A209)&gt;Master!$M$2,"",ROWS(A$86:A209))</f>
        <v>124</v>
      </c>
      <c r="B209" s="8" t="str">
        <f>INDEX(Master!E126:J126,MATCH('Forecast Vs Actual Dashboard'!$K$38,Master!$E$2:$J$2,0))</f>
        <v>SKU-713</v>
      </c>
      <c r="C209" s="8" t="str">
        <f>IFERROR(VLOOKUP(B209,'SKU Level Accuracy'!E:F,2,0),"")</f>
        <v>Description_713</v>
      </c>
      <c r="D209" s="37">
        <f>IF(B209="","",IFERROR(INDEX('SKU Level Accuracy'!R:R,MATCH(B209,'SKU Level Accuracy'!E:E,0)),""))</f>
        <v>16752.231219512199</v>
      </c>
      <c r="E209" s="37">
        <f>IF(B209="","",IFERROR(INDEX('SKU Level Accuracy'!U:U,MATCH(B209,'SKU Level Accuracy'!E:E,0)),""))</f>
        <v>16107.914634146346</v>
      </c>
      <c r="F209" s="3">
        <f>IF(C209="","",INDEX('SKU Level Accuracy'!$AA:$AA,MATCH(B209,'SKU Level Accuracy'!$E:$E,0)))</f>
        <v>0.96153846153846156</v>
      </c>
      <c r="G209" s="16">
        <f>IF(C209="","",IFERROR(INDEX('Consensus Forecast'!B:B,MATCH($B209,'Consensus Forecast'!F:F,0)),0))</f>
        <v>2.7288888888888887</v>
      </c>
      <c r="H209" s="3">
        <f>IFERROR(F209-INDEX('SKU Level Accuracy'!$Z:$Z,MATCH(B209,'SKU Level Accuracy'!$E:$E,0)),"")</f>
        <v>2.5641025641025661E-2</v>
      </c>
    </row>
    <row r="210" spans="1:8" x14ac:dyDescent="0.45">
      <c r="A210" s="8">
        <f>IF(ROWS(A$86:A210)&gt;Master!$M$2,"",ROWS(A$86:A210))</f>
        <v>125</v>
      </c>
      <c r="B210" s="8" t="str">
        <f>INDEX(Master!E127:J127,MATCH('Forecast Vs Actual Dashboard'!$K$38,Master!$E$2:$J$2,0))</f>
        <v>SKU-53</v>
      </c>
      <c r="C210" s="8" t="str">
        <f>IFERROR(VLOOKUP(B210,'SKU Level Accuracy'!E:F,2,0),"")</f>
        <v>Description_053</v>
      </c>
      <c r="D210" s="37">
        <f>IF(B210="","",IFERROR(INDEX('SKU Level Accuracy'!R:R,MATCH(B210,'SKU Level Accuracy'!E:E,0)),""))</f>
        <v>0</v>
      </c>
      <c r="E210" s="37">
        <f>IF(B210="","",IFERROR(INDEX('SKU Level Accuracy'!U:U,MATCH(B210,'SKU Level Accuracy'!E:E,0)),""))</f>
        <v>7799.2547831826314</v>
      </c>
      <c r="F210" s="3">
        <f>IF(C210="","",INDEX('SKU Level Accuracy'!$AA:$AA,MATCH(B210,'SKU Level Accuracy'!$E:$E,0)))</f>
        <v>1</v>
      </c>
      <c r="G210" s="16">
        <f>IF(C210="","",IFERROR(INDEX('Consensus Forecast'!B:B,MATCH($B210,'Consensus Forecast'!F:F,0)),0))</f>
        <v>0</v>
      </c>
      <c r="H210" s="3">
        <f>IFERROR(F210-INDEX('SKU Level Accuracy'!$Z:$Z,MATCH(B210,'SKU Level Accuracy'!$E:$E,0)),"")</f>
        <v>0</v>
      </c>
    </row>
    <row r="211" spans="1:8" x14ac:dyDescent="0.45">
      <c r="A211" s="8">
        <f>IF(ROWS(A$86:A211)&gt;Master!$M$2,"",ROWS(A$86:A211))</f>
        <v>126</v>
      </c>
      <c r="B211" s="8" t="str">
        <f>INDEX(Master!E128:J128,MATCH('Forecast Vs Actual Dashboard'!$K$38,Master!$E$2:$J$2,0))</f>
        <v>SKU-103</v>
      </c>
      <c r="C211" s="8" t="str">
        <f>IFERROR(VLOOKUP(B211,'SKU Level Accuracy'!E:F,2,0),"")</f>
        <v>Description_103</v>
      </c>
      <c r="D211" s="37">
        <f>IF(B211="","",IFERROR(INDEX('SKU Level Accuracy'!R:R,MATCH(B211,'SKU Level Accuracy'!E:E,0)),""))</f>
        <v>12072.581162785389</v>
      </c>
      <c r="E211" s="37">
        <f>IF(B211="","",IFERROR(INDEX('SKU Level Accuracy'!U:U,MATCH(B211,'SKU Level Accuracy'!E:E,0)),""))</f>
        <v>16977.883504566213</v>
      </c>
      <c r="F211" s="3">
        <f>IF(C211="","",INDEX('SKU Level Accuracy'!$AA:$AA,MATCH(B211,'SKU Level Accuracy'!$E:$E,0)))</f>
        <v>0.59368238857637379</v>
      </c>
      <c r="G211" s="16">
        <f>IF(C211="","",IFERROR(INDEX('Consensus Forecast'!B:B,MATCH($B211,'Consensus Forecast'!F:F,0)),0))</f>
        <v>3.9455294117647055</v>
      </c>
      <c r="H211" s="3">
        <f>IFERROR(F211-INDEX('SKU Level Accuracy'!$Z:$Z,MATCH(B211,'SKU Level Accuracy'!$E:$E,0)),"")</f>
        <v>0.59368238857637379</v>
      </c>
    </row>
    <row r="212" spans="1:8" x14ac:dyDescent="0.45">
      <c r="A212" s="8">
        <f>IF(ROWS(A$86:A212)&gt;Master!$M$2,"",ROWS(A$86:A212))</f>
        <v>127</v>
      </c>
      <c r="B212" s="8" t="str">
        <f>INDEX(Master!E129:J129,MATCH('Forecast Vs Actual Dashboard'!$K$38,Master!$E$2:$J$2,0))</f>
        <v>SKU-131</v>
      </c>
      <c r="C212" s="8" t="str">
        <f>IFERROR(VLOOKUP(B212,'SKU Level Accuracy'!E:F,2,0),"")</f>
        <v>Description_131</v>
      </c>
      <c r="D212" s="37">
        <f>IF(B212="","",IFERROR(INDEX('SKU Level Accuracy'!R:R,MATCH(B212,'SKU Level Accuracy'!E:E,0)),""))</f>
        <v>0</v>
      </c>
      <c r="E212" s="37">
        <f>IF(B212="","",IFERROR(INDEX('SKU Level Accuracy'!U:U,MATCH(B212,'SKU Level Accuracy'!E:E,0)),""))</f>
        <v>12587.509026190131</v>
      </c>
      <c r="F212" s="3">
        <f>IF(C212="","",INDEX('SKU Level Accuracy'!$AA:$AA,MATCH(B212,'SKU Level Accuracy'!$E:$E,0)))</f>
        <v>1</v>
      </c>
      <c r="G212" s="16">
        <f>IF(C212="","",IFERROR(INDEX('Consensus Forecast'!B:B,MATCH($B212,'Consensus Forecast'!F:F,0)),0))</f>
        <v>0</v>
      </c>
      <c r="H212" s="3">
        <f>IFERROR(F212-INDEX('SKU Level Accuracy'!$Z:$Z,MATCH(B212,'SKU Level Accuracy'!$E:$E,0)),"")</f>
        <v>0</v>
      </c>
    </row>
    <row r="213" spans="1:8" x14ac:dyDescent="0.45">
      <c r="A213" s="8">
        <f>IF(ROWS(A$86:A213)&gt;Master!$M$2,"",ROWS(A$86:A213))</f>
        <v>128</v>
      </c>
      <c r="B213" s="8" t="str">
        <f>INDEX(Master!E130:J130,MATCH('Forecast Vs Actual Dashboard'!$K$38,Master!$E$2:$J$2,0))</f>
        <v>SKU-1130</v>
      </c>
      <c r="C213" s="8" t="str">
        <f>IFERROR(VLOOKUP(B213,'SKU Level Accuracy'!E:F,2,0),"")</f>
        <v>Description_1130</v>
      </c>
      <c r="D213" s="37">
        <f>IF(B213="","",IFERROR(INDEX('SKU Level Accuracy'!R:R,MATCH(B213,'SKU Level Accuracy'!E:E,0)),""))</f>
        <v>13240.165340504547</v>
      </c>
      <c r="E213" s="37">
        <f>IF(B213="","",IFERROR(INDEX('SKU Level Accuracy'!U:U,MATCH(B213,'SKU Level Accuracy'!E:E,0)),""))</f>
        <v>23594.621944731934</v>
      </c>
      <c r="F213" s="3">
        <f>IF(C213="","",INDEX('SKU Level Accuracy'!$AA:$AA,MATCH(B213,'SKU Level Accuracy'!$E:$E,0)))</f>
        <v>0.21795111028176894</v>
      </c>
      <c r="G213" s="16">
        <f>IF(C213="","",IFERROR(INDEX('Consensus Forecast'!B:B,MATCH($B213,'Consensus Forecast'!F:F,0)),0))</f>
        <v>3.0298387096774193</v>
      </c>
      <c r="H213" s="3">
        <f>IFERROR(F213-INDEX('SKU Level Accuracy'!$Z:$Z,MATCH(B213,'SKU Level Accuracy'!$E:$E,0)),"")</f>
        <v>-9.1061765254711768E-2</v>
      </c>
    </row>
    <row r="214" spans="1:8" x14ac:dyDescent="0.45">
      <c r="A214" s="8">
        <f>IF(ROWS(A$86:A214)&gt;Master!$M$2,"",ROWS(A$86:A214))</f>
        <v>129</v>
      </c>
      <c r="B214" s="8" t="str">
        <f>INDEX(Master!E131:J131,MATCH('Forecast Vs Actual Dashboard'!$K$38,Master!$E$2:$J$2,0))</f>
        <v>SKU-573</v>
      </c>
      <c r="C214" s="8" t="str">
        <f>IFERROR(VLOOKUP(B214,'SKU Level Accuracy'!E:F,2,0),"")</f>
        <v>Description_573</v>
      </c>
      <c r="D214" s="37">
        <f>IF(B214="","",IFERROR(INDEX('SKU Level Accuracy'!R:R,MATCH(B214,'SKU Level Accuracy'!E:E,0)),""))</f>
        <v>16195.694369416295</v>
      </c>
      <c r="E214" s="37">
        <f>IF(B214="","",IFERROR(INDEX('SKU Level Accuracy'!U:U,MATCH(B214,'SKU Level Accuracy'!E:E,0)),""))</f>
        <v>31022.558330043059</v>
      </c>
      <c r="F214" s="3">
        <f>IF(C214="","",INDEX('SKU Level Accuracy'!$AA:$AA,MATCH(B214,'SKU Level Accuracy'!$E:$E,0)))</f>
        <v>8.4518167456556048E-2</v>
      </c>
      <c r="G214" s="16">
        <f>IF(C214="","",IFERROR(INDEX('Consensus Forecast'!B:B,MATCH($B214,'Consensus Forecast'!F:F,0)),0))</f>
        <v>2.8943529411764706</v>
      </c>
      <c r="H214" s="3">
        <f>IFERROR(F214-INDEX('SKU Level Accuracy'!$Z:$Z,MATCH(B214,'SKU Level Accuracy'!$E:$E,0)),"")</f>
        <v>-0.37993680884676151</v>
      </c>
    </row>
    <row r="215" spans="1:8" x14ac:dyDescent="0.45">
      <c r="A215" s="8">
        <f>IF(ROWS(A$86:A215)&gt;Master!$M$2,"",ROWS(A$86:A215))</f>
        <v>130</v>
      </c>
      <c r="B215" s="8" t="str">
        <f>INDEX(Master!E132:J132,MATCH('Forecast Vs Actual Dashboard'!$K$38,Master!$E$2:$J$2,0))</f>
        <v>SKU-48</v>
      </c>
      <c r="C215" s="8" t="str">
        <f>IFERROR(VLOOKUP(B215,'SKU Level Accuracy'!E:F,2,0),"")</f>
        <v>Description_048</v>
      </c>
      <c r="D215" s="37">
        <f>IF(B215="","",IFERROR(INDEX('SKU Level Accuracy'!R:R,MATCH(B215,'SKU Level Accuracy'!E:E,0)),""))</f>
        <v>12283.280066630738</v>
      </c>
      <c r="E215" s="37">
        <f>IF(B215="","",IFERROR(INDEX('SKU Level Accuracy'!U:U,MATCH(B215,'SKU Level Accuracy'!E:E,0)),""))</f>
        <v>12939.984268244127</v>
      </c>
      <c r="F215" s="3">
        <f>IF(C215="","",INDEX('SKU Level Accuracy'!$AA:$AA,MATCH(B215,'SKU Level Accuracy'!$E:$E,0)))</f>
        <v>0.94653673953120887</v>
      </c>
      <c r="G215" s="16">
        <f>IF(C215="","",IFERROR(INDEX('Consensus Forecast'!B:B,MATCH($B215,'Consensus Forecast'!F:F,0)),0))</f>
        <v>6.7500000000000008E-3</v>
      </c>
      <c r="H215" s="3">
        <f>IFERROR(F215-INDEX('SKU Level Accuracy'!$Z:$Z,MATCH(B215,'SKU Level Accuracy'!$E:$E,0)),"")</f>
        <v>-2.1069265209375798E-2</v>
      </c>
    </row>
    <row r="216" spans="1:8" x14ac:dyDescent="0.45">
      <c r="A216" s="8">
        <f>IF(ROWS(A$86:A216)&gt;Master!$M$2,"",ROWS(A$86:A216))</f>
        <v>131</v>
      </c>
      <c r="B216" s="8" t="str">
        <f>INDEX(Master!E133:J133,MATCH('Forecast Vs Actual Dashboard'!$K$38,Master!$E$2:$J$2,0))</f>
        <v>SKU-1063</v>
      </c>
      <c r="C216" s="8" t="str">
        <f>IFERROR(VLOOKUP(B216,'SKU Level Accuracy'!E:F,2,0),"")</f>
        <v>Description_1063</v>
      </c>
      <c r="D216" s="37">
        <f>IF(B216="","",IFERROR(INDEX('SKU Level Accuracy'!R:R,MATCH(B216,'SKU Level Accuracy'!E:E,0)),""))</f>
        <v>15182.289951615547</v>
      </c>
      <c r="E216" s="37">
        <f>IF(B216="","",IFERROR(INDEX('SKU Level Accuracy'!U:U,MATCH(B216,'SKU Level Accuracy'!E:E,0)),""))</f>
        <v>9450.8652347862717</v>
      </c>
      <c r="F216" s="3">
        <f>IF(C216="","",INDEX('SKU Level Accuracy'!$AA:$AA,MATCH(B216,'SKU Level Accuracy'!$E:$E,0)))</f>
        <v>0.62249273758472823</v>
      </c>
      <c r="G216" s="16">
        <f>IF(C216="","",IFERROR(INDEX('Consensus Forecast'!B:B,MATCH($B216,'Consensus Forecast'!F:F,0)),0))</f>
        <v>4.1680841862476576</v>
      </c>
      <c r="H216" s="3">
        <f>IFERROR(F216-INDEX('SKU Level Accuracy'!$Z:$Z,MATCH(B216,'SKU Level Accuracy'!$E:$E,0)),"")</f>
        <v>-6.916585973163647E-2</v>
      </c>
    </row>
    <row r="217" spans="1:8" x14ac:dyDescent="0.45">
      <c r="A217" s="8">
        <f>IF(ROWS(A$86:A217)&gt;Master!$M$2,"",ROWS(A$86:A217))</f>
        <v>132</v>
      </c>
      <c r="B217" s="8" t="str">
        <f>INDEX(Master!E134:J134,MATCH('Forecast Vs Actual Dashboard'!$K$38,Master!$E$2:$J$2,0))</f>
        <v>SKU-921</v>
      </c>
      <c r="C217" s="8" t="str">
        <f>IFERROR(VLOOKUP(B217,'SKU Level Accuracy'!E:F,2,0),"")</f>
        <v>Description_921</v>
      </c>
      <c r="D217" s="37">
        <f>IF(B217="","",IFERROR(INDEX('SKU Level Accuracy'!R:R,MATCH(B217,'SKU Level Accuracy'!E:E,0)),""))</f>
        <v>18404.685602764064</v>
      </c>
      <c r="E217" s="37">
        <f>IF(B217="","",IFERROR(INDEX('SKU Level Accuracy'!U:U,MATCH(B217,'SKU Level Accuracy'!E:E,0)),""))</f>
        <v>27515.310701806742</v>
      </c>
      <c r="F217" s="3">
        <f>IF(C217="","",INDEX('SKU Level Accuracy'!$AA:$AA,MATCH(B217,'SKU Level Accuracy'!$E:$E,0)))</f>
        <v>0.50498338870431891</v>
      </c>
      <c r="G217" s="16">
        <f>IF(C217="","",IFERROR(INDEX('Consensus Forecast'!B:B,MATCH($B217,'Consensus Forecast'!F:F,0)),0))</f>
        <v>5.6670588235294117</v>
      </c>
      <c r="H217" s="3">
        <f>IFERROR(F217-INDEX('SKU Level Accuracy'!$Z:$Z,MATCH(B217,'SKU Level Accuracy'!$E:$E,0)),"")</f>
        <v>-5.3156146179402008E-2</v>
      </c>
    </row>
    <row r="218" spans="1:8" x14ac:dyDescent="0.45">
      <c r="A218" s="8">
        <f>IF(ROWS(A$86:A218)&gt;Master!$M$2,"",ROWS(A$86:A218))</f>
        <v>133</v>
      </c>
      <c r="B218" s="8" t="str">
        <f>INDEX(Master!E135:J135,MATCH('Forecast Vs Actual Dashboard'!$K$38,Master!$E$2:$J$2,0))</f>
        <v>SKU-527</v>
      </c>
      <c r="C218" s="8" t="str">
        <f>IFERROR(VLOOKUP(B218,'SKU Level Accuracy'!E:F,2,0),"")</f>
        <v>Description_527</v>
      </c>
      <c r="D218" s="37">
        <f>IF(B218="","",IFERROR(INDEX('SKU Level Accuracy'!R:R,MATCH(B218,'SKU Level Accuracy'!E:E,0)),""))</f>
        <v>7829.5132438835508</v>
      </c>
      <c r="E218" s="37">
        <f>IF(B218="","",IFERROR(INDEX('SKU Level Accuracy'!U:U,MATCH(B218,'SKU Level Accuracy'!E:E,0)),""))</f>
        <v>30643.887451599025</v>
      </c>
      <c r="F218" s="3">
        <f>IF(C218="","",INDEX('SKU Level Accuracy'!$AA:$AA,MATCH(B218,'SKU Level Accuracy'!$E:$E,0)))</f>
        <v>0</v>
      </c>
      <c r="G218" s="16">
        <f>IF(C218="","",IFERROR(INDEX('Consensus Forecast'!B:B,MATCH($B218,'Consensus Forecast'!F:F,0)),0))</f>
        <v>1.1890000000000001</v>
      </c>
      <c r="H218" s="3">
        <f>IFERROR(F218-INDEX('SKU Level Accuracy'!$Z:$Z,MATCH(B218,'SKU Level Accuracy'!$E:$E,0)),"")</f>
        <v>0</v>
      </c>
    </row>
    <row r="219" spans="1:8" x14ac:dyDescent="0.45">
      <c r="A219" s="8">
        <f>IF(ROWS(A$86:A219)&gt;Master!$M$2,"",ROWS(A$86:A219))</f>
        <v>134</v>
      </c>
      <c r="B219" s="8" t="str">
        <f>INDEX(Master!E136:J136,MATCH('Forecast Vs Actual Dashboard'!$K$38,Master!$E$2:$J$2,0))</f>
        <v>SKU-1165</v>
      </c>
      <c r="C219" s="8" t="str">
        <f>IFERROR(VLOOKUP(B219,'SKU Level Accuracy'!E:F,2,0),"")</f>
        <v>Description_1165</v>
      </c>
      <c r="D219" s="37">
        <f>IF(B219="","",IFERROR(INDEX('SKU Level Accuracy'!R:R,MATCH(B219,'SKU Level Accuracy'!E:E,0)),""))</f>
        <v>13990.196208791684</v>
      </c>
      <c r="E219" s="37">
        <f>IF(B219="","",IFERROR(INDEX('SKU Level Accuracy'!U:U,MATCH(B219,'SKU Level Accuracy'!E:E,0)),""))</f>
        <v>13843.455579647421</v>
      </c>
      <c r="F219" s="3">
        <f>IF(C219="","",INDEX('SKU Level Accuracy'!$AA:$AA,MATCH(B219,'SKU Level Accuracy'!$E:$E,0)))</f>
        <v>0.98951118147635064</v>
      </c>
      <c r="G219" s="16">
        <f>IF(C219="","",IFERROR(INDEX('Consensus Forecast'!B:B,MATCH($B219,'Consensus Forecast'!F:F,0)),0))</f>
        <v>3.3532000000000002</v>
      </c>
      <c r="H219" s="3">
        <f>IFERROR(F219-INDEX('SKU Level Accuracy'!$Z:$Z,MATCH(B219,'SKU Level Accuracy'!$E:$E,0)),"")</f>
        <v>0.20799525034632893</v>
      </c>
    </row>
    <row r="220" spans="1:8" x14ac:dyDescent="0.45">
      <c r="A220" s="8">
        <f>IF(ROWS(A$86:A220)&gt;Master!$M$2,"",ROWS(A$86:A220))</f>
        <v>135</v>
      </c>
      <c r="B220" s="8" t="str">
        <f>INDEX(Master!E137:J137,MATCH('Forecast Vs Actual Dashboard'!$K$38,Master!$E$2:$J$2,0))</f>
        <v>SKU-209</v>
      </c>
      <c r="C220" s="8" t="str">
        <f>IFERROR(VLOOKUP(B220,'SKU Level Accuracy'!E:F,2,0),"")</f>
        <v>Description_209</v>
      </c>
      <c r="D220" s="37">
        <f>IF(B220="","",IFERROR(INDEX('SKU Level Accuracy'!R:R,MATCH(B220,'SKU Level Accuracy'!E:E,0)),""))</f>
        <v>13168.191923198438</v>
      </c>
      <c r="E220" s="37">
        <f>IF(B220="","",IFERROR(INDEX('SKU Level Accuracy'!U:U,MATCH(B220,'SKU Level Accuracy'!E:E,0)),""))</f>
        <v>23570.335635101179</v>
      </c>
      <c r="F220" s="3">
        <f>IF(C220="","",INDEX('SKU Level Accuracy'!$AA:$AA,MATCH(B220,'SKU Level Accuracy'!$E:$E,0)))</f>
        <v>0.21005527770465915</v>
      </c>
      <c r="G220" s="16">
        <f>IF(C220="","",IFERROR(INDEX('Consensus Forecast'!B:B,MATCH($B220,'Consensus Forecast'!F:F,0)),0))</f>
        <v>4.4147619047619049</v>
      </c>
      <c r="H220" s="3">
        <f>IFERROR(F220-INDEX('SKU Level Accuracy'!$Z:$Z,MATCH(B220,'SKU Level Accuracy'!$E:$E,0)),"")</f>
        <v>0.10134245854172153</v>
      </c>
    </row>
    <row r="221" spans="1:8" x14ac:dyDescent="0.45">
      <c r="A221" s="8">
        <f>IF(ROWS(A$86:A221)&gt;Master!$M$2,"",ROWS(A$86:A221))</f>
        <v>136</v>
      </c>
      <c r="B221" s="8" t="str">
        <f>INDEX(Master!E138:J138,MATCH('Forecast Vs Actual Dashboard'!$K$38,Master!$E$2:$J$2,0))</f>
        <v>SKU-913</v>
      </c>
      <c r="C221" s="8" t="str">
        <f>IFERROR(VLOOKUP(B221,'SKU Level Accuracy'!E:F,2,0),"")</f>
        <v>Description_913</v>
      </c>
      <c r="D221" s="37">
        <f>IF(B221="","",IFERROR(INDEX('SKU Level Accuracy'!R:R,MATCH(B221,'SKU Level Accuracy'!E:E,0)),""))</f>
        <v>20260.580784077159</v>
      </c>
      <c r="E221" s="37">
        <f>IF(B221="","",IFERROR(INDEX('SKU Level Accuracy'!U:U,MATCH(B221,'SKU Level Accuracy'!E:E,0)),""))</f>
        <v>12082.404157005423</v>
      </c>
      <c r="F221" s="3">
        <f>IF(C221="","",INDEX('SKU Level Accuracy'!$AA:$AA,MATCH(B221,'SKU Level Accuracy'!$E:$E,0)))</f>
        <v>0.59635033594402254</v>
      </c>
      <c r="G221" s="16">
        <f>IF(C221="","",IFERROR(INDEX('Consensus Forecast'!B:B,MATCH($B221,'Consensus Forecast'!F:F,0)),0))</f>
        <v>6.2722666666666669</v>
      </c>
      <c r="H221" s="3">
        <f>IFERROR(F221-INDEX('SKU Level Accuracy'!$Z:$Z,MATCH(B221,'SKU Level Accuracy'!$E:$E,0)),"")</f>
        <v>1.1648709895439868E-2</v>
      </c>
    </row>
    <row r="222" spans="1:8" x14ac:dyDescent="0.45">
      <c r="A222" s="8">
        <f>IF(ROWS(A$86:A222)&gt;Master!$M$2,"",ROWS(A$86:A222))</f>
        <v>137</v>
      </c>
      <c r="B222" s="8" t="str">
        <f>INDEX(Master!E139:J139,MATCH('Forecast Vs Actual Dashboard'!$K$38,Master!$E$2:$J$2,0))</f>
        <v>SKU-1195</v>
      </c>
      <c r="C222" s="8" t="str">
        <f>IFERROR(VLOOKUP(B222,'SKU Level Accuracy'!E:F,2,0),"")</f>
        <v>Description_1195</v>
      </c>
      <c r="D222" s="37">
        <f>IF(B222="","",IFERROR(INDEX('SKU Level Accuracy'!R:R,MATCH(B222,'SKU Level Accuracy'!E:E,0)),""))</f>
        <v>9314.5790283924689</v>
      </c>
      <c r="E222" s="37">
        <f>IF(B222="","",IFERROR(INDEX('SKU Level Accuracy'!U:U,MATCH(B222,'SKU Level Accuracy'!E:E,0)),""))</f>
        <v>11799.141005926038</v>
      </c>
      <c r="F222" s="3">
        <f>IF(C222="","",INDEX('SKU Level Accuracy'!$AA:$AA,MATCH(B222,'SKU Level Accuracy'!$E:$E,0)))</f>
        <v>0.73326094824466159</v>
      </c>
      <c r="G222" s="16">
        <f>IF(C222="","",IFERROR(INDEX('Consensus Forecast'!B:B,MATCH($B222,'Consensus Forecast'!F:F,0)),0))</f>
        <v>0</v>
      </c>
      <c r="H222" s="3">
        <f>IFERROR(F222-INDEX('SKU Level Accuracy'!$Z:$Z,MATCH(B222,'SKU Level Accuracy'!$E:$E,0)),"")</f>
        <v>0.16105682229460727</v>
      </c>
    </row>
    <row r="223" spans="1:8" x14ac:dyDescent="0.45">
      <c r="A223" s="8">
        <f>IF(ROWS(A$86:A223)&gt;Master!$M$2,"",ROWS(A$86:A223))</f>
        <v>138</v>
      </c>
      <c r="B223" s="8" t="str">
        <f>INDEX(Master!E140:J140,MATCH('Forecast Vs Actual Dashboard'!$K$38,Master!$E$2:$J$2,0))</f>
        <v>SKU-889</v>
      </c>
      <c r="C223" s="8" t="str">
        <f>IFERROR(VLOOKUP(B223,'SKU Level Accuracy'!E:F,2,0),"")</f>
        <v>Description_889</v>
      </c>
      <c r="D223" s="37">
        <f>IF(B223="","",IFERROR(INDEX('SKU Level Accuracy'!R:R,MATCH(B223,'SKU Level Accuracy'!E:E,0)),""))</f>
        <v>31061.249003834575</v>
      </c>
      <c r="E223" s="37">
        <f>IF(B223="","",IFERROR(INDEX('SKU Level Accuracy'!U:U,MATCH(B223,'SKU Level Accuracy'!E:E,0)),""))</f>
        <v>14505.925896582687</v>
      </c>
      <c r="F223" s="3">
        <f>IF(C223="","",INDEX('SKU Level Accuracy'!$AA:$AA,MATCH(B223,'SKU Level Accuracy'!$E:$E,0)))</f>
        <v>0.46701038631099157</v>
      </c>
      <c r="G223" s="16">
        <f>IF(C223="","",IFERROR(INDEX('Consensus Forecast'!B:B,MATCH($B223,'Consensus Forecast'!F:F,0)),0))</f>
        <v>8.275941176470587</v>
      </c>
      <c r="H223" s="3">
        <f>IFERROR(F223-INDEX('SKU Level Accuracy'!$Z:$Z,MATCH(B223,'SKU Level Accuracy'!$E:$E,0)),"")</f>
        <v>0.17559590525293278</v>
      </c>
    </row>
    <row r="224" spans="1:8" x14ac:dyDescent="0.45">
      <c r="A224" s="8">
        <f>IF(ROWS(A$86:A224)&gt;Master!$M$2,"",ROWS(A$86:A224))</f>
        <v>139</v>
      </c>
      <c r="B224" s="8" t="str">
        <f>INDEX(Master!E141:J141,MATCH('Forecast Vs Actual Dashboard'!$K$38,Master!$E$2:$J$2,0))</f>
        <v>SKU-37</v>
      </c>
      <c r="C224" s="8" t="str">
        <f>IFERROR(VLOOKUP(B224,'SKU Level Accuracy'!E:F,2,0),"")</f>
        <v>Description_037</v>
      </c>
      <c r="D224" s="37">
        <f>IF(B224="","",IFERROR(INDEX('SKU Level Accuracy'!R:R,MATCH(B224,'SKU Level Accuracy'!E:E,0)),""))</f>
        <v>90.484308962073854</v>
      </c>
      <c r="E224" s="37">
        <f>IF(B224="","",IFERROR(INDEX('SKU Level Accuracy'!U:U,MATCH(B224,'SKU Level Accuracy'!E:E,0)),""))</f>
        <v>13769.351363793847</v>
      </c>
      <c r="F224" s="3">
        <f>IF(C224="","",INDEX('SKU Level Accuracy'!$AA:$AA,MATCH(B224,'SKU Level Accuracy'!$E:$E,0)))</f>
        <v>0</v>
      </c>
      <c r="G224" s="16">
        <f>IF(C224="","",IFERROR(INDEX('Consensus Forecast'!B:B,MATCH($B224,'Consensus Forecast'!F:F,0)),0))</f>
        <v>0</v>
      </c>
      <c r="H224" s="3">
        <f>IFERROR(F224-INDEX('SKU Level Accuracy'!$Z:$Z,MATCH(B224,'SKU Level Accuracy'!$E:$E,0)),"")</f>
        <v>0</v>
      </c>
    </row>
    <row r="225" spans="1:8" x14ac:dyDescent="0.45">
      <c r="A225" s="8">
        <f>IF(ROWS(A$86:A225)&gt;Master!$M$2,"",ROWS(A$86:A225))</f>
        <v>140</v>
      </c>
      <c r="B225" s="8" t="str">
        <f>INDEX(Master!E142:J142,MATCH('Forecast Vs Actual Dashboard'!$K$38,Master!$E$2:$J$2,0))</f>
        <v>SKU-1355</v>
      </c>
      <c r="C225" s="8" t="str">
        <f>IFERROR(VLOOKUP(B225,'SKU Level Accuracy'!E:F,2,0),"")</f>
        <v>Description_1355</v>
      </c>
      <c r="D225" s="37">
        <f>IF(B225="","",IFERROR(INDEX('SKU Level Accuracy'!R:R,MATCH(B225,'SKU Level Accuracy'!E:E,0)),""))</f>
        <v>17494.579386120979</v>
      </c>
      <c r="E225" s="37">
        <f>IF(B225="","",IFERROR(INDEX('SKU Level Accuracy'!U:U,MATCH(B225,'SKU Level Accuracy'!E:E,0)),""))</f>
        <v>12549.331305041029</v>
      </c>
      <c r="F225" s="3">
        <f>IF(C225="","",INDEX('SKU Level Accuracy'!$AA:$AA,MATCH(B225,'SKU Level Accuracy'!$E:$E,0)))</f>
        <v>0.71732683753442061</v>
      </c>
      <c r="G225" s="16">
        <f>IF(C225="","",IFERROR(INDEX('Consensus Forecast'!B:B,MATCH($B225,'Consensus Forecast'!F:F,0)),0))</f>
        <v>1.1825061598028863</v>
      </c>
      <c r="H225" s="3">
        <f>IFERROR(F225-INDEX('SKU Level Accuracy'!$Z:$Z,MATCH(B225,'SKU Level Accuracy'!$E:$E,0)),"")</f>
        <v>-5.2954882440161111E-2</v>
      </c>
    </row>
    <row r="226" spans="1:8" x14ac:dyDescent="0.45">
      <c r="A226" s="8">
        <f>IF(ROWS(A$86:A226)&gt;Master!$M$2,"",ROWS(A$86:A226))</f>
        <v>141</v>
      </c>
      <c r="B226" s="8" t="str">
        <f>INDEX(Master!E143:J143,MATCH('Forecast Vs Actual Dashboard'!$K$38,Master!$E$2:$J$2,0))</f>
        <v>SKU-501</v>
      </c>
      <c r="C226" s="8" t="str">
        <f>IFERROR(VLOOKUP(B226,'SKU Level Accuracy'!E:F,2,0),"")</f>
        <v>Description_501</v>
      </c>
      <c r="D226" s="37">
        <f>IF(B226="","",IFERROR(INDEX('SKU Level Accuracy'!R:R,MATCH(B226,'SKU Level Accuracy'!E:E,0)),""))</f>
        <v>17524.767428163497</v>
      </c>
      <c r="E226" s="37">
        <f>IF(B226="","",IFERROR(INDEX('SKU Level Accuracy'!U:U,MATCH(B226,'SKU Level Accuracy'!E:E,0)),""))</f>
        <v>12828.522159269964</v>
      </c>
      <c r="F226" s="3">
        <f>IF(C226="","",INDEX('SKU Level Accuracy'!$AA:$AA,MATCH(B226,'SKU Level Accuracy'!$E:$E,0)))</f>
        <v>0.73202239127314483</v>
      </c>
      <c r="G226" s="16">
        <f>IF(C226="","",IFERROR(INDEX('Consensus Forecast'!B:B,MATCH($B226,'Consensus Forecast'!F:F,0)),0))</f>
        <v>9.929577464788733E-2</v>
      </c>
      <c r="H226" s="3">
        <f>IFERROR(F226-INDEX('SKU Level Accuracy'!$Z:$Z,MATCH(B226,'SKU Level Accuracy'!$E:$E,0)),"")</f>
        <v>2.9280895650925731E-2</v>
      </c>
    </row>
    <row r="227" spans="1:8" x14ac:dyDescent="0.45">
      <c r="A227" s="8">
        <f>IF(ROWS(A$86:A227)&gt;Master!$M$2,"",ROWS(A$86:A227))</f>
        <v>142</v>
      </c>
      <c r="B227" s="8" t="str">
        <f>INDEX(Master!E144:J144,MATCH('Forecast Vs Actual Dashboard'!$K$38,Master!$E$2:$J$2,0))</f>
        <v>SKU-1101</v>
      </c>
      <c r="C227" s="8" t="str">
        <f>IFERROR(VLOOKUP(B227,'SKU Level Accuracy'!E:F,2,0),"")</f>
        <v>Description_1101</v>
      </c>
      <c r="D227" s="37">
        <f>IF(B227="","",IFERROR(INDEX('SKU Level Accuracy'!R:R,MATCH(B227,'SKU Level Accuracy'!E:E,0)),""))</f>
        <v>48038.289501258696</v>
      </c>
      <c r="E227" s="37">
        <f>IF(B227="","",IFERROR(INDEX('SKU Level Accuracy'!U:U,MATCH(B227,'SKU Level Accuracy'!E:E,0)),""))</f>
        <v>5584.1161075548707</v>
      </c>
      <c r="F227" s="3">
        <f>IF(C227="","",INDEX('SKU Level Accuracy'!$AA:$AA,MATCH(B227,'SKU Level Accuracy'!$E:$E,0)))</f>
        <v>0.11624302541847487</v>
      </c>
      <c r="G227" s="16">
        <f>IF(C227="","",IFERROR(INDEX('Consensus Forecast'!B:B,MATCH($B227,'Consensus Forecast'!F:F,0)),0))</f>
        <v>47.672602228501361</v>
      </c>
      <c r="H227" s="3">
        <f>IFERROR(F227-INDEX('SKU Level Accuracy'!$Z:$Z,MATCH(B227,'SKU Level Accuracy'!$E:$E,0)),"")</f>
        <v>2.3054866707997501E-2</v>
      </c>
    </row>
    <row r="228" spans="1:8" x14ac:dyDescent="0.45">
      <c r="A228" s="8">
        <f>IF(ROWS(A$86:A228)&gt;Master!$M$2,"",ROWS(A$86:A228))</f>
        <v>143</v>
      </c>
      <c r="B228" s="8" t="str">
        <f>INDEX(Master!E145:J145,MATCH('Forecast Vs Actual Dashboard'!$K$38,Master!$E$2:$J$2,0))</f>
        <v>SKU-1102</v>
      </c>
      <c r="C228" s="8" t="str">
        <f>IFERROR(VLOOKUP(B228,'SKU Level Accuracy'!E:F,2,0),"")</f>
        <v>Description_1102</v>
      </c>
      <c r="D228" s="37">
        <f>IF(B228="","",IFERROR(INDEX('SKU Level Accuracy'!R:R,MATCH(B228,'SKU Level Accuracy'!E:E,0)),""))</f>
        <v>1631.878220547911</v>
      </c>
      <c r="E228" s="37">
        <f>IF(B228="","",IFERROR(INDEX('SKU Level Accuracy'!U:U,MATCH(B228,'SKU Level Accuracy'!E:E,0)),""))</f>
        <v>3910.25132719148</v>
      </c>
      <c r="F228" s="3">
        <f>IF(C228="","",INDEX('SKU Level Accuracy'!$AA:$AA,MATCH(B228,'SKU Level Accuracy'!$E:$E,0)))</f>
        <v>0</v>
      </c>
      <c r="G228" s="16">
        <f>IF(C228="","",IFERROR(INDEX('Consensus Forecast'!B:B,MATCH($B228,'Consensus Forecast'!F:F,0)),0))</f>
        <v>16.889560975609758</v>
      </c>
      <c r="H228" s="3">
        <f>IFERROR(F228-INDEX('SKU Level Accuracy'!$Z:$Z,MATCH(B228,'SKU Level Accuracy'!$E:$E,0)),"")</f>
        <v>0</v>
      </c>
    </row>
    <row r="229" spans="1:8" x14ac:dyDescent="0.45">
      <c r="A229" s="8">
        <f>IF(ROWS(A$86:A229)&gt;Master!$M$2,"",ROWS(A$86:A229))</f>
        <v>144</v>
      </c>
      <c r="B229" s="8" t="str">
        <f>INDEX(Master!E146:J146,MATCH('Forecast Vs Actual Dashboard'!$K$38,Master!$E$2:$J$2,0))</f>
        <v>SKU-1064</v>
      </c>
      <c r="C229" s="8" t="str">
        <f>IFERROR(VLOOKUP(B229,'SKU Level Accuracy'!E:F,2,0),"")</f>
        <v>Description_1064</v>
      </c>
      <c r="D229" s="37">
        <f>IF(B229="","",IFERROR(INDEX('SKU Level Accuracy'!R:R,MATCH(B229,'SKU Level Accuracy'!E:E,0)),""))</f>
        <v>10020.010680911446</v>
      </c>
      <c r="E229" s="37">
        <f>IF(B229="","",IFERROR(INDEX('SKU Level Accuracy'!U:U,MATCH(B229,'SKU Level Accuracy'!E:E,0)),""))</f>
        <v>10097.908834779748</v>
      </c>
      <c r="F229" s="3">
        <f>IF(C229="","",INDEX('SKU Level Accuracy'!$AA:$AA,MATCH(B229,'SKU Level Accuracy'!$E:$E,0)))</f>
        <v>0.99222574143391884</v>
      </c>
      <c r="G229" s="16">
        <f>IF(C229="","",IFERROR(INDEX('Consensus Forecast'!B:B,MATCH($B229,'Consensus Forecast'!F:F,0)),0))</f>
        <v>6.394815059445178</v>
      </c>
      <c r="H229" s="3">
        <f>IFERROR(F229-INDEX('SKU Level Accuracy'!$Z:$Z,MATCH(B229,'SKU Level Accuracy'!$E:$E,0)),"")</f>
        <v>0</v>
      </c>
    </row>
    <row r="230" spans="1:8" x14ac:dyDescent="0.45">
      <c r="A230" s="8">
        <f>IF(ROWS(A$86:A230)&gt;Master!$M$2,"",ROWS(A$86:A230))</f>
        <v>145</v>
      </c>
      <c r="B230" s="8" t="str">
        <f>INDEX(Master!E147:J147,MATCH('Forecast Vs Actual Dashboard'!$K$38,Master!$E$2:$J$2,0))</f>
        <v>SKU-502</v>
      </c>
      <c r="C230" s="8" t="str">
        <f>IFERROR(VLOOKUP(B230,'SKU Level Accuracy'!E:F,2,0),"")</f>
        <v>Description_502</v>
      </c>
      <c r="D230" s="37">
        <f>IF(B230="","",IFERROR(INDEX('SKU Level Accuracy'!R:R,MATCH(B230,'SKU Level Accuracy'!E:E,0)),""))</f>
        <v>685.44</v>
      </c>
      <c r="E230" s="37">
        <f>IF(B230="","",IFERROR(INDEX('SKU Level Accuracy'!U:U,MATCH(B230,'SKU Level Accuracy'!E:E,0)),""))</f>
        <v>4284</v>
      </c>
      <c r="F230" s="3">
        <f>IF(C230="","",INDEX('SKU Level Accuracy'!$AA:$AA,MATCH(B230,'SKU Level Accuracy'!$E:$E,0)))</f>
        <v>0</v>
      </c>
      <c r="G230" s="16">
        <f>IF(C230="","",IFERROR(INDEX('Consensus Forecast'!B:B,MATCH($B230,'Consensus Forecast'!F:F,0)),0))</f>
        <v>5.61</v>
      </c>
      <c r="H230" s="3">
        <f>IFERROR(F230-INDEX('SKU Level Accuracy'!$Z:$Z,MATCH(B230,'SKU Level Accuracy'!$E:$E,0)),"")</f>
        <v>0</v>
      </c>
    </row>
    <row r="231" spans="1:8" x14ac:dyDescent="0.45">
      <c r="A231" s="8">
        <f>IF(ROWS(A$86:A231)&gt;Master!$M$2,"",ROWS(A$86:A231))</f>
        <v>146</v>
      </c>
      <c r="B231" s="8" t="str">
        <f>INDEX(Master!E148:J148,MATCH('Forecast Vs Actual Dashboard'!$K$38,Master!$E$2:$J$2,0))</f>
        <v>SKU-216</v>
      </c>
      <c r="C231" s="8" t="str">
        <f>IFERROR(VLOOKUP(B231,'SKU Level Accuracy'!E:F,2,0),"")</f>
        <v>Description_216</v>
      </c>
      <c r="D231" s="37">
        <f>IF(B231="","",IFERROR(INDEX('SKU Level Accuracy'!R:R,MATCH(B231,'SKU Level Accuracy'!E:E,0)),""))</f>
        <v>637.59078824898904</v>
      </c>
      <c r="E231" s="37">
        <f>IF(B231="","",IFERROR(INDEX('SKU Level Accuracy'!U:U,MATCH(B231,'SKU Level Accuracy'!E:E,0)),""))</f>
        <v>3200.7569691214312</v>
      </c>
      <c r="F231" s="3">
        <f>IF(C231="","",INDEX('SKU Level Accuracy'!$AA:$AA,MATCH(B231,'SKU Level Accuracy'!$E:$E,0)))</f>
        <v>0</v>
      </c>
      <c r="G231" s="16">
        <f>IF(C231="","",IFERROR(INDEX('Consensus Forecast'!B:B,MATCH($B231,'Consensus Forecast'!F:F,0)),0))</f>
        <v>42.678534031413612</v>
      </c>
      <c r="H231" s="3">
        <f>IFERROR(F231-INDEX('SKU Level Accuracy'!$Z:$Z,MATCH(B231,'SKU Level Accuracy'!$E:$E,0)),"")</f>
        <v>0</v>
      </c>
    </row>
    <row r="232" spans="1:8" x14ac:dyDescent="0.45">
      <c r="A232" s="8">
        <f>IF(ROWS(A$86:A232)&gt;Master!$M$2,"",ROWS(A$86:A232))</f>
        <v>147</v>
      </c>
      <c r="B232" s="8" t="str">
        <f>INDEX(Master!E149:J149,MATCH('Forecast Vs Actual Dashboard'!$K$38,Master!$E$2:$J$2,0))</f>
        <v>SKU-1289</v>
      </c>
      <c r="C232" s="8" t="str">
        <f>IFERROR(VLOOKUP(B232,'SKU Level Accuracy'!E:F,2,0),"")</f>
        <v>Description_1289</v>
      </c>
      <c r="D232" s="37">
        <f>IF(B232="","",IFERROR(INDEX('SKU Level Accuracy'!R:R,MATCH(B232,'SKU Level Accuracy'!E:E,0)),""))</f>
        <v>12379.106711573811</v>
      </c>
      <c r="E232" s="37">
        <f>IF(B232="","",IFERROR(INDEX('SKU Level Accuracy'!U:U,MATCH(B232,'SKU Level Accuracy'!E:E,0)),""))</f>
        <v>12837.845732412001</v>
      </c>
      <c r="F232" s="3">
        <f>IF(C232="","",INDEX('SKU Level Accuracy'!$AA:$AA,MATCH(B232,'SKU Level Accuracy'!$E:$E,0)))</f>
        <v>0.96294247787610621</v>
      </c>
      <c r="G232" s="16">
        <f>IF(C232="","",IFERROR(INDEX('Consensus Forecast'!B:B,MATCH($B232,'Consensus Forecast'!F:F,0)),0))</f>
        <v>2.5943999999999998</v>
      </c>
      <c r="H232" s="3">
        <f>IFERROR(F232-INDEX('SKU Level Accuracy'!$Z:$Z,MATCH(B232,'SKU Level Accuracy'!$E:$E,0)),"")</f>
        <v>0.10667865044247793</v>
      </c>
    </row>
    <row r="233" spans="1:8" x14ac:dyDescent="0.45">
      <c r="A233" s="8">
        <f>IF(ROWS(A$86:A233)&gt;Master!$M$2,"",ROWS(A$86:A233))</f>
        <v>148</v>
      </c>
      <c r="B233" s="8" t="str">
        <f>INDEX(Master!E150:J150,MATCH('Forecast Vs Actual Dashboard'!$K$38,Master!$E$2:$J$2,0))</f>
        <v>SKU-500</v>
      </c>
      <c r="C233" s="8" t="str">
        <f>IFERROR(VLOOKUP(B233,'SKU Level Accuracy'!E:F,2,0),"")</f>
        <v>Description_500</v>
      </c>
      <c r="D233" s="37">
        <f>IF(B233="","",IFERROR(INDEX('SKU Level Accuracy'!R:R,MATCH(B233,'SKU Level Accuracy'!E:E,0)),""))</f>
        <v>6104.9422697185273</v>
      </c>
      <c r="E233" s="37">
        <f>IF(B233="","",IFERROR(INDEX('SKU Level Accuracy'!U:U,MATCH(B233,'SKU Level Accuracy'!E:E,0)),""))</f>
        <v>11347.47633776678</v>
      </c>
      <c r="F233" s="3">
        <f>IF(C233="","",INDEX('SKU Level Accuracy'!$AA:$AA,MATCH(B233,'SKU Level Accuracy'!$E:$E,0)))</f>
        <v>0.14126394052044611</v>
      </c>
      <c r="G233" s="16">
        <f>IF(C233="","",IFERROR(INDEX('Consensus Forecast'!B:B,MATCH($B233,'Consensus Forecast'!F:F,0)),0))</f>
        <v>9.3247999999999998</v>
      </c>
      <c r="H233" s="3">
        <f>IFERROR(F233-INDEX('SKU Level Accuracy'!$Z:$Z,MATCH(B233,'SKU Level Accuracy'!$E:$E,0)),"")</f>
        <v>-0.7205700123915737</v>
      </c>
    </row>
    <row r="234" spans="1:8" x14ac:dyDescent="0.45">
      <c r="A234" s="8">
        <f>IF(ROWS(A$86:A234)&gt;Master!$M$2,"",ROWS(A$86:A234))</f>
        <v>149</v>
      </c>
      <c r="B234" s="8" t="str">
        <f>INDEX(Master!E151:J151,MATCH('Forecast Vs Actual Dashboard'!$K$38,Master!$E$2:$J$2,0))</f>
        <v>SKU-416</v>
      </c>
      <c r="C234" s="8" t="str">
        <f>IFERROR(VLOOKUP(B234,'SKU Level Accuracy'!E:F,2,0),"")</f>
        <v>Description_416</v>
      </c>
      <c r="D234" s="37">
        <f>IF(B234="","",IFERROR(INDEX('SKU Level Accuracy'!R:R,MATCH(B234,'SKU Level Accuracy'!E:E,0)),""))</f>
        <v>5517.7395004388527</v>
      </c>
      <c r="E234" s="37">
        <f>IF(B234="","",IFERROR(INDEX('SKU Level Accuracy'!U:U,MATCH(B234,'SKU Level Accuracy'!E:E,0)),""))</f>
        <v>18961.304125219423</v>
      </c>
      <c r="F234" s="3">
        <f>IF(C234="","",INDEX('SKU Level Accuracy'!$AA:$AA,MATCH(B234,'SKU Level Accuracy'!$E:$E,0)))</f>
        <v>0</v>
      </c>
      <c r="G234" s="16">
        <f>IF(C234="","",IFERROR(INDEX('Consensus Forecast'!B:B,MATCH($B234,'Consensus Forecast'!F:F,0)),0))</f>
        <v>13.025333333333334</v>
      </c>
      <c r="H234" s="3">
        <f>IFERROR(F234-INDEX('SKU Level Accuracy'!$Z:$Z,MATCH(B234,'SKU Level Accuracy'!$E:$E,0)),"")</f>
        <v>0</v>
      </c>
    </row>
    <row r="235" spans="1:8" x14ac:dyDescent="0.45">
      <c r="A235" s="8">
        <f>IF(ROWS(A$86:A235)&gt;Master!$M$2,"",ROWS(A$86:A235))</f>
        <v>150</v>
      </c>
      <c r="B235" s="8" t="str">
        <f>INDEX(Master!E152:J152,MATCH('Forecast Vs Actual Dashboard'!$K$38,Master!$E$2:$J$2,0))</f>
        <v>SKU-112</v>
      </c>
      <c r="C235" s="8" t="str">
        <f>IFERROR(VLOOKUP(B235,'SKU Level Accuracy'!E:F,2,0),"")</f>
        <v>Description_112</v>
      </c>
      <c r="D235" s="37">
        <f>IF(B235="","",IFERROR(INDEX('SKU Level Accuracy'!R:R,MATCH(B235,'SKU Level Accuracy'!E:E,0)),""))</f>
        <v>14566.659425977172</v>
      </c>
      <c r="E235" s="37">
        <f>IF(B235="","",IFERROR(INDEX('SKU Level Accuracy'!U:U,MATCH(B235,'SKU Level Accuracy'!E:E,0)),""))</f>
        <v>9522.7240088347371</v>
      </c>
      <c r="F235" s="3">
        <f>IF(C235="","",INDEX('SKU Level Accuracy'!$AA:$AA,MATCH(B235,'SKU Level Accuracy'!$E:$E,0)))</f>
        <v>0.65373423860329782</v>
      </c>
      <c r="G235" s="16">
        <f>IF(C235="","",IFERROR(INDEX('Consensus Forecast'!B:B,MATCH($B235,'Consensus Forecast'!F:F,0)),0))</f>
        <v>1.1722614840989398</v>
      </c>
      <c r="H235" s="3">
        <f>IFERROR(F235-INDEX('SKU Level Accuracy'!$Z:$Z,MATCH(B235,'SKU Level Accuracy'!$E:$E,0)),"")</f>
        <v>0.10184287099903011</v>
      </c>
    </row>
    <row r="236" spans="1:8" x14ac:dyDescent="0.45">
      <c r="A236" s="8">
        <f>IF(ROWS(A$86:A236)&gt;Master!$M$2,"",ROWS(A$86:A236))</f>
        <v>151</v>
      </c>
      <c r="B236" s="8" t="str">
        <f>INDEX(Master!E153:J153,MATCH('Forecast Vs Actual Dashboard'!$K$38,Master!$E$2:$J$2,0))</f>
        <v>SKU-1307</v>
      </c>
      <c r="C236" s="8" t="str">
        <f>IFERROR(VLOOKUP(B236,'SKU Level Accuracy'!E:F,2,0),"")</f>
        <v>Description_1307</v>
      </c>
      <c r="D236" s="37">
        <f>IF(B236="","",IFERROR(INDEX('SKU Level Accuracy'!R:R,MATCH(B236,'SKU Level Accuracy'!E:E,0)),""))</f>
        <v>13060.284726936174</v>
      </c>
      <c r="E236" s="37">
        <f>IF(B236="","",IFERROR(INDEX('SKU Level Accuracy'!U:U,MATCH(B236,'SKU Level Accuracy'!E:E,0)),""))</f>
        <v>14655.657757062074</v>
      </c>
      <c r="F236" s="3">
        <f>IF(C236="","",INDEX('SKU Level Accuracy'!$AA:$AA,MATCH(B236,'SKU Level Accuracy'!$E:$E,0)))</f>
        <v>0.87784546328951585</v>
      </c>
      <c r="G236" s="16">
        <f>IF(C236="","",IFERROR(INDEX('Consensus Forecast'!B:B,MATCH($B236,'Consensus Forecast'!F:F,0)),0))</f>
        <v>2.9911428571428571</v>
      </c>
      <c r="H236" s="3">
        <f>IFERROR(F236-INDEX('SKU Level Accuracy'!$Z:$Z,MATCH(B236,'SKU Level Accuracy'!$E:$E,0)),"")</f>
        <v>-7.3420968259057418E-2</v>
      </c>
    </row>
    <row r="237" spans="1:8" x14ac:dyDescent="0.45">
      <c r="A237" s="8">
        <f>IF(ROWS(A$86:A237)&gt;Master!$M$2,"",ROWS(A$86:A237))</f>
        <v>152</v>
      </c>
      <c r="B237" s="8" t="str">
        <f>INDEX(Master!E154:J154,MATCH('Forecast Vs Actual Dashboard'!$K$38,Master!$E$2:$J$2,0))</f>
        <v>SKU-1278</v>
      </c>
      <c r="C237" s="8" t="str">
        <f>IFERROR(VLOOKUP(B237,'SKU Level Accuracy'!E:F,2,0),"")</f>
        <v>Description_1278</v>
      </c>
      <c r="D237" s="37">
        <f>IF(B237="","",IFERROR(INDEX('SKU Level Accuracy'!R:R,MATCH(B237,'SKU Level Accuracy'!E:E,0)),""))</f>
        <v>12302.322994152046</v>
      </c>
      <c r="E237" s="37">
        <f>IF(B237="","",IFERROR(INDEX('SKU Level Accuracy'!U:U,MATCH(B237,'SKU Level Accuracy'!E:E,0)),""))</f>
        <v>76889.518713450292</v>
      </c>
      <c r="F237" s="3">
        <f>IF(C237="","",INDEX('SKU Level Accuracy'!$AA:$AA,MATCH(B237,'SKU Level Accuracy'!$E:$E,0)))</f>
        <v>0</v>
      </c>
      <c r="G237" s="16">
        <f>IF(C237="","",IFERROR(INDEX('Consensus Forecast'!B:B,MATCH($B237,'Consensus Forecast'!F:F,0)),0))</f>
        <v>6.8140909090909085</v>
      </c>
      <c r="H237" s="3">
        <f>IFERROR(F237-INDEX('SKU Level Accuracy'!$Z:$Z,MATCH(B237,'SKU Level Accuracy'!$E:$E,0)),"")</f>
        <v>0</v>
      </c>
    </row>
    <row r="238" spans="1:8" x14ac:dyDescent="0.45">
      <c r="A238" s="8">
        <f>IF(ROWS(A$86:A238)&gt;Master!$M$2,"",ROWS(A$86:A238))</f>
        <v>153</v>
      </c>
      <c r="B238" s="8" t="str">
        <f>INDEX(Master!E155:J155,MATCH('Forecast Vs Actual Dashboard'!$K$38,Master!$E$2:$J$2,0))</f>
        <v>SKU-883</v>
      </c>
      <c r="C238" s="8" t="str">
        <f>IFERROR(VLOOKUP(B238,'SKU Level Accuracy'!E:F,2,0),"")</f>
        <v>Description_883</v>
      </c>
      <c r="D238" s="37">
        <f>IF(B238="","",IFERROR(INDEX('SKU Level Accuracy'!R:R,MATCH(B238,'SKU Level Accuracy'!E:E,0)),""))</f>
        <v>7562.8028645537916</v>
      </c>
      <c r="E238" s="37">
        <f>IF(B238="","",IFERROR(INDEX('SKU Level Accuracy'!U:U,MATCH(B238,'SKU Level Accuracy'!E:E,0)),""))</f>
        <v>7445.4801470845796</v>
      </c>
      <c r="F238" s="3">
        <f>IF(C238="","",INDEX('SKU Level Accuracy'!$AA:$AA,MATCH(B238,'SKU Level Accuracy'!$E:$E,0)))</f>
        <v>0.98448687350835318</v>
      </c>
      <c r="G238" s="16">
        <f>IF(C238="","",IFERROR(INDEX('Consensus Forecast'!B:B,MATCH($B238,'Consensus Forecast'!F:F,0)),0))</f>
        <v>7.9374242424242425</v>
      </c>
      <c r="H238" s="3">
        <f>IFERROR(F238-INDEX('SKU Level Accuracy'!$Z:$Z,MATCH(B238,'SKU Level Accuracy'!$E:$E,0)),"")</f>
        <v>0</v>
      </c>
    </row>
    <row r="239" spans="1:8" x14ac:dyDescent="0.45">
      <c r="A239" s="8">
        <f>IF(ROWS(A$86:A239)&gt;Master!$M$2,"",ROWS(A$86:A239))</f>
        <v>154</v>
      </c>
      <c r="B239" s="8" t="str">
        <f>INDEX(Master!E156:J156,MATCH('Forecast Vs Actual Dashboard'!$K$38,Master!$E$2:$J$2,0))</f>
        <v>SKU-267</v>
      </c>
      <c r="C239" s="8" t="str">
        <f>IFERROR(VLOOKUP(B239,'SKU Level Accuracy'!E:F,2,0),"")</f>
        <v>Description_267</v>
      </c>
      <c r="D239" s="37">
        <f>IF(B239="","",IFERROR(INDEX('SKU Level Accuracy'!R:R,MATCH(B239,'SKU Level Accuracy'!E:E,0)),""))</f>
        <v>6508.1896544968995</v>
      </c>
      <c r="E239" s="37">
        <f>IF(B239="","",IFERROR(INDEX('SKU Level Accuracy'!U:U,MATCH(B239,'SKU Level Accuracy'!E:E,0)),""))</f>
        <v>6326.0008305763013</v>
      </c>
      <c r="F239" s="3">
        <f>IF(C239="","",INDEX('SKU Level Accuracy'!$AA:$AA,MATCH(B239,'SKU Level Accuracy'!$E:$E,0)))</f>
        <v>0.97200622083981336</v>
      </c>
      <c r="G239" s="16">
        <f>IF(C239="","",IFERROR(INDEX('Consensus Forecast'!B:B,MATCH($B239,'Consensus Forecast'!F:F,0)),0))</f>
        <v>4.2385074626865666</v>
      </c>
      <c r="H239" s="3">
        <f>IFERROR(F239-INDEX('SKU Level Accuracy'!$Z:$Z,MATCH(B239,'SKU Level Accuracy'!$E:$E,0)),"")</f>
        <v>0.22083981337480563</v>
      </c>
    </row>
    <row r="240" spans="1:8" x14ac:dyDescent="0.45">
      <c r="A240" s="8">
        <f>IF(ROWS(A$86:A240)&gt;Master!$M$2,"",ROWS(A$86:A240))</f>
        <v>155</v>
      </c>
      <c r="B240" s="8" t="str">
        <f>INDEX(Master!E157:J157,MATCH('Forecast Vs Actual Dashboard'!$K$38,Master!$E$2:$J$2,0))</f>
        <v>SKU-1215</v>
      </c>
      <c r="C240" s="8" t="str">
        <f>IFERROR(VLOOKUP(B240,'SKU Level Accuracy'!E:F,2,0),"")</f>
        <v>Description_1215</v>
      </c>
      <c r="D240" s="37">
        <f>IF(B240="","",IFERROR(INDEX('SKU Level Accuracy'!R:R,MATCH(B240,'SKU Level Accuracy'!E:E,0)),""))</f>
        <v>3.0783689139568438</v>
      </c>
      <c r="E240" s="37">
        <f>IF(B240="","",IFERROR(INDEX('SKU Level Accuracy'!U:U,MATCH(B240,'SKU Level Accuracy'!E:E,0)),""))</f>
        <v>1539.1844569784218</v>
      </c>
      <c r="F240" s="3">
        <f>IF(C240="","",INDEX('SKU Level Accuracy'!$AA:$AA,MATCH(B240,'SKU Level Accuracy'!$E:$E,0)))</f>
        <v>0</v>
      </c>
      <c r="G240" s="16">
        <f>IF(C240="","",IFERROR(INDEX('Consensus Forecast'!B:B,MATCH($B240,'Consensus Forecast'!F:F,0)),0))</f>
        <v>0</v>
      </c>
      <c r="H240" s="3">
        <f>IFERROR(F240-INDEX('SKU Level Accuracy'!$Z:$Z,MATCH(B240,'SKU Level Accuracy'!$E:$E,0)),"")</f>
        <v>0</v>
      </c>
    </row>
    <row r="241" spans="1:8" x14ac:dyDescent="0.45">
      <c r="A241" s="8">
        <f>IF(ROWS(A$86:A241)&gt;Master!$M$2,"",ROWS(A$86:A241))</f>
        <v>156</v>
      </c>
      <c r="B241" s="8" t="str">
        <f>INDEX(Master!E158:J158,MATCH('Forecast Vs Actual Dashboard'!$K$38,Master!$E$2:$J$2,0))</f>
        <v>SKU-453</v>
      </c>
      <c r="C241" s="8" t="str">
        <f>IFERROR(VLOOKUP(B241,'SKU Level Accuracy'!E:F,2,0),"")</f>
        <v>Description_453</v>
      </c>
      <c r="D241" s="37">
        <f>IF(B241="","",IFERROR(INDEX('SKU Level Accuracy'!R:R,MATCH(B241,'SKU Level Accuracy'!E:E,0)),""))</f>
        <v>3908.4150158412904</v>
      </c>
      <c r="E241" s="37">
        <f>IF(B241="","",IFERROR(INDEX('SKU Level Accuracy'!U:U,MATCH(B241,'SKU Level Accuracy'!E:E,0)),""))</f>
        <v>4492.4310526911386</v>
      </c>
      <c r="F241" s="3">
        <f>IF(C241="","",INDEX('SKU Level Accuracy'!$AA:$AA,MATCH(B241,'SKU Level Accuracy'!$E:$E,0)))</f>
        <v>0.85057471264367812</v>
      </c>
      <c r="G241" s="16">
        <f>IF(C241="","",IFERROR(INDEX('Consensus Forecast'!B:B,MATCH($B241,'Consensus Forecast'!F:F,0)),0))</f>
        <v>0</v>
      </c>
      <c r="H241" s="3">
        <f>IFERROR(F241-INDEX('SKU Level Accuracy'!$Z:$Z,MATCH(B241,'SKU Level Accuracy'!$E:$E,0)),"")</f>
        <v>0.4137931034482758</v>
      </c>
    </row>
    <row r="242" spans="1:8" x14ac:dyDescent="0.45">
      <c r="A242" s="8">
        <f>IF(ROWS(A$86:A242)&gt;Master!$M$2,"",ROWS(A$86:A242))</f>
        <v>157</v>
      </c>
      <c r="B242" s="8" t="str">
        <f>INDEX(Master!E159:J159,MATCH('Forecast Vs Actual Dashboard'!$K$38,Master!$E$2:$J$2,0))</f>
        <v>SKU-1093</v>
      </c>
      <c r="C242" s="8" t="str">
        <f>IFERROR(VLOOKUP(B242,'SKU Level Accuracy'!E:F,2,0),"")</f>
        <v>Description_1093</v>
      </c>
      <c r="D242" s="37">
        <f>IF(B242="","",IFERROR(INDEX('SKU Level Accuracy'!R:R,MATCH(B242,'SKU Level Accuracy'!E:E,0)),""))</f>
        <v>7867.0247434371458</v>
      </c>
      <c r="E242" s="37">
        <f>IF(B242="","",IFERROR(INDEX('SKU Level Accuracy'!U:U,MATCH(B242,'SKU Level Accuracy'!E:E,0)),""))</f>
        <v>6768.3034787242432</v>
      </c>
      <c r="F242" s="3">
        <f>IF(C242="","",INDEX('SKU Level Accuracy'!$AA:$AA,MATCH(B242,'SKU Level Accuracy'!$E:$E,0)))</f>
        <v>0.86033839977057647</v>
      </c>
      <c r="G242" s="16">
        <f>IF(C242="","",IFERROR(INDEX('Consensus Forecast'!B:B,MATCH($B242,'Consensus Forecast'!F:F,0)),0))</f>
        <v>11.734</v>
      </c>
      <c r="H242" s="3">
        <f>IFERROR(F242-INDEX('SKU Level Accuracy'!$Z:$Z,MATCH(B242,'SKU Level Accuracy'!$E:$E,0)),"")</f>
        <v>0.16575853168913102</v>
      </c>
    </row>
    <row r="243" spans="1:8" x14ac:dyDescent="0.45">
      <c r="A243" s="8">
        <f>IF(ROWS(A$86:A243)&gt;Master!$M$2,"",ROWS(A$86:A243))</f>
        <v>158</v>
      </c>
      <c r="B243" s="8" t="str">
        <f>INDEX(Master!E160:J160,MATCH('Forecast Vs Actual Dashboard'!$K$38,Master!$E$2:$J$2,0))</f>
        <v>SKU-47</v>
      </c>
      <c r="C243" s="8" t="str">
        <f>IFERROR(VLOOKUP(B243,'SKU Level Accuracy'!E:F,2,0),"")</f>
        <v>Description_047</v>
      </c>
      <c r="D243" s="37">
        <f>IF(B243="","",IFERROR(INDEX('SKU Level Accuracy'!R:R,MATCH(B243,'SKU Level Accuracy'!E:E,0)),""))</f>
        <v>8277.5113303566341</v>
      </c>
      <c r="E243" s="37">
        <f>IF(B243="","",IFERROR(INDEX('SKU Level Accuracy'!U:U,MATCH(B243,'SKU Level Accuracy'!E:E,0)),""))</f>
        <v>5925.3893743604913</v>
      </c>
      <c r="F243" s="3">
        <f>IF(C243="","",INDEX('SKU Level Accuracy'!$AA:$AA,MATCH(B243,'SKU Level Accuracy'!$E:$E,0)))</f>
        <v>0.71584189231248052</v>
      </c>
      <c r="G243" s="16">
        <f>IF(C243="","",IFERROR(INDEX('Consensus Forecast'!B:B,MATCH($B243,'Consensus Forecast'!F:F,0)),0))</f>
        <v>2.1404347826086956</v>
      </c>
      <c r="H243" s="3">
        <f>IFERROR(F243-INDEX('SKU Level Accuracy'!$Z:$Z,MATCH(B243,'SKU Level Accuracy'!$E:$E,0)),"")</f>
        <v>-0.16588857765328358</v>
      </c>
    </row>
    <row r="244" spans="1:8" x14ac:dyDescent="0.45">
      <c r="A244" s="8">
        <f>IF(ROWS(A$86:A244)&gt;Master!$M$2,"",ROWS(A$86:A244))</f>
        <v>159</v>
      </c>
      <c r="B244" s="8" t="str">
        <f>INDEX(Master!E161:J161,MATCH('Forecast Vs Actual Dashboard'!$K$38,Master!$E$2:$J$2,0))</f>
        <v>SKU-783</v>
      </c>
      <c r="C244" s="8" t="str">
        <f>IFERROR(VLOOKUP(B244,'SKU Level Accuracy'!E:F,2,0),"")</f>
        <v>Description_783</v>
      </c>
      <c r="D244" s="37">
        <f>IF(B244="","",IFERROR(INDEX('SKU Level Accuracy'!R:R,MATCH(B244,'SKU Level Accuracy'!E:E,0)),""))</f>
        <v>10337.799337705039</v>
      </c>
      <c r="E244" s="37">
        <f>IF(B244="","",IFERROR(INDEX('SKU Level Accuracy'!U:U,MATCH(B244,'SKU Level Accuracy'!E:E,0)),""))</f>
        <v>18595.828808651309</v>
      </c>
      <c r="F244" s="3">
        <f>IF(C244="","",INDEX('SKU Level Accuracy'!$AA:$AA,MATCH(B244,'SKU Level Accuracy'!$E:$E,0)))</f>
        <v>0.20118110236220477</v>
      </c>
      <c r="G244" s="16">
        <f>IF(C244="","",IFERROR(INDEX('Consensus Forecast'!B:B,MATCH($B244,'Consensus Forecast'!F:F,0)),0))</f>
        <v>3.6338367257605602</v>
      </c>
      <c r="H244" s="3">
        <f>IFERROR(F244-INDEX('SKU Level Accuracy'!$Z:$Z,MATCH(B244,'SKU Level Accuracy'!$E:$E,0)),"")</f>
        <v>-0.66496062992125982</v>
      </c>
    </row>
    <row r="245" spans="1:8" x14ac:dyDescent="0.45">
      <c r="A245" s="8">
        <f>IF(ROWS(A$86:A245)&gt;Master!$M$2,"",ROWS(A$86:A245))</f>
        <v>160</v>
      </c>
      <c r="B245" s="8" t="str">
        <f>INDEX(Master!E162:J162,MATCH('Forecast Vs Actual Dashboard'!$K$38,Master!$E$2:$J$2,0))</f>
        <v>SKU-1338</v>
      </c>
      <c r="C245" s="8" t="str">
        <f>IFERROR(VLOOKUP(B245,'SKU Level Accuracy'!E:F,2,0),"")</f>
        <v>Description_1338</v>
      </c>
      <c r="D245" s="37">
        <f>IF(B245="","",IFERROR(INDEX('SKU Level Accuracy'!R:R,MATCH(B245,'SKU Level Accuracy'!E:E,0)),""))</f>
        <v>38725.789904761907</v>
      </c>
      <c r="E245" s="37">
        <f>IF(B245="","",IFERROR(INDEX('SKU Level Accuracy'!U:U,MATCH(B245,'SKU Level Accuracy'!E:E,0)),""))</f>
        <v>31087.216666666667</v>
      </c>
      <c r="F245" s="3">
        <f>IF(C245="","",INDEX('SKU Level Accuracy'!$AA:$AA,MATCH(B245,'SKU Level Accuracy'!$E:$E,0)))</f>
        <v>0.80275229357798161</v>
      </c>
      <c r="G245" s="16">
        <f>IF(C245="","",IFERROR(INDEX('Consensus Forecast'!B:B,MATCH($B245,'Consensus Forecast'!F:F,0)),0))</f>
        <v>5.4023076923076925</v>
      </c>
      <c r="H245" s="3">
        <f>IFERROR(F245-INDEX('SKU Level Accuracy'!$Z:$Z,MATCH(B245,'SKU Level Accuracy'!$E:$E,0)),"")</f>
        <v>-0.17201834862385323</v>
      </c>
    </row>
    <row r="246" spans="1:8" x14ac:dyDescent="0.45">
      <c r="A246" s="8">
        <f>IF(ROWS(A$86:A246)&gt;Master!$M$2,"",ROWS(A$86:A246))</f>
        <v>161</v>
      </c>
      <c r="B246" s="8" t="str">
        <f>INDEX(Master!E163:J163,MATCH('Forecast Vs Actual Dashboard'!$K$38,Master!$E$2:$J$2,0))</f>
        <v>SKU-899</v>
      </c>
      <c r="C246" s="8" t="str">
        <f>IFERROR(VLOOKUP(B246,'SKU Level Accuracy'!E:F,2,0),"")</f>
        <v>Description_899</v>
      </c>
      <c r="D246" s="37">
        <f>IF(B246="","",IFERROR(INDEX('SKU Level Accuracy'!R:R,MATCH(B246,'SKU Level Accuracy'!E:E,0)),""))</f>
        <v>8079.6579065371479</v>
      </c>
      <c r="E246" s="37">
        <f>IF(B246="","",IFERROR(INDEX('SKU Level Accuracy'!U:U,MATCH(B246,'SKU Level Accuracy'!E:E,0)),""))</f>
        <v>5109.0881071147278</v>
      </c>
      <c r="F246" s="3">
        <f>IF(C246="","",INDEX('SKU Level Accuracy'!$AA:$AA,MATCH(B246,'SKU Level Accuracy'!$E:$E,0)))</f>
        <v>0.63233965672990067</v>
      </c>
      <c r="G246" s="16">
        <f>IF(C246="","",IFERROR(INDEX('Consensus Forecast'!B:B,MATCH($B246,'Consensus Forecast'!F:F,0)),0))</f>
        <v>0.13838709677419356</v>
      </c>
      <c r="H246" s="3">
        <f>IFERROR(F246-INDEX('SKU Level Accuracy'!$Z:$Z,MATCH(B246,'SKU Level Accuracy'!$E:$E,0)),"")</f>
        <v>-9.0334236675700064E-2</v>
      </c>
    </row>
    <row r="247" spans="1:8" x14ac:dyDescent="0.45">
      <c r="A247" s="8">
        <f>IF(ROWS(A$86:A247)&gt;Master!$M$2,"",ROWS(A$86:A247))</f>
        <v>162</v>
      </c>
      <c r="B247" s="8" t="str">
        <f>INDEX(Master!E164:J164,MATCH('Forecast Vs Actual Dashboard'!$K$38,Master!$E$2:$J$2,0))</f>
        <v>SKU-217</v>
      </c>
      <c r="C247" s="8" t="str">
        <f>IFERROR(VLOOKUP(B247,'SKU Level Accuracy'!E:F,2,0),"")</f>
        <v>Description_217</v>
      </c>
      <c r="D247" s="37">
        <f>IF(B247="","",IFERROR(INDEX('SKU Level Accuracy'!R:R,MATCH(B247,'SKU Level Accuracy'!E:E,0)),""))</f>
        <v>6331.5593282970221</v>
      </c>
      <c r="E247" s="37">
        <f>IF(B247="","",IFERROR(INDEX('SKU Level Accuracy'!U:U,MATCH(B247,'SKU Level Accuracy'!E:E,0)),""))</f>
        <v>4920.9010323551984</v>
      </c>
      <c r="F247" s="3">
        <f>IF(C247="","",INDEX('SKU Level Accuracy'!$AA:$AA,MATCH(B247,'SKU Level Accuracy'!$E:$E,0)))</f>
        <v>0.77720207253886009</v>
      </c>
      <c r="G247" s="16">
        <f>IF(C247="","",IFERROR(INDEX('Consensus Forecast'!B:B,MATCH($B247,'Consensus Forecast'!F:F,0)),0))</f>
        <v>24.672000000000001</v>
      </c>
      <c r="H247" s="3">
        <f>IFERROR(F247-INDEX('SKU Level Accuracy'!$Z:$Z,MATCH(B247,'SKU Level Accuracy'!$E:$E,0)),"")</f>
        <v>9.8445595854922407E-3</v>
      </c>
    </row>
    <row r="248" spans="1:8" x14ac:dyDescent="0.45">
      <c r="A248" s="8">
        <f>IF(ROWS(A$86:A248)&gt;Master!$M$2,"",ROWS(A$86:A248))</f>
        <v>163</v>
      </c>
      <c r="B248" s="8" t="str">
        <f>INDEX(Master!E165:J165,MATCH('Forecast Vs Actual Dashboard'!$K$38,Master!$E$2:$J$2,0))</f>
        <v>SKU-329</v>
      </c>
      <c r="C248" s="8" t="str">
        <f>IFERROR(VLOOKUP(B248,'SKU Level Accuracy'!E:F,2,0),"")</f>
        <v>Description_329</v>
      </c>
      <c r="D248" s="37">
        <f>IF(B248="","",IFERROR(INDEX('SKU Level Accuracy'!R:R,MATCH(B248,'SKU Level Accuracy'!E:E,0)),""))</f>
        <v>12092.86271778318</v>
      </c>
      <c r="E248" s="37">
        <f>IF(B248="","",IFERROR(INDEX('SKU Level Accuracy'!U:U,MATCH(B248,'SKU Level Accuracy'!E:E,0)),""))</f>
        <v>7751.4567641974545</v>
      </c>
      <c r="F248" s="3">
        <f>IF(C248="","",INDEX('SKU Level Accuracy'!$AA:$AA,MATCH(B248,'SKU Level Accuracy'!$E:$E,0)))</f>
        <v>0.64099435717553765</v>
      </c>
      <c r="G248" s="16">
        <f>IF(C248="","",IFERROR(INDEX('Consensus Forecast'!B:B,MATCH($B248,'Consensus Forecast'!F:F,0)),0))</f>
        <v>2.6281227694503926</v>
      </c>
      <c r="H248" s="3">
        <f>IFERROR(F248-INDEX('SKU Level Accuracy'!$Z:$Z,MATCH(B248,'SKU Level Accuracy'!$E:$E,0)),"")</f>
        <v>-0.25423211834680493</v>
      </c>
    </row>
    <row r="249" spans="1:8" x14ac:dyDescent="0.45">
      <c r="A249" s="8">
        <f>IF(ROWS(A$86:A249)&gt;Master!$M$2,"",ROWS(A$86:A249))</f>
        <v>164</v>
      </c>
      <c r="B249" s="8" t="str">
        <f>INDEX(Master!E166:J166,MATCH('Forecast Vs Actual Dashboard'!$K$38,Master!$E$2:$J$2,0))</f>
        <v>SKU-44</v>
      </c>
      <c r="C249" s="8" t="str">
        <f>IFERROR(VLOOKUP(B249,'SKU Level Accuracy'!E:F,2,0),"")</f>
        <v>Description_044</v>
      </c>
      <c r="D249" s="37">
        <f>IF(B249="","",IFERROR(INDEX('SKU Level Accuracy'!R:R,MATCH(B249,'SKU Level Accuracy'!E:E,0)),""))</f>
        <v>9569.8039639092221</v>
      </c>
      <c r="E249" s="37">
        <f>IF(B249="","",IFERROR(INDEX('SKU Level Accuracy'!U:U,MATCH(B249,'SKU Level Accuracy'!E:E,0)),""))</f>
        <v>10349.23037665073</v>
      </c>
      <c r="F249" s="3">
        <f>IF(C249="","",INDEX('SKU Level Accuracy'!$AA:$AA,MATCH(B249,'SKU Level Accuracy'!$E:$E,0)))</f>
        <v>0.91855356539371413</v>
      </c>
      <c r="G249" s="16">
        <f>IF(C249="","",IFERROR(INDEX('Consensus Forecast'!B:B,MATCH($B249,'Consensus Forecast'!F:F,0)),0))</f>
        <v>3.3296739130434783</v>
      </c>
      <c r="H249" s="3">
        <f>IFERROR(F249-INDEX('SKU Level Accuracy'!$Z:$Z,MATCH(B249,'SKU Level Accuracy'!$E:$E,0)),"")</f>
        <v>0.27881040892193309</v>
      </c>
    </row>
    <row r="250" spans="1:8" x14ac:dyDescent="0.45">
      <c r="A250" s="8">
        <f>IF(ROWS(A$86:A250)&gt;Master!$M$2,"",ROWS(A$86:A250))</f>
        <v>165</v>
      </c>
      <c r="B250" s="8" t="str">
        <f>INDEX(Master!E167:J167,MATCH('Forecast Vs Actual Dashboard'!$K$38,Master!$E$2:$J$2,0))</f>
        <v>SKU-1065</v>
      </c>
      <c r="C250" s="8" t="str">
        <f>IFERROR(VLOOKUP(B250,'SKU Level Accuracy'!E:F,2,0),"")</f>
        <v>Description_1065</v>
      </c>
      <c r="D250" s="37">
        <f>IF(B250="","",IFERROR(INDEX('SKU Level Accuracy'!R:R,MATCH(B250,'SKU Level Accuracy'!E:E,0)),""))</f>
        <v>7454.2964855648333</v>
      </c>
      <c r="E250" s="37">
        <f>IF(B250="","",IFERROR(INDEX('SKU Level Accuracy'!U:U,MATCH(B250,'SKU Level Accuracy'!E:E,0)),""))</f>
        <v>4487.8365355598035</v>
      </c>
      <c r="F250" s="3">
        <f>IF(C250="","",INDEX('SKU Level Accuracy'!$AA:$AA,MATCH(B250,'SKU Level Accuracy'!$E:$E,0)))</f>
        <v>0.60204695966285371</v>
      </c>
      <c r="G250" s="16">
        <f>IF(C250="","",IFERROR(INDEX('Consensus Forecast'!B:B,MATCH($B250,'Consensus Forecast'!F:F,0)),0))</f>
        <v>5.4862500000000001</v>
      </c>
      <c r="H250" s="3">
        <f>IFERROR(F250-INDEX('SKU Level Accuracy'!$Z:$Z,MATCH(B250,'SKU Level Accuracy'!$E:$E,0)),"")</f>
        <v>-7.5255869957856714E-2</v>
      </c>
    </row>
    <row r="251" spans="1:8" x14ac:dyDescent="0.45">
      <c r="A251" s="8">
        <f>IF(ROWS(A$86:A251)&gt;Master!$M$2,"",ROWS(A$86:A251))</f>
        <v>166</v>
      </c>
      <c r="B251" s="8" t="str">
        <f>INDEX(Master!E168:J168,MATCH('Forecast Vs Actual Dashboard'!$K$38,Master!$E$2:$J$2,0))</f>
        <v>SKU-52</v>
      </c>
      <c r="C251" s="8" t="str">
        <f>IFERROR(VLOOKUP(B251,'SKU Level Accuracy'!E:F,2,0),"")</f>
        <v>Description_052</v>
      </c>
      <c r="D251" s="37">
        <f>IF(B251="","",IFERROR(INDEX('SKU Level Accuracy'!R:R,MATCH(B251,'SKU Level Accuracy'!E:E,0)),""))</f>
        <v>6140.407123844142</v>
      </c>
      <c r="E251" s="37">
        <f>IF(B251="","",IFERROR(INDEX('SKU Level Accuracy'!U:U,MATCH(B251,'SKU Level Accuracy'!E:E,0)),""))</f>
        <v>8556.0712361971327</v>
      </c>
      <c r="F251" s="3">
        <f>IF(C251="","",INDEX('SKU Level Accuracy'!$AA:$AA,MATCH(B251,'SKU Level Accuracy'!$E:$E,0)))</f>
        <v>0.60659544821179745</v>
      </c>
      <c r="G251" s="16">
        <f>IF(C251="","",IFERROR(INDEX('Consensus Forecast'!B:B,MATCH($B251,'Consensus Forecast'!F:F,0)),0))</f>
        <v>16.102083333333333</v>
      </c>
      <c r="H251" s="3">
        <f>IFERROR(F251-INDEX('SKU Level Accuracy'!$Z:$Z,MATCH(B251,'SKU Level Accuracy'!$E:$E,0)),"")</f>
        <v>-0.30480724570366935</v>
      </c>
    </row>
    <row r="252" spans="1:8" x14ac:dyDescent="0.45">
      <c r="A252" s="8">
        <f>IF(ROWS(A$86:A252)&gt;Master!$M$2,"",ROWS(A$86:A252))</f>
        <v>167</v>
      </c>
      <c r="B252" s="8" t="str">
        <f>INDEX(Master!E169:J169,MATCH('Forecast Vs Actual Dashboard'!$K$38,Master!$E$2:$J$2,0))</f>
        <v>SKU-1296</v>
      </c>
      <c r="C252" s="8" t="str">
        <f>IFERROR(VLOOKUP(B252,'SKU Level Accuracy'!E:F,2,0),"")</f>
        <v>Description_1296</v>
      </c>
      <c r="D252" s="37">
        <f>IF(B252="","",IFERROR(INDEX('SKU Level Accuracy'!R:R,MATCH(B252,'SKU Level Accuracy'!E:E,0)),""))</f>
        <v>3810.4408084366951</v>
      </c>
      <c r="E252" s="37">
        <f>IF(B252="","",IFERROR(INDEX('SKU Level Accuracy'!U:U,MATCH(B252,'SKU Level Accuracy'!E:E,0)),""))</f>
        <v>3864.5444304631797</v>
      </c>
      <c r="F252" s="3">
        <f>IF(C252="","",INDEX('SKU Level Accuracy'!$AA:$AA,MATCH(B252,'SKU Level Accuracy'!$E:$E,0)))</f>
        <v>0.98580121703853951</v>
      </c>
      <c r="G252" s="16">
        <f>IF(C252="","",IFERROR(INDEX('Consensus Forecast'!B:B,MATCH($B252,'Consensus Forecast'!F:F,0)),0))</f>
        <v>3.0616054760423146</v>
      </c>
      <c r="H252" s="3">
        <f>IFERROR(F252-INDEX('SKU Level Accuracy'!$Z:$Z,MATCH(B252,'SKU Level Accuracy'!$E:$E,0)),"")</f>
        <v>8.5699797160243341E-2</v>
      </c>
    </row>
    <row r="253" spans="1:8" x14ac:dyDescent="0.45">
      <c r="A253" s="8">
        <f>IF(ROWS(A$86:A253)&gt;Master!$M$2,"",ROWS(A$86:A253))</f>
        <v>168</v>
      </c>
      <c r="B253" s="8" t="str">
        <f>INDEX(Master!E170:J170,MATCH('Forecast Vs Actual Dashboard'!$K$38,Master!$E$2:$J$2,0))</f>
        <v>SKU-1290</v>
      </c>
      <c r="C253" s="8" t="str">
        <f>IFERROR(VLOOKUP(B253,'SKU Level Accuracy'!E:F,2,0),"")</f>
        <v>Description_1290</v>
      </c>
      <c r="D253" s="37">
        <f>IF(B253="","",IFERROR(INDEX('SKU Level Accuracy'!R:R,MATCH(B253,'SKU Level Accuracy'!E:E,0)),""))</f>
        <v>9307.0616106065809</v>
      </c>
      <c r="E253" s="37">
        <f>IF(B253="","",IFERROR(INDEX('SKU Level Accuracy'!U:U,MATCH(B253,'SKU Level Accuracy'!E:E,0)),""))</f>
        <v>8435.4973126233563</v>
      </c>
      <c r="F253" s="3">
        <f>IF(C253="","",INDEX('SKU Level Accuracy'!$AA:$AA,MATCH(B253,'SKU Level Accuracy'!$E:$E,0)))</f>
        <v>0.90635451505016729</v>
      </c>
      <c r="G253" s="16">
        <f>IF(C253="","",IFERROR(INDEX('Consensus Forecast'!B:B,MATCH($B253,'Consensus Forecast'!F:F,0)),0))</f>
        <v>3.906211562115621</v>
      </c>
      <c r="H253" s="3">
        <f>IFERROR(F253-INDEX('SKU Level Accuracy'!$Z:$Z,MATCH(B253,'SKU Level Accuracy'!$E:$E,0)),"")</f>
        <v>0.11649944258639922</v>
      </c>
    </row>
    <row r="254" spans="1:8" x14ac:dyDescent="0.45">
      <c r="A254" s="8">
        <f>IF(ROWS(A$86:A254)&gt;Master!$M$2,"",ROWS(A$86:A254))</f>
        <v>169</v>
      </c>
      <c r="B254" s="8" t="str">
        <f>INDEX(Master!E171:J171,MATCH('Forecast Vs Actual Dashboard'!$K$38,Master!$E$2:$J$2,0))</f>
        <v>SKU-111</v>
      </c>
      <c r="C254" s="8" t="str">
        <f>IFERROR(VLOOKUP(B254,'SKU Level Accuracy'!E:F,2,0),"")</f>
        <v>Description_111</v>
      </c>
      <c r="D254" s="37">
        <f>IF(B254="","",IFERROR(INDEX('SKU Level Accuracy'!R:R,MATCH(B254,'SKU Level Accuracy'!E:E,0)),""))</f>
        <v>6138.8577455319164</v>
      </c>
      <c r="E254" s="37">
        <f>IF(B254="","",IFERROR(INDEX('SKU Level Accuracy'!U:U,MATCH(B254,'SKU Level Accuracy'!E:E,0)),""))</f>
        <v>6561.7244310911228</v>
      </c>
      <c r="F254" s="3">
        <f>IF(C254="","",INDEX('SKU Level Accuracy'!$AA:$AA,MATCH(B254,'SKU Level Accuracy'!$E:$E,0)))</f>
        <v>0.93111638954869358</v>
      </c>
      <c r="G254" s="16">
        <f>IF(C254="","",IFERROR(INDEX('Consensus Forecast'!B:B,MATCH($B254,'Consensus Forecast'!F:F,0)),0))</f>
        <v>1.1111111111111111E-3</v>
      </c>
      <c r="H254" s="3">
        <f>IFERROR(F254-INDEX('SKU Level Accuracy'!$Z:$Z,MATCH(B254,'SKU Level Accuracy'!$E:$E,0)),"")</f>
        <v>6.1757719714964354E-2</v>
      </c>
    </row>
    <row r="255" spans="1:8" x14ac:dyDescent="0.45">
      <c r="A255" s="8">
        <f>IF(ROWS(A$86:A255)&gt;Master!$M$2,"",ROWS(A$86:A255))</f>
        <v>170</v>
      </c>
      <c r="B255" s="8" t="str">
        <f>INDEX(Master!E172:J172,MATCH('Forecast Vs Actual Dashboard'!$K$38,Master!$E$2:$J$2,0))</f>
        <v>SKU-231</v>
      </c>
      <c r="C255" s="8" t="str">
        <f>IFERROR(VLOOKUP(B255,'SKU Level Accuracy'!E:F,2,0),"")</f>
        <v>Description_231</v>
      </c>
      <c r="D255" s="37">
        <f>IF(B255="","",IFERROR(INDEX('SKU Level Accuracy'!R:R,MATCH(B255,'SKU Level Accuracy'!E:E,0)),""))</f>
        <v>5040.6396272228094</v>
      </c>
      <c r="E255" s="37">
        <f>IF(B255="","",IFERROR(INDEX('SKU Level Accuracy'!U:U,MATCH(B255,'SKU Level Accuracy'!E:E,0)),""))</f>
        <v>8273.0310411628761</v>
      </c>
      <c r="F255" s="3">
        <f>IF(C255="","",INDEX('SKU Level Accuracy'!$AA:$AA,MATCH(B255,'SKU Level Accuracy'!$E:$E,0)))</f>
        <v>0.35873388042203991</v>
      </c>
      <c r="G255" s="16">
        <f>IF(C255="","",IFERROR(INDEX('Consensus Forecast'!B:B,MATCH($B255,'Consensus Forecast'!F:F,0)),0))</f>
        <v>4.6603571428571424</v>
      </c>
      <c r="H255" s="3">
        <f>IFERROR(F255-INDEX('SKU Level Accuracy'!$Z:$Z,MATCH(B255,'SKU Level Accuracy'!$E:$E,0)),"")</f>
        <v>0.20867526377491208</v>
      </c>
    </row>
    <row r="256" spans="1:8" x14ac:dyDescent="0.45">
      <c r="A256" s="8">
        <f>IF(ROWS(A$86:A256)&gt;Master!$M$2,"",ROWS(A$86:A256))</f>
        <v>171</v>
      </c>
      <c r="B256" s="8" t="str">
        <f>INDEX(Master!E173:J173,MATCH('Forecast Vs Actual Dashboard'!$K$38,Master!$E$2:$J$2,0))</f>
        <v>SKU-634</v>
      </c>
      <c r="C256" s="8" t="str">
        <f>IFERROR(VLOOKUP(B256,'SKU Level Accuracy'!E:F,2,0),"")</f>
        <v>Description_634</v>
      </c>
      <c r="D256" s="37">
        <f>IF(B256="","",IFERROR(INDEX('SKU Level Accuracy'!R:R,MATCH(B256,'SKU Level Accuracy'!E:E,0)),""))</f>
        <v>5439.8087731304904</v>
      </c>
      <c r="E256" s="37">
        <f>IF(B256="","",IFERROR(INDEX('SKU Level Accuracy'!U:U,MATCH(B256,'SKU Level Accuracy'!E:E,0)),""))</f>
        <v>6920.876301692736</v>
      </c>
      <c r="F256" s="3">
        <f>IF(C256="","",INDEX('SKU Level Accuracy'!$AA:$AA,MATCH(B256,'SKU Level Accuracy'!$E:$E,0)))</f>
        <v>0.72773536895674296</v>
      </c>
      <c r="G256" s="16">
        <f>IF(C256="","",IFERROR(INDEX('Consensus Forecast'!B:B,MATCH($B256,'Consensus Forecast'!F:F,0)),0))</f>
        <v>6.3326666666666664</v>
      </c>
      <c r="H256" s="3">
        <f>IFERROR(F256-INDEX('SKU Level Accuracy'!$Z:$Z,MATCH(B256,'SKU Level Accuracy'!$E:$E,0)),"")</f>
        <v>9.0966921119592814E-2</v>
      </c>
    </row>
    <row r="257" spans="1:8" x14ac:dyDescent="0.45">
      <c r="A257" s="8">
        <f>IF(ROWS(A$86:A257)&gt;Master!$M$2,"",ROWS(A$86:A257))</f>
        <v>172</v>
      </c>
      <c r="B257" s="8" t="str">
        <f>INDEX(Master!E174:J174,MATCH('Forecast Vs Actual Dashboard'!$K$38,Master!$E$2:$J$2,0))</f>
        <v>SKU-636</v>
      </c>
      <c r="C257" s="8" t="str">
        <f>IFERROR(VLOOKUP(B257,'SKU Level Accuracy'!E:F,2,0),"")</f>
        <v>Description_636</v>
      </c>
      <c r="D257" s="37">
        <f>IF(B257="","",IFERROR(INDEX('SKU Level Accuracy'!R:R,MATCH(B257,'SKU Level Accuracy'!E:E,0)),""))</f>
        <v>7402.2248155550205</v>
      </c>
      <c r="E257" s="37">
        <f>IF(B257="","",IFERROR(INDEX('SKU Level Accuracy'!U:U,MATCH(B257,'SKU Level Accuracy'!E:E,0)),""))</f>
        <v>5376.1051769804953</v>
      </c>
      <c r="F257" s="3">
        <f>IF(C257="","",INDEX('SKU Level Accuracy'!$AA:$AA,MATCH(B257,'SKU Level Accuracy'!$E:$E,0)))</f>
        <v>0.72628234226055377</v>
      </c>
      <c r="G257" s="16">
        <f>IF(C257="","",IFERROR(INDEX('Consensus Forecast'!B:B,MATCH($B257,'Consensus Forecast'!F:F,0)),0))</f>
        <v>3.3147953830010497</v>
      </c>
      <c r="H257" s="3">
        <f>IFERROR(F257-INDEX('SKU Level Accuracy'!$Z:$Z,MATCH(B257,'SKU Level Accuracy'!$E:$E,0)),"")</f>
        <v>-0.25102133454380393</v>
      </c>
    </row>
    <row r="258" spans="1:8" x14ac:dyDescent="0.45">
      <c r="A258" s="8">
        <f>IF(ROWS(A$86:A258)&gt;Master!$M$2,"",ROWS(A$86:A258))</f>
        <v>173</v>
      </c>
      <c r="B258" s="8" t="str">
        <f>INDEX(Master!E175:J175,MATCH('Forecast Vs Actual Dashboard'!$K$38,Master!$E$2:$J$2,0))</f>
        <v>SKU-564</v>
      </c>
      <c r="C258" s="8" t="str">
        <f>IFERROR(VLOOKUP(B258,'SKU Level Accuracy'!E:F,2,0),"")</f>
        <v>Description_564</v>
      </c>
      <c r="D258" s="37">
        <f>IF(B258="","",IFERROR(INDEX('SKU Level Accuracy'!R:R,MATCH(B258,'SKU Level Accuracy'!E:E,0)),""))</f>
        <v>2129.6429411764707</v>
      </c>
      <c r="E258" s="37">
        <f>IF(B258="","",IFERROR(INDEX('SKU Level Accuracy'!U:U,MATCH(B258,'SKU Level Accuracy'!E:E,0)),""))</f>
        <v>2662.053676470588</v>
      </c>
      <c r="F258" s="3">
        <f>IF(C258="","",INDEX('SKU Level Accuracy'!$AA:$AA,MATCH(B258,'SKU Level Accuracy'!$E:$E,0)))</f>
        <v>0.75</v>
      </c>
      <c r="G258" s="16">
        <f>IF(C258="","",IFERROR(INDEX('Consensus Forecast'!B:B,MATCH($B258,'Consensus Forecast'!F:F,0)),0))</f>
        <v>65.030769230769224</v>
      </c>
      <c r="H258" s="3">
        <f>IFERROR(F258-INDEX('SKU Level Accuracy'!$Z:$Z,MATCH(B258,'SKU Level Accuracy'!$E:$E,0)),"")</f>
        <v>0.66666666666666663</v>
      </c>
    </row>
    <row r="259" spans="1:8" x14ac:dyDescent="0.45">
      <c r="A259" s="8">
        <f>IF(ROWS(A$86:A259)&gt;Master!$M$2,"",ROWS(A$86:A259))</f>
        <v>174</v>
      </c>
      <c r="B259" s="8" t="str">
        <f>INDEX(Master!E176:J176,MATCH('Forecast Vs Actual Dashboard'!$K$38,Master!$E$2:$J$2,0))</f>
        <v>SKU-1301</v>
      </c>
      <c r="C259" s="8" t="str">
        <f>IFERROR(VLOOKUP(B259,'SKU Level Accuracy'!E:F,2,0),"")</f>
        <v>Description_1301</v>
      </c>
      <c r="D259" s="37">
        <f>IF(B259="","",IFERROR(INDEX('SKU Level Accuracy'!R:R,MATCH(B259,'SKU Level Accuracy'!E:E,0)),""))</f>
        <v>8317.9745048671703</v>
      </c>
      <c r="E259" s="37">
        <f>IF(B259="","",IFERROR(INDEX('SKU Level Accuracy'!U:U,MATCH(B259,'SKU Level Accuracy'!E:E,0)),""))</f>
        <v>8112.7691671108369</v>
      </c>
      <c r="F259" s="3">
        <f>IF(C259="","",INDEX('SKU Level Accuracy'!$AA:$AA,MATCH(B259,'SKU Level Accuracy'!$E:$E,0)))</f>
        <v>0.97532989099254164</v>
      </c>
      <c r="G259" s="16">
        <f>IF(C259="","",IFERROR(INDEX('Consensus Forecast'!B:B,MATCH($B259,'Consensus Forecast'!F:F,0)),0))</f>
        <v>3.4161817157874976</v>
      </c>
      <c r="H259" s="3">
        <f>IFERROR(F259-INDEX('SKU Level Accuracy'!$Z:$Z,MATCH(B259,'SKU Level Accuracy'!$E:$E,0)),"")</f>
        <v>0</v>
      </c>
    </row>
    <row r="260" spans="1:8" x14ac:dyDescent="0.45">
      <c r="A260" s="8">
        <f>IF(ROWS(A$86:A260)&gt;Master!$M$2,"",ROWS(A$86:A260))</f>
        <v>175</v>
      </c>
      <c r="B260" s="8" t="str">
        <f>INDEX(Master!E177:J177,MATCH('Forecast Vs Actual Dashboard'!$K$38,Master!$E$2:$J$2,0))</f>
        <v>SKU-874</v>
      </c>
      <c r="C260" s="8" t="str">
        <f>IFERROR(VLOOKUP(B260,'SKU Level Accuracy'!E:F,2,0),"")</f>
        <v>Description_874</v>
      </c>
      <c r="D260" s="37">
        <f>IF(B260="","",IFERROR(INDEX('SKU Level Accuracy'!R:R,MATCH(B260,'SKU Level Accuracy'!E:E,0)),""))</f>
        <v>3745.8417769718949</v>
      </c>
      <c r="E260" s="37">
        <f>IF(B260="","",IFERROR(INDEX('SKU Level Accuracy'!U:U,MATCH(B260,'SKU Level Accuracy'!E:E,0)),""))</f>
        <v>2855.062330009066</v>
      </c>
      <c r="F260" s="3">
        <f>IF(C260="","",INDEX('SKU Level Accuracy'!$AA:$AA,MATCH(B260,'SKU Level Accuracy'!$E:$E,0)))</f>
        <v>0.76219512195121952</v>
      </c>
      <c r="G260" s="16">
        <f>IF(C260="","",IFERROR(INDEX('Consensus Forecast'!B:B,MATCH($B260,'Consensus Forecast'!F:F,0)),0))</f>
        <v>8.566458519179303</v>
      </c>
      <c r="H260" s="3">
        <f>IFERROR(F260-INDEX('SKU Level Accuracy'!$Z:$Z,MATCH(B260,'SKU Level Accuracy'!$E:$E,0)),"")</f>
        <v>0</v>
      </c>
    </row>
    <row r="261" spans="1:8" x14ac:dyDescent="0.45">
      <c r="A261" s="8">
        <f>IF(ROWS(A$86:A261)&gt;Master!$M$2,"",ROWS(A$86:A261))</f>
        <v>176</v>
      </c>
      <c r="B261" s="8" t="str">
        <f>INDEX(Master!E178:J178,MATCH('Forecast Vs Actual Dashboard'!$K$38,Master!$E$2:$J$2,0))</f>
        <v>SKU-727</v>
      </c>
      <c r="C261" s="8" t="str">
        <f>IFERROR(VLOOKUP(B261,'SKU Level Accuracy'!E:F,2,0),"")</f>
        <v>Description_727</v>
      </c>
      <c r="D261" s="37">
        <f>IF(B261="","",IFERROR(INDEX('SKU Level Accuracy'!R:R,MATCH(B261,'SKU Level Accuracy'!E:E,0)),""))</f>
        <v>5809.5457757437061</v>
      </c>
      <c r="E261" s="37">
        <f>IF(B261="","",IFERROR(INDEX('SKU Level Accuracy'!U:U,MATCH(B261,'SKU Level Accuracy'!E:E,0)),""))</f>
        <v>8670.963844393591</v>
      </c>
      <c r="F261" s="3">
        <f>IF(C261="","",INDEX('SKU Level Accuracy'!$AA:$AA,MATCH(B261,'SKU Level Accuracy'!$E:$E,0)))</f>
        <v>0.5074626865671642</v>
      </c>
      <c r="G261" s="16">
        <f>IF(C261="","",IFERROR(INDEX('Consensus Forecast'!B:B,MATCH($B261,'Consensus Forecast'!F:F,0)),0))</f>
        <v>13.113157894736842</v>
      </c>
      <c r="H261" s="3">
        <f>IFERROR(F261-INDEX('SKU Level Accuracy'!$Z:$Z,MATCH(B261,'SKU Level Accuracy'!$E:$E,0)),"")</f>
        <v>-0.27985074626865669</v>
      </c>
    </row>
    <row r="262" spans="1:8" x14ac:dyDescent="0.45">
      <c r="A262" s="8">
        <f>IF(ROWS(A$86:A262)&gt;Master!$M$2,"",ROWS(A$86:A262))</f>
        <v>177</v>
      </c>
      <c r="B262" s="8" t="str">
        <f>INDEX(Master!E179:J179,MATCH('Forecast Vs Actual Dashboard'!$K$38,Master!$E$2:$J$2,0))</f>
        <v>SKU-1298</v>
      </c>
      <c r="C262" s="8" t="str">
        <f>IFERROR(VLOOKUP(B262,'SKU Level Accuracy'!E:F,2,0),"")</f>
        <v>Description_1298</v>
      </c>
      <c r="D262" s="37">
        <f>IF(B262="","",IFERROR(INDEX('SKU Level Accuracy'!R:R,MATCH(B262,'SKU Level Accuracy'!E:E,0)),""))</f>
        <v>4028.8701323922573</v>
      </c>
      <c r="E262" s="37">
        <f>IF(B262="","",IFERROR(INDEX('SKU Level Accuracy'!U:U,MATCH(B262,'SKU Level Accuracy'!E:E,0)),""))</f>
        <v>2636.6951128221576</v>
      </c>
      <c r="F262" s="3">
        <f>IF(C262="","",INDEX('SKU Level Accuracy'!$AA:$AA,MATCH(B262,'SKU Level Accuracy'!$E:$E,0)))</f>
        <v>0.65445026178010468</v>
      </c>
      <c r="G262" s="16">
        <f>IF(C262="","",IFERROR(INDEX('Consensus Forecast'!B:B,MATCH($B262,'Consensus Forecast'!F:F,0)),0))</f>
        <v>4.4130000000000003</v>
      </c>
      <c r="H262" s="3">
        <f>IFERROR(F262-INDEX('SKU Level Accuracy'!$Z:$Z,MATCH(B262,'SKU Level Accuracy'!$E:$E,0)),"")</f>
        <v>-0.30890052356020947</v>
      </c>
    </row>
    <row r="263" spans="1:8" x14ac:dyDescent="0.45">
      <c r="A263" s="8">
        <f>IF(ROWS(A$86:A263)&gt;Master!$M$2,"",ROWS(A$86:A263))</f>
        <v>178</v>
      </c>
      <c r="B263" s="8" t="str">
        <f>INDEX(Master!E180:J180,MATCH('Forecast Vs Actual Dashboard'!$K$38,Master!$E$2:$J$2,0))</f>
        <v>SKU-352</v>
      </c>
      <c r="C263" s="8" t="str">
        <f>IFERROR(VLOOKUP(B263,'SKU Level Accuracy'!E:F,2,0),"")</f>
        <v>Description_352</v>
      </c>
      <c r="D263" s="37">
        <f>IF(B263="","",IFERROR(INDEX('SKU Level Accuracy'!R:R,MATCH(B263,'SKU Level Accuracy'!E:E,0)),""))</f>
        <v>2583.8815909090913</v>
      </c>
      <c r="E263" s="37">
        <f>IF(B263="","",IFERROR(INDEX('SKU Level Accuracy'!U:U,MATCH(B263,'SKU Level Accuracy'!E:E,0)),""))</f>
        <v>2232.9840909090913</v>
      </c>
      <c r="F263" s="3">
        <f>IF(C263="","",INDEX('SKU Level Accuracy'!$AA:$AA,MATCH(B263,'SKU Level Accuracy'!$E:$E,0)))</f>
        <v>0.86419753086419759</v>
      </c>
      <c r="G263" s="16">
        <f>IF(C263="","",IFERROR(INDEX('Consensus Forecast'!B:B,MATCH($B263,'Consensus Forecast'!F:F,0)),0))</f>
        <v>3.1914893617021276</v>
      </c>
      <c r="H263" s="3">
        <f>IFERROR(F263-INDEX('SKU Level Accuracy'!$Z:$Z,MATCH(B263,'SKU Level Accuracy'!$E:$E,0)),"")</f>
        <v>8.6419753086419804E-2</v>
      </c>
    </row>
    <row r="264" spans="1:8" x14ac:dyDescent="0.45">
      <c r="A264" s="8">
        <f>IF(ROWS(A$86:A264)&gt;Master!$M$2,"",ROWS(A$86:A264))</f>
        <v>179</v>
      </c>
      <c r="B264" s="8" t="str">
        <f>INDEX(Master!E181:J181,MATCH('Forecast Vs Actual Dashboard'!$K$38,Master!$E$2:$J$2,0))</f>
        <v>SKU-882</v>
      </c>
      <c r="C264" s="8" t="str">
        <f>IFERROR(VLOOKUP(B264,'SKU Level Accuracy'!E:F,2,0),"")</f>
        <v>Description_882</v>
      </c>
      <c r="D264" s="37">
        <f>IF(B264="","",IFERROR(INDEX('SKU Level Accuracy'!R:R,MATCH(B264,'SKU Level Accuracy'!E:E,0)),""))</f>
        <v>4479.5014812258623</v>
      </c>
      <c r="E264" s="37">
        <f>IF(B264="","",IFERROR(INDEX('SKU Level Accuracy'!U:U,MATCH(B264,'SKU Level Accuracy'!E:E,0)),""))</f>
        <v>8651.8618662015688</v>
      </c>
      <c r="F264" s="3">
        <f>IF(C264="","",INDEX('SKU Level Accuracy'!$AA:$AA,MATCH(B264,'SKU Level Accuracy'!$E:$E,0)))</f>
        <v>6.8565910188314816E-2</v>
      </c>
      <c r="G264" s="16">
        <f>IF(C264="","",IFERROR(INDEX('Consensus Forecast'!B:B,MATCH($B264,'Consensus Forecast'!F:F,0)),0))</f>
        <v>2.5605633802816903</v>
      </c>
      <c r="H264" s="3">
        <f>IFERROR(F264-INDEX('SKU Level Accuracy'!$Z:$Z,MATCH(B264,'SKU Level Accuracy'!$E:$E,0)),"")</f>
        <v>-0.89715113471752772</v>
      </c>
    </row>
    <row r="265" spans="1:8" x14ac:dyDescent="0.45">
      <c r="A265" s="8">
        <f>IF(ROWS(A$86:A265)&gt;Master!$M$2,"",ROWS(A$86:A265))</f>
        <v>180</v>
      </c>
      <c r="B265" s="8" t="str">
        <f>INDEX(Master!E182:J182,MATCH('Forecast Vs Actual Dashboard'!$K$38,Master!$E$2:$J$2,0))</f>
        <v>SKU-822</v>
      </c>
      <c r="C265" s="8" t="str">
        <f>IFERROR(VLOOKUP(B265,'SKU Level Accuracy'!E:F,2,0),"")</f>
        <v>Description_822</v>
      </c>
      <c r="D265" s="37">
        <f>IF(B265="","",IFERROR(INDEX('SKU Level Accuracy'!R:R,MATCH(B265,'SKU Level Accuracy'!E:E,0)),""))</f>
        <v>8470.3009452513961</v>
      </c>
      <c r="E265" s="37">
        <f>IF(B265="","",IFERROR(INDEX('SKU Level Accuracy'!U:U,MATCH(B265,'SKU Level Accuracy'!E:E,0)),""))</f>
        <v>3284.7320893854749</v>
      </c>
      <c r="F265" s="3">
        <f>IF(C265="","",INDEX('SKU Level Accuracy'!$AA:$AA,MATCH(B265,'SKU Level Accuracy'!$E:$E,0)))</f>
        <v>0.38779402415766051</v>
      </c>
      <c r="G265" s="16">
        <f>IF(C265="","",IFERROR(INDEX('Consensus Forecast'!B:B,MATCH($B265,'Consensus Forecast'!F:F,0)),0))</f>
        <v>0</v>
      </c>
      <c r="H265" s="3">
        <f>IFERROR(F265-INDEX('SKU Level Accuracy'!$Z:$Z,MATCH(B265,'SKU Level Accuracy'!$E:$E,0)),"")</f>
        <v>4.7043865225683379E-2</v>
      </c>
    </row>
    <row r="266" spans="1:8" x14ac:dyDescent="0.45">
      <c r="A266" s="8">
        <f>IF(ROWS(A$86:A266)&gt;Master!$M$2,"",ROWS(A$86:A266))</f>
        <v>181</v>
      </c>
      <c r="B266" s="8" t="str">
        <f>INDEX(Master!E183:J183,MATCH('Forecast Vs Actual Dashboard'!$K$38,Master!$E$2:$J$2,0))</f>
        <v>SKU-877</v>
      </c>
      <c r="C266" s="8" t="str">
        <f>IFERROR(VLOOKUP(B266,'SKU Level Accuracy'!E:F,2,0),"")</f>
        <v>Description_877</v>
      </c>
      <c r="D266" s="37">
        <f>IF(B266="","",IFERROR(INDEX('SKU Level Accuracy'!R:R,MATCH(B266,'SKU Level Accuracy'!E:E,0)),""))</f>
        <v>4841.6647111111106</v>
      </c>
      <c r="E266" s="37">
        <f>IF(B266="","",IFERROR(INDEX('SKU Level Accuracy'!U:U,MATCH(B266,'SKU Level Accuracy'!E:E,0)),""))</f>
        <v>2528.2844444444445</v>
      </c>
      <c r="F266" s="3">
        <f>IF(C266="","",INDEX('SKU Level Accuracy'!$AA:$AA,MATCH(B266,'SKU Level Accuracy'!$E:$E,0)))</f>
        <v>0.5221932114882506</v>
      </c>
      <c r="G266" s="16">
        <f>IF(C266="","",IFERROR(INDEX('Consensus Forecast'!B:B,MATCH($B266,'Consensus Forecast'!F:F,0)),0))</f>
        <v>4.792787635947338</v>
      </c>
      <c r="H266" s="3">
        <f>IFERROR(F266-INDEX('SKU Level Accuracy'!$Z:$Z,MATCH(B266,'SKU Level Accuracy'!$E:$E,0)),"")</f>
        <v>6.6579634464751902E-2</v>
      </c>
    </row>
    <row r="267" spans="1:8" x14ac:dyDescent="0.45">
      <c r="A267" s="8">
        <f>IF(ROWS(A$86:A267)&gt;Master!$M$2,"",ROWS(A$86:A267))</f>
        <v>182</v>
      </c>
      <c r="B267" s="8" t="str">
        <f>INDEX(Master!E184:J184,MATCH('Forecast Vs Actual Dashboard'!$K$38,Master!$E$2:$J$2,0))</f>
        <v>SKU-1300</v>
      </c>
      <c r="C267" s="8" t="str">
        <f>IFERROR(VLOOKUP(B267,'SKU Level Accuracy'!E:F,2,0),"")</f>
        <v>Description_1300</v>
      </c>
      <c r="D267" s="37">
        <f>IF(B267="","",IFERROR(INDEX('SKU Level Accuracy'!R:R,MATCH(B267,'SKU Level Accuracy'!E:E,0)),""))</f>
        <v>3391.9661384500287</v>
      </c>
      <c r="E267" s="37">
        <f>IF(B267="","",IFERROR(INDEX('SKU Level Accuracy'!U:U,MATCH(B267,'SKU Level Accuracy'!E:E,0)),""))</f>
        <v>3814.0548783171234</v>
      </c>
      <c r="F267" s="3">
        <f>IF(C267="","",INDEX('SKU Level Accuracy'!$AA:$AA,MATCH(B267,'SKU Level Accuracy'!$E:$E,0)))</f>
        <v>0.87556221889055474</v>
      </c>
      <c r="G267" s="16">
        <f>IF(C267="","",IFERROR(INDEX('Consensus Forecast'!B:B,MATCH($B267,'Consensus Forecast'!F:F,0)),0))</f>
        <v>6.9090824145019623</v>
      </c>
      <c r="H267" s="3">
        <f>IFERROR(F267-INDEX('SKU Level Accuracy'!$Z:$Z,MATCH(B267,'SKU Level Accuracy'!$E:$E,0)),"")</f>
        <v>0.16304347826086962</v>
      </c>
    </row>
    <row r="268" spans="1:8" x14ac:dyDescent="0.45">
      <c r="A268" s="8">
        <f>IF(ROWS(A$86:A268)&gt;Master!$M$2,"",ROWS(A$86:A268))</f>
        <v>183</v>
      </c>
      <c r="B268" s="8" t="str">
        <f>INDEX(Master!E185:J185,MATCH('Forecast Vs Actual Dashboard'!$K$38,Master!$E$2:$J$2,0))</f>
        <v>SKU-1347</v>
      </c>
      <c r="C268" s="8" t="str">
        <f>IFERROR(VLOOKUP(B268,'SKU Level Accuracy'!E:F,2,0),"")</f>
        <v>Description_1347</v>
      </c>
      <c r="D268" s="37">
        <f>IF(B268="","",IFERROR(INDEX('SKU Level Accuracy'!R:R,MATCH(B268,'SKU Level Accuracy'!E:E,0)),""))</f>
        <v>12344.487724840146</v>
      </c>
      <c r="E268" s="37">
        <f>IF(B268="","",IFERROR(INDEX('SKU Level Accuracy'!U:U,MATCH(B268,'SKU Level Accuracy'!E:E,0)),""))</f>
        <v>0</v>
      </c>
      <c r="F268" s="3">
        <f>IF(C268="","",INDEX('SKU Level Accuracy'!$AA:$AA,MATCH(B268,'SKU Level Accuracy'!$E:$E,0)))</f>
        <v>0</v>
      </c>
      <c r="G268" s="16">
        <f>IF(C268="","",IFERROR(INDEX('Consensus Forecast'!B:B,MATCH($B268,'Consensus Forecast'!F:F,0)),0))</f>
        <v>5.509615384615385</v>
      </c>
      <c r="H268" s="3">
        <f>IFERROR(F268-INDEX('SKU Level Accuracy'!$Z:$Z,MATCH(B268,'SKU Level Accuracy'!$E:$E,0)),"")</f>
        <v>-0.86639167862266864</v>
      </c>
    </row>
    <row r="269" spans="1:8" x14ac:dyDescent="0.45">
      <c r="A269" s="8">
        <f>IF(ROWS(A$86:A269)&gt;Master!$M$2,"",ROWS(A$86:A269))</f>
        <v>184</v>
      </c>
      <c r="B269" s="8" t="str">
        <f>INDEX(Master!E186:J186,MATCH('Forecast Vs Actual Dashboard'!$K$38,Master!$E$2:$J$2,0))</f>
        <v>SKU-876</v>
      </c>
      <c r="C269" s="8" t="str">
        <f>IFERROR(VLOOKUP(B269,'SKU Level Accuracy'!E:F,2,0),"")</f>
        <v>Description_876</v>
      </c>
      <c r="D269" s="37">
        <f>IF(B269="","",IFERROR(INDEX('SKU Level Accuracy'!R:R,MATCH(B269,'SKU Level Accuracy'!E:E,0)),""))</f>
        <v>2499.2934712230222</v>
      </c>
      <c r="E269" s="37">
        <f>IF(B269="","",IFERROR(INDEX('SKU Level Accuracy'!U:U,MATCH(B269,'SKU Level Accuracy'!E:E,0)),""))</f>
        <v>2856.3353956834535</v>
      </c>
      <c r="F269" s="3">
        <f>IF(C269="","",INDEX('SKU Level Accuracy'!$AA:$AA,MATCH(B269,'SKU Level Accuracy'!$E:$E,0)))</f>
        <v>0.85714285714285721</v>
      </c>
      <c r="G269" s="16">
        <f>IF(C269="","",IFERROR(INDEX('Consensus Forecast'!B:B,MATCH($B269,'Consensus Forecast'!F:F,0)),0))</f>
        <v>14.231884057971014</v>
      </c>
      <c r="H269" s="3">
        <f>IFERROR(F269-INDEX('SKU Level Accuracy'!$Z:$Z,MATCH(B269,'SKU Level Accuracy'!$E:$E,0)),"")</f>
        <v>0</v>
      </c>
    </row>
    <row r="270" spans="1:8" x14ac:dyDescent="0.45">
      <c r="A270" s="8">
        <f>IF(ROWS(A$86:A270)&gt;Master!$M$2,"",ROWS(A$86:A270))</f>
        <v>185</v>
      </c>
      <c r="B270" s="8" t="str">
        <f>INDEX(Master!E187:J187,MATCH('Forecast Vs Actual Dashboard'!$K$38,Master!$E$2:$J$2,0))</f>
        <v>SKU-1302</v>
      </c>
      <c r="C270" s="8" t="str">
        <f>IFERROR(VLOOKUP(B270,'SKU Level Accuracy'!E:F,2,0),"")</f>
        <v>Description_1302</v>
      </c>
      <c r="D270" s="37">
        <f>IF(B270="","",IFERROR(INDEX('SKU Level Accuracy'!R:R,MATCH(B270,'SKU Level Accuracy'!E:E,0)),""))</f>
        <v>3418.9509179528836</v>
      </c>
      <c r="E270" s="37">
        <f>IF(B270="","",IFERROR(INDEX('SKU Level Accuracy'!U:U,MATCH(B270,'SKU Level Accuracy'!E:E,0)),""))</f>
        <v>5561.2355808285947</v>
      </c>
      <c r="F270" s="3">
        <f>IF(C270="","",INDEX('SKU Level Accuracy'!$AA:$AA,MATCH(B270,'SKU Level Accuracy'!$E:$E,0)))</f>
        <v>0.37340876944837342</v>
      </c>
      <c r="G270" s="16">
        <f>IF(C270="","",IFERROR(INDEX('Consensus Forecast'!B:B,MATCH($B270,'Consensus Forecast'!F:F,0)),0))</f>
        <v>10.331195602382044</v>
      </c>
      <c r="H270" s="3">
        <f>IFERROR(F270-INDEX('SKU Level Accuracy'!$Z:$Z,MATCH(B270,'SKU Level Accuracy'!$E:$E,0)),"")</f>
        <v>2.8288543140028266E-2</v>
      </c>
    </row>
    <row r="271" spans="1:8" x14ac:dyDescent="0.45">
      <c r="A271" s="8">
        <f>IF(ROWS(A$86:A271)&gt;Master!$M$2,"",ROWS(A$86:A271))</f>
        <v>186</v>
      </c>
      <c r="B271" s="8" t="str">
        <f>INDEX(Master!E188:J188,MATCH('Forecast Vs Actual Dashboard'!$K$38,Master!$E$2:$J$2,0))</f>
        <v>SKU-1305</v>
      </c>
      <c r="C271" s="8" t="str">
        <f>IFERROR(VLOOKUP(B271,'SKU Level Accuracy'!E:F,2,0),"")</f>
        <v>Description_1305</v>
      </c>
      <c r="D271" s="37">
        <f>IF(B271="","",IFERROR(INDEX('SKU Level Accuracy'!R:R,MATCH(B271,'SKU Level Accuracy'!E:E,0)),""))</f>
        <v>3733.2194357110407</v>
      </c>
      <c r="E271" s="37">
        <f>IF(B271="","",IFERROR(INDEX('SKU Level Accuracy'!U:U,MATCH(B271,'SKU Level Accuracy'!E:E,0)),""))</f>
        <v>1839.0243525670151</v>
      </c>
      <c r="F271" s="3">
        <f>IF(C271="","",INDEX('SKU Level Accuracy'!$AA:$AA,MATCH(B271,'SKU Level Accuracy'!$E:$E,0)))</f>
        <v>0.4926108374384236</v>
      </c>
      <c r="G271" s="16">
        <f>IF(C271="","",IFERROR(INDEX('Consensus Forecast'!B:B,MATCH($B271,'Consensus Forecast'!F:F,0)),0))</f>
        <v>15.925661914460287</v>
      </c>
      <c r="H271" s="3">
        <f>IFERROR(F271-INDEX('SKU Level Accuracy'!$Z:$Z,MATCH(B271,'SKU Level Accuracy'!$E:$E,0)),"")</f>
        <v>-0.36945812807881773</v>
      </c>
    </row>
    <row r="272" spans="1:8" x14ac:dyDescent="0.45">
      <c r="A272" s="8">
        <f>IF(ROWS(A$86:A272)&gt;Master!$M$2,"",ROWS(A$86:A272))</f>
        <v>187</v>
      </c>
      <c r="B272" s="8" t="str">
        <f>INDEX(Master!E189:J189,MATCH('Forecast Vs Actual Dashboard'!$K$38,Master!$E$2:$J$2,0))</f>
        <v>SKU-824</v>
      </c>
      <c r="C272" s="8" t="str">
        <f>IFERROR(VLOOKUP(B272,'SKU Level Accuracy'!E:F,2,0),"")</f>
        <v>Description_824</v>
      </c>
      <c r="D272" s="37">
        <f>IF(B272="","",IFERROR(INDEX('SKU Level Accuracy'!R:R,MATCH(B272,'SKU Level Accuracy'!E:E,0)),""))</f>
        <v>2508.244345096582</v>
      </c>
      <c r="E272" s="37">
        <f>IF(B272="","",IFERROR(INDEX('SKU Level Accuracy'!U:U,MATCH(B272,'SKU Level Accuracy'!E:E,0)),""))</f>
        <v>1548.2989784546803</v>
      </c>
      <c r="F272" s="3">
        <f>IF(C272="","",INDEX('SKU Level Accuracy'!$AA:$AA,MATCH(B272,'SKU Level Accuracy'!$E:$E,0)))</f>
        <v>0.61728395061728403</v>
      </c>
      <c r="G272" s="16">
        <f>IF(C272="","",IFERROR(INDEX('Consensus Forecast'!B:B,MATCH($B272,'Consensus Forecast'!F:F,0)),0))</f>
        <v>1.4011391375101707</v>
      </c>
      <c r="H272" s="3">
        <f>IFERROR(F272-INDEX('SKU Level Accuracy'!$Z:$Z,MATCH(B272,'SKU Level Accuracy'!$E:$E,0)),"")</f>
        <v>-6.1728395061727559E-3</v>
      </c>
    </row>
    <row r="273" spans="1:8" x14ac:dyDescent="0.45">
      <c r="A273" s="8">
        <f>IF(ROWS(A$86:A273)&gt;Master!$M$2,"",ROWS(A$86:A273))</f>
        <v>188</v>
      </c>
      <c r="B273" s="8" t="str">
        <f>INDEX(Master!E190:J190,MATCH('Forecast Vs Actual Dashboard'!$K$38,Master!$E$2:$J$2,0))</f>
        <v>SKU-1020</v>
      </c>
      <c r="C273" s="8" t="str">
        <f>IFERROR(VLOOKUP(B273,'SKU Level Accuracy'!E:F,2,0),"")</f>
        <v>Description_1020</v>
      </c>
      <c r="D273" s="37">
        <f>IF(B273="","",IFERROR(INDEX('SKU Level Accuracy'!R:R,MATCH(B273,'SKU Level Accuracy'!E:E,0)),""))</f>
        <v>2021.4014592050207</v>
      </c>
      <c r="E273" s="37">
        <f>IF(B273="","",IFERROR(INDEX('SKU Level Accuracy'!U:U,MATCH(B273,'SKU Level Accuracy'!E:E,0)),""))</f>
        <v>2661.9278475127844</v>
      </c>
      <c r="F273" s="3">
        <f>IF(C273="","",INDEX('SKU Level Accuracy'!$AA:$AA,MATCH(B273,'SKU Level Accuracy'!$E:$E,0)))</f>
        <v>0.6831275720164609</v>
      </c>
      <c r="G273" s="16">
        <f>IF(C273="","",IFERROR(INDEX('Consensus Forecast'!B:B,MATCH($B273,'Consensus Forecast'!F:F,0)),0))</f>
        <v>14.693726235741446</v>
      </c>
      <c r="H273" s="3">
        <f>IFERROR(F273-INDEX('SKU Level Accuracy'!$Z:$Z,MATCH(B273,'SKU Level Accuracy'!$E:$E,0)),"")</f>
        <v>-8.2304526748971263E-2</v>
      </c>
    </row>
    <row r="274" spans="1:8" x14ac:dyDescent="0.45">
      <c r="A274" s="8">
        <f>IF(ROWS(A$86:A274)&gt;Master!$M$2,"",ROWS(A$86:A274))</f>
        <v>189</v>
      </c>
      <c r="B274" s="8" t="str">
        <f>INDEX(Master!E191:J191,MATCH('Forecast Vs Actual Dashboard'!$K$38,Master!$E$2:$J$2,0))</f>
        <v>SKU-1297</v>
      </c>
      <c r="C274" s="8" t="str">
        <f>IFERROR(VLOOKUP(B274,'SKU Level Accuracy'!E:F,2,0),"")</f>
        <v>Description_1297</v>
      </c>
      <c r="D274" s="37">
        <f>IF(B274="","",IFERROR(INDEX('SKU Level Accuracy'!R:R,MATCH(B274,'SKU Level Accuracy'!E:E,0)),""))</f>
        <v>2991.5752231030583</v>
      </c>
      <c r="E274" s="37">
        <f>IF(B274="","",IFERROR(INDEX('SKU Level Accuracy'!U:U,MATCH(B274,'SKU Level Accuracy'!E:E,0)),""))</f>
        <v>3451.8175651189135</v>
      </c>
      <c r="F274" s="3">
        <f>IF(C274="","",INDEX('SKU Level Accuracy'!$AA:$AA,MATCH(B274,'SKU Level Accuracy'!$E:$E,0)))</f>
        <v>0.84615384615384615</v>
      </c>
      <c r="G274" s="16">
        <f>IF(C274="","",IFERROR(INDEX('Consensus Forecast'!B:B,MATCH($B274,'Consensus Forecast'!F:F,0)),0))</f>
        <v>5.2075471698113205</v>
      </c>
      <c r="H274" s="3">
        <f>IFERROR(F274-INDEX('SKU Level Accuracy'!$Z:$Z,MATCH(B274,'SKU Level Accuracy'!$E:$E,0)),"")</f>
        <v>0.39940828402366868</v>
      </c>
    </row>
    <row r="275" spans="1:8" x14ac:dyDescent="0.45">
      <c r="A275" s="8">
        <f>IF(ROWS(A$86:A275)&gt;Master!$M$2,"",ROWS(A$86:A275))</f>
        <v>190</v>
      </c>
      <c r="B275" s="8" t="str">
        <f>INDEX(Master!E192:J192,MATCH('Forecast Vs Actual Dashboard'!$K$38,Master!$E$2:$J$2,0))</f>
        <v>SKU-1294</v>
      </c>
      <c r="C275" s="8" t="str">
        <f>IFERROR(VLOOKUP(B275,'SKU Level Accuracy'!E:F,2,0),"")</f>
        <v>Description_1294</v>
      </c>
      <c r="D275" s="37">
        <f>IF(B275="","",IFERROR(INDEX('SKU Level Accuracy'!R:R,MATCH(B275,'SKU Level Accuracy'!E:E,0)),""))</f>
        <v>1827.9492646525132</v>
      </c>
      <c r="E275" s="37">
        <f>IF(B275="","",IFERROR(INDEX('SKU Level Accuracy'!U:U,MATCH(B275,'SKU Level Accuracy'!E:E,0)),""))</f>
        <v>1073.5802259118127</v>
      </c>
      <c r="F275" s="3">
        <f>IF(C275="","",INDEX('SKU Level Accuracy'!$AA:$AA,MATCH(B275,'SKU Level Accuracy'!$E:$E,0)))</f>
        <v>0.5873140172278779</v>
      </c>
      <c r="G275" s="16">
        <f>IF(C275="","",IFERROR(INDEX('Consensus Forecast'!B:B,MATCH($B275,'Consensus Forecast'!F:F,0)),0))</f>
        <v>4.3427354976051085</v>
      </c>
      <c r="H275" s="3">
        <f>IFERROR(F275-INDEX('SKU Level Accuracy'!$Z:$Z,MATCH(B275,'SKU Level Accuracy'!$E:$E,0)),"")</f>
        <v>7.0477682067345393E-2</v>
      </c>
    </row>
    <row r="276" spans="1:8" x14ac:dyDescent="0.45">
      <c r="A276" s="8">
        <f>IF(ROWS(A$86:A276)&gt;Master!$M$2,"",ROWS(A$86:A276))</f>
        <v>191</v>
      </c>
      <c r="B276" s="8" t="str">
        <f>INDEX(Master!E193:J193,MATCH('Forecast Vs Actual Dashboard'!$K$38,Master!$E$2:$J$2,0))</f>
        <v>SKU-1042</v>
      </c>
      <c r="C276" s="8" t="str">
        <f>IFERROR(VLOOKUP(B276,'SKU Level Accuracy'!E:F,2,0),"")</f>
        <v>Description_1042</v>
      </c>
      <c r="D276" s="37">
        <f>IF(B276="","",IFERROR(INDEX('SKU Level Accuracy'!R:R,MATCH(B276,'SKU Level Accuracy'!E:E,0)),""))</f>
        <v>1845.0587524752477</v>
      </c>
      <c r="E276" s="37">
        <f>IF(B276="","",IFERROR(INDEX('SKU Level Accuracy'!U:U,MATCH(B276,'SKU Level Accuracy'!E:E,0)),""))</f>
        <v>2795.543564356436</v>
      </c>
      <c r="F276" s="3">
        <f>IF(C276="","",INDEX('SKU Level Accuracy'!$AA:$AA,MATCH(B276,'SKU Level Accuracy'!$E:$E,0)))</f>
        <v>0.48484848484848486</v>
      </c>
      <c r="G276" s="16">
        <f>IF(C276="","",IFERROR(INDEX('Consensus Forecast'!B:B,MATCH($B276,'Consensus Forecast'!F:F,0)),0))</f>
        <v>8.5970149253731343</v>
      </c>
      <c r="H276" s="3">
        <f>IFERROR(F276-INDEX('SKU Level Accuracy'!$Z:$Z,MATCH(B276,'SKU Level Accuracy'!$E:$E,0)),"")</f>
        <v>0.11784511784511786</v>
      </c>
    </row>
    <row r="277" spans="1:8" x14ac:dyDescent="0.45">
      <c r="A277" s="8">
        <f>IF(ROWS(A$86:A277)&gt;Master!$M$2,"",ROWS(A$86:A277))</f>
        <v>192</v>
      </c>
      <c r="B277" s="8" t="str">
        <f>INDEX(Master!E194:J194,MATCH('Forecast Vs Actual Dashboard'!$K$38,Master!$E$2:$J$2,0))</f>
        <v>SKU-1041</v>
      </c>
      <c r="C277" s="8" t="str">
        <f>IFERROR(VLOOKUP(B277,'SKU Level Accuracy'!E:F,2,0),"")</f>
        <v>Description_1041</v>
      </c>
      <c r="D277" s="37">
        <f>IF(B277="","",IFERROR(INDEX('SKU Level Accuracy'!R:R,MATCH(B277,'SKU Level Accuracy'!E:E,0)),""))</f>
        <v>901.40695304080066</v>
      </c>
      <c r="E277" s="37">
        <f>IF(B277="","",IFERROR(INDEX('SKU Level Accuracy'!U:U,MATCH(B277,'SKU Level Accuracy'!E:E,0)),""))</f>
        <v>1093.6187297921479</v>
      </c>
      <c r="F277" s="3">
        <f>IF(C277="","",INDEX('SKU Level Accuracy'!$AA:$AA,MATCH(B277,'SKU Level Accuracy'!$E:$E,0)))</f>
        <v>0.78676470588235292</v>
      </c>
      <c r="G277" s="16">
        <f>IF(C277="","",IFERROR(INDEX('Consensus Forecast'!B:B,MATCH($B277,'Consensus Forecast'!F:F,0)),0))</f>
        <v>11.631872509960161</v>
      </c>
      <c r="H277" s="3">
        <f>IFERROR(F277-INDEX('SKU Level Accuracy'!$Z:$Z,MATCH(B277,'SKU Level Accuracy'!$E:$E,0)),"")</f>
        <v>0.40808823529411764</v>
      </c>
    </row>
    <row r="278" spans="1:8" x14ac:dyDescent="0.45">
      <c r="A278" s="8">
        <f>IF(ROWS(A$86:A278)&gt;Master!$M$2,"",ROWS(A$86:A278))</f>
        <v>193</v>
      </c>
      <c r="B278" s="8" t="str">
        <f>INDEX(Master!E195:J195,MATCH('Forecast Vs Actual Dashboard'!$K$38,Master!$E$2:$J$2,0))</f>
        <v>SKU-1299</v>
      </c>
      <c r="C278" s="8" t="str">
        <f>IFERROR(VLOOKUP(B278,'SKU Level Accuracy'!E:F,2,0),"")</f>
        <v>Description_1299</v>
      </c>
      <c r="D278" s="37">
        <f>IF(B278="","",IFERROR(INDEX('SKU Level Accuracy'!R:R,MATCH(B278,'SKU Level Accuracy'!E:E,0)),""))</f>
        <v>1464.8562431484324</v>
      </c>
      <c r="E278" s="37">
        <f>IF(B278="","",IFERROR(INDEX('SKU Level Accuracy'!U:U,MATCH(B278,'SKU Level Accuracy'!E:E,0)),""))</f>
        <v>1351.8778776584084</v>
      </c>
      <c r="F278" s="3">
        <f>IF(C278="","",INDEX('SKU Level Accuracy'!$AA:$AA,MATCH(B278,'SKU Level Accuracy'!$E:$E,0)))</f>
        <v>0.92287409360580097</v>
      </c>
      <c r="G278" s="16">
        <f>IF(C278="","",IFERROR(INDEX('Consensus Forecast'!B:B,MATCH($B278,'Consensus Forecast'!F:F,0)),0))</f>
        <v>7.3068749999999998</v>
      </c>
      <c r="H278" s="3">
        <f>IFERROR(F278-INDEX('SKU Level Accuracy'!$Z:$Z,MATCH(B278,'SKU Level Accuracy'!$E:$E,0)),"")</f>
        <v>0</v>
      </c>
    </row>
    <row r="279" spans="1:8" x14ac:dyDescent="0.45">
      <c r="A279" s="8">
        <f>IF(ROWS(A$86:A279)&gt;Master!$M$2,"",ROWS(A$86:A279))</f>
        <v>194</v>
      </c>
      <c r="B279" s="8" t="str">
        <f>INDEX(Master!E196:J196,MATCH('Forecast Vs Actual Dashboard'!$K$38,Master!$E$2:$J$2,0))</f>
        <v>SKU-870</v>
      </c>
      <c r="C279" s="8" t="str">
        <f>IFERROR(VLOOKUP(B279,'SKU Level Accuracy'!E:F,2,0),"")</f>
        <v>Description_870</v>
      </c>
      <c r="D279" s="37">
        <f>IF(B279="","",IFERROR(INDEX('SKU Level Accuracy'!R:R,MATCH(B279,'SKU Level Accuracy'!E:E,0)),""))</f>
        <v>1812.495219512195</v>
      </c>
      <c r="E279" s="37">
        <f>IF(B279="","",IFERROR(INDEX('SKU Level Accuracy'!U:U,MATCH(B279,'SKU Level Accuracy'!E:E,0)),""))</f>
        <v>1544.740243902439</v>
      </c>
      <c r="F279" s="3">
        <f>IF(C279="","",INDEX('SKU Level Accuracy'!$AA:$AA,MATCH(B279,'SKU Level Accuracy'!$E:$E,0)))</f>
        <v>0.85227272727272729</v>
      </c>
      <c r="G279" s="16">
        <f>IF(C279="","",IFERROR(INDEX('Consensus Forecast'!B:B,MATCH($B279,'Consensus Forecast'!F:F,0)),0))</f>
        <v>52.875262789067975</v>
      </c>
      <c r="H279" s="3">
        <f>IFERROR(F279-INDEX('SKU Level Accuracy'!$Z:$Z,MATCH(B279,'SKU Level Accuracy'!$E:$E,0)),"")</f>
        <v>-9.4696969696969724E-2</v>
      </c>
    </row>
    <row r="280" spans="1:8" x14ac:dyDescent="0.45">
      <c r="A280" s="8">
        <f>IF(ROWS(A$86:A280)&gt;Master!$M$2,"",ROWS(A$86:A280))</f>
        <v>195</v>
      </c>
      <c r="B280" s="8" t="str">
        <f>INDEX(Master!E197:J197,MATCH('Forecast Vs Actual Dashboard'!$K$38,Master!$E$2:$J$2,0))</f>
        <v>SKU-872</v>
      </c>
      <c r="C280" s="8" t="str">
        <f>IFERROR(VLOOKUP(B280,'SKU Level Accuracy'!E:F,2,0),"")</f>
        <v>Description_872</v>
      </c>
      <c r="D280" s="37">
        <f>IF(B280="","",IFERROR(INDEX('SKU Level Accuracy'!R:R,MATCH(B280,'SKU Level Accuracy'!E:E,0)),""))</f>
        <v>962.7705862068965</v>
      </c>
      <c r="E280" s="37">
        <f>IF(B280="","",IFERROR(INDEX('SKU Level Accuracy'!U:U,MATCH(B280,'SKU Level Accuracy'!E:E,0)),""))</f>
        <v>1375.3865517241377</v>
      </c>
      <c r="F280" s="3">
        <f>IF(C280="","",INDEX('SKU Level Accuracy'!$AA:$AA,MATCH(B280,'SKU Level Accuracy'!$E:$E,0)))</f>
        <v>0.5714285714285714</v>
      </c>
      <c r="G280" s="16">
        <f>IF(C280="","",IFERROR(INDEX('Consensus Forecast'!B:B,MATCH($B280,'Consensus Forecast'!F:F,0)),0))</f>
        <v>17.015228426395939</v>
      </c>
      <c r="H280" s="3">
        <f>IFERROR(F280-INDEX('SKU Level Accuracy'!$Z:$Z,MATCH(B280,'SKU Level Accuracy'!$E:$E,0)),"")</f>
        <v>-0.15714285714285725</v>
      </c>
    </row>
    <row r="281" spans="1:8" x14ac:dyDescent="0.45">
      <c r="A281" s="8">
        <f>IF(ROWS(A$86:A281)&gt;Master!$M$2,"",ROWS(A$86:A281))</f>
        <v>196</v>
      </c>
      <c r="B281" s="8" t="str">
        <f>INDEX(Master!E198:J198,MATCH('Forecast Vs Actual Dashboard'!$K$38,Master!$E$2:$J$2,0))</f>
        <v>SKU-1040</v>
      </c>
      <c r="C281" s="8" t="str">
        <f>IFERROR(VLOOKUP(B281,'SKU Level Accuracy'!E:F,2,0),"")</f>
        <v>Description_1040</v>
      </c>
      <c r="D281" s="37">
        <f>IF(B281="","",IFERROR(INDEX('SKU Level Accuracy'!R:R,MATCH(B281,'SKU Level Accuracy'!E:E,0)),""))</f>
        <v>1204.5918075313807</v>
      </c>
      <c r="E281" s="37">
        <f>IF(B281="","",IFERROR(INDEX('SKU Level Accuracy'!U:U,MATCH(B281,'SKU Level Accuracy'!E:E,0)),""))</f>
        <v>969.21179916317988</v>
      </c>
      <c r="F281" s="3">
        <f>IF(C281="","",INDEX('SKU Level Accuracy'!$AA:$AA,MATCH(B281,'SKU Level Accuracy'!$E:$E,0)))</f>
        <v>0.8045977011494253</v>
      </c>
      <c r="G281" s="16">
        <f>IF(C281="","",IFERROR(INDEX('Consensus Forecast'!B:B,MATCH($B281,'Consensus Forecast'!F:F,0)),0))</f>
        <v>29.108108108108109</v>
      </c>
      <c r="H281" s="3">
        <f>IFERROR(F281-INDEX('SKU Level Accuracy'!$Z:$Z,MATCH(B281,'SKU Level Accuracy'!$E:$E,0)),"")</f>
        <v>-0.11494252873563215</v>
      </c>
    </row>
    <row r="282" spans="1:8" x14ac:dyDescent="0.45">
      <c r="A282" s="8">
        <f>IF(ROWS(A$86:A282)&gt;Master!$M$2,"",ROWS(A$86:A282))</f>
        <v>197</v>
      </c>
      <c r="B282" s="8" t="str">
        <f>INDEX(Master!E199:J199,MATCH('Forecast Vs Actual Dashboard'!$K$38,Master!$E$2:$J$2,0))</f>
        <v>SKU-1295</v>
      </c>
      <c r="C282" s="8" t="str">
        <f>IFERROR(VLOOKUP(B282,'SKU Level Accuracy'!E:F,2,0),"")</f>
        <v>Description_1295</v>
      </c>
      <c r="D282" s="37">
        <f>IF(B282="","",IFERROR(INDEX('SKU Level Accuracy'!R:R,MATCH(B282,'SKU Level Accuracy'!E:E,0)),""))</f>
        <v>2936.5045172947853</v>
      </c>
      <c r="E282" s="37">
        <f>IF(B282="","",IFERROR(INDEX('SKU Level Accuracy'!U:U,MATCH(B282,'SKU Level Accuracy'!E:E,0)),""))</f>
        <v>1634.2286009292718</v>
      </c>
      <c r="F282" s="3">
        <f>IF(C282="","",INDEX('SKU Level Accuracy'!$AA:$AA,MATCH(B282,'SKU Level Accuracy'!$E:$E,0)))</f>
        <v>0.55652173913043479</v>
      </c>
      <c r="G282" s="16">
        <f>IF(C282="","",IFERROR(INDEX('Consensus Forecast'!B:B,MATCH($B282,'Consensus Forecast'!F:F,0)),0))</f>
        <v>13.790948275862069</v>
      </c>
      <c r="H282" s="3">
        <f>IFERROR(F282-INDEX('SKU Level Accuracy'!$Z:$Z,MATCH(B282,'SKU Level Accuracy'!$E:$E,0)),"")</f>
        <v>2.6086956521739091E-2</v>
      </c>
    </row>
    <row r="283" spans="1:8" x14ac:dyDescent="0.45">
      <c r="A283" s="8">
        <f>IF(ROWS(A$86:A283)&gt;Master!$M$2,"",ROWS(A$86:A283))</f>
        <v>198</v>
      </c>
      <c r="B283" s="8" t="str">
        <f>INDEX(Master!E200:J200,MATCH('Forecast Vs Actual Dashboard'!$K$38,Master!$E$2:$J$2,0))</f>
        <v>SKU-1039</v>
      </c>
      <c r="C283" s="8" t="str">
        <f>IFERROR(VLOOKUP(B283,'SKU Level Accuracy'!E:F,2,0),"")</f>
        <v>Description_1039</v>
      </c>
      <c r="D283" s="37">
        <f>IF(B283="","",IFERROR(INDEX('SKU Level Accuracy'!R:R,MATCH(B283,'SKU Level Accuracy'!E:E,0)),""))</f>
        <v>2876.3208169934642</v>
      </c>
      <c r="E283" s="37">
        <f>IF(B283="","",IFERROR(INDEX('SKU Level Accuracy'!U:U,MATCH(B283,'SKU Level Accuracy'!E:E,0)),""))</f>
        <v>1577.3372222222224</v>
      </c>
      <c r="F283" s="3">
        <f>IF(C283="","",INDEX('SKU Level Accuracy'!$AA:$AA,MATCH(B283,'SKU Level Accuracy'!$E:$E,0)))</f>
        <v>0.54838709677419351</v>
      </c>
      <c r="G283" s="16">
        <f>IF(C283="","",IFERROR(INDEX('Consensus Forecast'!B:B,MATCH($B283,'Consensus Forecast'!F:F,0)),0))</f>
        <v>48.5625</v>
      </c>
      <c r="H283" s="3">
        <f>IFERROR(F283-INDEX('SKU Level Accuracy'!$Z:$Z,MATCH(B283,'SKU Level Accuracy'!$E:$E,0)),"")</f>
        <v>-0.15483870967741942</v>
      </c>
    </row>
    <row r="284" spans="1:8" x14ac:dyDescent="0.45">
      <c r="A284" s="8">
        <f>IF(ROWS(A$86:A284)&gt;Master!$M$2,"",ROWS(A$86:A284))</f>
        <v>199</v>
      </c>
      <c r="B284" s="8" t="str">
        <f>INDEX(Master!E201:J201,MATCH('Forecast Vs Actual Dashboard'!$K$38,Master!$E$2:$J$2,0))</f>
        <v>SKU-871</v>
      </c>
      <c r="C284" s="8" t="str">
        <f>IFERROR(VLOOKUP(B284,'SKU Level Accuracy'!E:F,2,0),"")</f>
        <v>Description_871</v>
      </c>
      <c r="D284" s="37">
        <f>IF(B284="","",IFERROR(INDEX('SKU Level Accuracy'!R:R,MATCH(B284,'SKU Level Accuracy'!E:E,0)),""))</f>
        <v>559.0089124653739</v>
      </c>
      <c r="E284" s="37">
        <f>IF(B284="","",IFERROR(INDEX('SKU Level Accuracy'!U:U,MATCH(B284,'SKU Level Accuracy'!E:E,0)),""))</f>
        <v>828.16135180055403</v>
      </c>
      <c r="F284" s="3">
        <f>IF(C284="","",INDEX('SKU Level Accuracy'!$AA:$AA,MATCH(B284,'SKU Level Accuracy'!$E:$E,0)))</f>
        <v>0.5185185185185186</v>
      </c>
      <c r="G284" s="16">
        <f>IF(C284="","",IFERROR(INDEX('Consensus Forecast'!B:B,MATCH($B284,'Consensus Forecast'!F:F,0)),0))</f>
        <v>39.846315789473685</v>
      </c>
      <c r="H284" s="3">
        <f>IFERROR(F284-INDEX('SKU Level Accuracy'!$Z:$Z,MATCH(B284,'SKU Level Accuracy'!$E:$E,0)),"")</f>
        <v>2.1164021164021274E-2</v>
      </c>
    </row>
    <row r="285" spans="1:8" x14ac:dyDescent="0.45">
      <c r="A285" s="8">
        <f>IF(ROWS(A$86:A285)&gt;Master!$M$2,"",ROWS(A$86:A285))</f>
        <v>200</v>
      </c>
      <c r="B285" s="8" t="str">
        <f>INDEX(Master!E202:J202,MATCH('Forecast Vs Actual Dashboard'!$K$38,Master!$E$2:$J$2,0))</f>
        <v>SKU-1303</v>
      </c>
      <c r="C285" s="8" t="str">
        <f>IFERROR(VLOOKUP(B285,'SKU Level Accuracy'!E:F,2,0),"")</f>
        <v>Description_1303</v>
      </c>
      <c r="D285" s="37">
        <f>IF(B285="","",IFERROR(INDEX('SKU Level Accuracy'!R:R,MATCH(B285,'SKU Level Accuracy'!E:E,0)),""))</f>
        <v>178.02996296296297</v>
      </c>
      <c r="E285" s="37">
        <f>IF(B285="","",IFERROR(INDEX('SKU Level Accuracy'!U:U,MATCH(B285,'SKU Level Accuracy'!E:E,0)),""))</f>
        <v>2670.4494444444445</v>
      </c>
      <c r="F285" s="3">
        <f>IF(C285="","",INDEX('SKU Level Accuracy'!$AA:$AA,MATCH(B285,'SKU Level Accuracy'!$E:$E,0)))</f>
        <v>0</v>
      </c>
      <c r="G285" s="16">
        <f>IF(C285="","",IFERROR(INDEX('Consensus Forecast'!B:B,MATCH($B285,'Consensus Forecast'!F:F,0)),0))</f>
        <v>14.518750000000001</v>
      </c>
      <c r="H285" s="3">
        <f>IFERROR(F285-INDEX('SKU Level Accuracy'!$Z:$Z,MATCH(B285,'SKU Level Accuracy'!$E:$E,0)),"")</f>
        <v>0</v>
      </c>
    </row>
    <row r="286" spans="1:8" x14ac:dyDescent="0.45">
      <c r="A286" s="8">
        <f>IF(ROWS(A$86:A286)&gt;Master!$M$2,"",ROWS(A$86:A286))</f>
        <v>201</v>
      </c>
      <c r="B286" s="8" t="str">
        <f>INDEX(Master!E203:J203,MATCH('Forecast Vs Actual Dashboard'!$K$38,Master!$E$2:$J$2,0))</f>
        <v>SKU-823</v>
      </c>
      <c r="C286" s="8" t="str">
        <f>IFERROR(VLOOKUP(B286,'SKU Level Accuracy'!E:F,2,0),"")</f>
        <v>Description_823</v>
      </c>
      <c r="D286" s="37">
        <f>IF(B286="","",IFERROR(INDEX('SKU Level Accuracy'!R:R,MATCH(B286,'SKU Level Accuracy'!E:E,0)),""))</f>
        <v>912.80197023004087</v>
      </c>
      <c r="E286" s="37">
        <f>IF(B286="","",IFERROR(INDEX('SKU Level Accuracy'!U:U,MATCH(B286,'SKU Level Accuracy'!E:E,0)),""))</f>
        <v>307.34073071718547</v>
      </c>
      <c r="F286" s="3">
        <f>IF(C286="","",INDEX('SKU Level Accuracy'!$AA:$AA,MATCH(B286,'SKU Level Accuracy'!$E:$E,0)))</f>
        <v>0.33670033670033672</v>
      </c>
      <c r="G286" s="16">
        <f>IF(C286="","",IFERROR(INDEX('Consensus Forecast'!B:B,MATCH($B286,'Consensus Forecast'!F:F,0)),0))</f>
        <v>7.4556650246305409</v>
      </c>
      <c r="H286" s="3">
        <f>IFERROR(F286-INDEX('SKU Level Accuracy'!$Z:$Z,MATCH(B286,'SKU Level Accuracy'!$E:$E,0)),"")</f>
        <v>-2.8619528619528545E-2</v>
      </c>
    </row>
    <row r="287" spans="1:8" x14ac:dyDescent="0.45">
      <c r="A287" s="8">
        <f>IF(ROWS(A$86:A287)&gt;Master!$M$2,"",ROWS(A$86:A287))</f>
        <v>202</v>
      </c>
      <c r="B287" s="8" t="str">
        <f>INDEX(Master!E204:J204,MATCH('Forecast Vs Actual Dashboard'!$K$38,Master!$E$2:$J$2,0))</f>
        <v>SKU-1293</v>
      </c>
      <c r="C287" s="8" t="str">
        <f>IFERROR(VLOOKUP(B287,'SKU Level Accuracy'!E:F,2,0),"")</f>
        <v>Description_1293</v>
      </c>
      <c r="D287" s="37">
        <f>IF(B287="","",IFERROR(INDEX('SKU Level Accuracy'!R:R,MATCH(B287,'SKU Level Accuracy'!E:E,0)),""))</f>
        <v>1316.6120940919036</v>
      </c>
      <c r="E287" s="37">
        <f>IF(B287="","",IFERROR(INDEX('SKU Level Accuracy'!U:U,MATCH(B287,'SKU Level Accuracy'!E:E,0)),""))</f>
        <v>737.59781181619257</v>
      </c>
      <c r="F287" s="3">
        <f>IF(C287="","",INDEX('SKU Level Accuracy'!$AA:$AA,MATCH(B287,'SKU Level Accuracy'!$E:$E,0)))</f>
        <v>0.56022408963585435</v>
      </c>
      <c r="G287" s="16">
        <f>IF(C287="","",IFERROR(INDEX('Consensus Forecast'!B:B,MATCH($B287,'Consensus Forecast'!F:F,0)),0))</f>
        <v>23.942477876106196</v>
      </c>
      <c r="H287" s="3">
        <f>IFERROR(F287-INDEX('SKU Level Accuracy'!$Z:$Z,MATCH(B287,'SKU Level Accuracy'!$E:$E,0)),"")</f>
        <v>5.3221288515406195E-2</v>
      </c>
    </row>
    <row r="288" spans="1:8" x14ac:dyDescent="0.45">
      <c r="A288" s="8">
        <f>IF(ROWS(A$86:A288)&gt;Master!$M$2,"",ROWS(A$86:A288))</f>
        <v>203</v>
      </c>
      <c r="B288" s="8" t="str">
        <f>INDEX(Master!E205:J205,MATCH('Forecast Vs Actual Dashboard'!$K$38,Master!$E$2:$J$2,0))</f>
        <v>SKU-873</v>
      </c>
      <c r="C288" s="8" t="str">
        <f>IFERROR(VLOOKUP(B288,'SKU Level Accuracy'!E:F,2,0),"")</f>
        <v>Description_873</v>
      </c>
      <c r="D288" s="37">
        <f>IF(B288="","",IFERROR(INDEX('SKU Level Accuracy'!R:R,MATCH(B288,'SKU Level Accuracy'!E:E,0)),""))</f>
        <v>250.71587837837836</v>
      </c>
      <c r="E288" s="37">
        <f>IF(B288="","",IFERROR(INDEX('SKU Level Accuracy'!U:U,MATCH(B288,'SKU Level Accuracy'!E:E,0)),""))</f>
        <v>601.71810810810803</v>
      </c>
      <c r="F288" s="3">
        <f>IF(C288="","",INDEX('SKU Level Accuracy'!$AA:$AA,MATCH(B288,'SKU Level Accuracy'!$E:$E,0)))</f>
        <v>0</v>
      </c>
      <c r="G288" s="16">
        <f>IF(C288="","",IFERROR(INDEX('Consensus Forecast'!B:B,MATCH($B288,'Consensus Forecast'!F:F,0)),0))</f>
        <v>148.34170854271358</v>
      </c>
      <c r="H288" s="3">
        <f>IFERROR(F288-INDEX('SKU Level Accuracy'!$Z:$Z,MATCH(B288,'SKU Level Accuracy'!$E:$E,0)),"")</f>
        <v>0</v>
      </c>
    </row>
    <row r="289" spans="1:8" x14ac:dyDescent="0.45">
      <c r="A289" s="8">
        <f>IF(ROWS(A$86:A289)&gt;Master!$M$2,"",ROWS(A$86:A289))</f>
        <v>204</v>
      </c>
      <c r="B289" s="8" t="str">
        <f>INDEX(Master!E206:J206,MATCH('Forecast Vs Actual Dashboard'!$K$38,Master!$E$2:$J$2,0))</f>
        <v>SKU-825</v>
      </c>
      <c r="C289" s="8" t="str">
        <f>IFERROR(VLOOKUP(B289,'SKU Level Accuracy'!E:F,2,0),"")</f>
        <v>Description_825</v>
      </c>
      <c r="D289" s="37">
        <f>IF(B289="","",IFERROR(INDEX('SKU Level Accuracy'!R:R,MATCH(B289,'SKU Level Accuracy'!E:E,0)),""))</f>
        <v>423.68523475046209</v>
      </c>
      <c r="E289" s="37">
        <f>IF(B289="","",IFERROR(INDEX('SKU Level Accuracy'!U:U,MATCH(B289,'SKU Level Accuracy'!E:E,0)),""))</f>
        <v>366.65068391866913</v>
      </c>
      <c r="F289" s="3">
        <f>IF(C289="","",INDEX('SKU Level Accuracy'!$AA:$AA,MATCH(B289,'SKU Level Accuracy'!$E:$E,0)))</f>
        <v>0.86538461538461542</v>
      </c>
      <c r="G289" s="16">
        <f>IF(C289="","",IFERROR(INDEX('Consensus Forecast'!B:B,MATCH($B289,'Consensus Forecast'!F:F,0)),0))</f>
        <v>41.778169014084504</v>
      </c>
      <c r="H289" s="3">
        <f>IFERROR(F289-INDEX('SKU Level Accuracy'!$Z:$Z,MATCH(B289,'SKU Level Accuracy'!$E:$E,0)),"")</f>
        <v>-5.7692307692307709E-2</v>
      </c>
    </row>
    <row r="290" spans="1:8" x14ac:dyDescent="0.45">
      <c r="A290" s="8">
        <f>IF(ROWS(A$86:A290)&gt;Master!$M$2,"",ROWS(A$86:A290))</f>
        <v>205</v>
      </c>
      <c r="B290" s="8" t="str">
        <f>INDEX(Master!E207:J207,MATCH('Forecast Vs Actual Dashboard'!$K$38,Master!$E$2:$J$2,0))</f>
        <v>SKU-875</v>
      </c>
      <c r="C290" s="8" t="str">
        <f>IFERROR(VLOOKUP(B290,'SKU Level Accuracy'!E:F,2,0),"")</f>
        <v>Description_875</v>
      </c>
      <c r="D290" s="37">
        <f>IF(B290="","",IFERROR(INDEX('SKU Level Accuracy'!R:R,MATCH(B290,'SKU Level Accuracy'!E:E,0)),""))</f>
        <v>468.26837529695035</v>
      </c>
      <c r="E290" s="37">
        <f>IF(B290="","",IFERROR(INDEX('SKU Level Accuracy'!U:U,MATCH(B290,'SKU Level Accuracy'!E:E,0)),""))</f>
        <v>828.79358459637228</v>
      </c>
      <c r="F290" s="3">
        <f>IF(C290="","",INDEX('SKU Level Accuracy'!$AA:$AA,MATCH(B290,'SKU Level Accuracy'!$E:$E,0)))</f>
        <v>0.23008849557522126</v>
      </c>
      <c r="G290" s="16">
        <f>IF(C290="","",IFERROR(INDEX('Consensus Forecast'!B:B,MATCH($B290,'Consensus Forecast'!F:F,0)),0))</f>
        <v>91.860972568578561</v>
      </c>
      <c r="H290" s="3">
        <f>IFERROR(F290-INDEX('SKU Level Accuracy'!$Z:$Z,MATCH(B290,'SKU Level Accuracy'!$E:$E,0)),"")</f>
        <v>0.23008849557522126</v>
      </c>
    </row>
    <row r="291" spans="1:8" x14ac:dyDescent="0.45">
      <c r="A291" s="8">
        <f>IF(ROWS(A$86:A291)&gt;Master!$M$2,"",ROWS(A$86:A291))</f>
        <v>206</v>
      </c>
      <c r="B291" s="8" t="str">
        <f>INDEX(Master!E208:J208,MATCH('Forecast Vs Actual Dashboard'!$K$38,Master!$E$2:$J$2,0))</f>
        <v>SKU-1292</v>
      </c>
      <c r="C291" s="8" t="str">
        <f>IFERROR(VLOOKUP(B291,'SKU Level Accuracy'!E:F,2,0),"")</f>
        <v>Description_1292</v>
      </c>
      <c r="D291" s="37">
        <f>IF(B291="","",IFERROR(INDEX('SKU Level Accuracy'!R:R,MATCH(B291,'SKU Level Accuracy'!E:E,0)),""))</f>
        <v>709.71476128697452</v>
      </c>
      <c r="E291" s="37">
        <f>IF(B291="","",IFERROR(INDEX('SKU Level Accuracy'!U:U,MATCH(B291,'SKU Level Accuracy'!E:E,0)),""))</f>
        <v>652.11157239231966</v>
      </c>
      <c r="F291" s="3">
        <f>IF(C291="","",INDEX('SKU Level Accuracy'!$AA:$AA,MATCH(B291,'SKU Level Accuracy'!$E:$E,0)))</f>
        <v>0.91883614088820831</v>
      </c>
      <c r="G291" s="16">
        <f>IF(C291="","",IFERROR(INDEX('Consensus Forecast'!B:B,MATCH($B291,'Consensus Forecast'!F:F,0)),0))</f>
        <v>6.6221889055472261</v>
      </c>
      <c r="H291" s="3">
        <f>IFERROR(F291-INDEX('SKU Level Accuracy'!$Z:$Z,MATCH(B291,'SKU Level Accuracy'!$E:$E,0)),"")</f>
        <v>0.14395099540581935</v>
      </c>
    </row>
    <row r="292" spans="1:8" x14ac:dyDescent="0.45">
      <c r="A292" s="8">
        <f>IF(ROWS(A$86:A292)&gt;Master!$M$2,"",ROWS(A$86:A292))</f>
        <v>207</v>
      </c>
      <c r="B292" s="8" t="str">
        <f>INDEX(Master!E209:J209,MATCH('Forecast Vs Actual Dashboard'!$K$38,Master!$E$2:$J$2,0))</f>
        <v>SKU-1291</v>
      </c>
      <c r="C292" s="8" t="str">
        <f>IFERROR(VLOOKUP(B292,'SKU Level Accuracy'!E:F,2,0),"")</f>
        <v>Description_1291</v>
      </c>
      <c r="D292" s="37">
        <f>IF(B292="","",IFERROR(INDEX('SKU Level Accuracy'!R:R,MATCH(B292,'SKU Level Accuracy'!E:E,0)),""))</f>
        <v>370.17630976430974</v>
      </c>
      <c r="E292" s="37">
        <f>IF(B292="","",IFERROR(INDEX('SKU Level Accuracy'!U:U,MATCH(B292,'SKU Level Accuracy'!E:E,0)),""))</f>
        <v>208.55003367003366</v>
      </c>
      <c r="F292" s="3">
        <f>IF(C292="","",INDEX('SKU Level Accuracy'!$AA:$AA,MATCH(B292,'SKU Level Accuracy'!$E:$E,0)))</f>
        <v>0.56338028169014087</v>
      </c>
      <c r="G292" s="16">
        <f>IF(C292="","",IFERROR(INDEX('Consensus Forecast'!B:B,MATCH($B292,'Consensus Forecast'!F:F,0)),0))</f>
        <v>9.4137931034482758</v>
      </c>
      <c r="H292" s="3">
        <f>IFERROR(F292-INDEX('SKU Level Accuracy'!$Z:$Z,MATCH(B292,'SKU Level Accuracy'!$E:$E,0)),"")</f>
        <v>3.5211267605633867E-2</v>
      </c>
    </row>
    <row r="293" spans="1:8" x14ac:dyDescent="0.45">
      <c r="A293" s="8">
        <f>IF(ROWS(A$86:A293)&gt;Master!$M$2,"",ROWS(A$86:A293))</f>
        <v>208</v>
      </c>
      <c r="B293" s="8" t="str">
        <f>INDEX(Master!E210:J210,MATCH('Forecast Vs Actual Dashboard'!$K$38,Master!$E$2:$J$2,0))</f>
        <v>SKU-179</v>
      </c>
      <c r="C293" s="8" t="str">
        <f>IFERROR(VLOOKUP(B293,'SKU Level Accuracy'!E:F,2,0),"")</f>
        <v>Description_179</v>
      </c>
      <c r="D293" s="37">
        <f>IF(B293="","",IFERROR(INDEX('SKU Level Accuracy'!R:R,MATCH(B293,'SKU Level Accuracy'!E:E,0)),""))</f>
        <v>0</v>
      </c>
      <c r="E293" s="37">
        <f>IF(B293="","",IFERROR(INDEX('SKU Level Accuracy'!U:U,MATCH(B293,'SKU Level Accuracy'!E:E,0)),""))</f>
        <v>4596.8849392249394</v>
      </c>
      <c r="F293" s="3">
        <f>IF(C293="","",INDEX('SKU Level Accuracy'!$AA:$AA,MATCH(B293,'SKU Level Accuracy'!$E:$E,0)))</f>
        <v>1</v>
      </c>
      <c r="G293" s="16">
        <f>IF(C293="","",IFERROR(INDEX('Consensus Forecast'!B:B,MATCH($B293,'Consensus Forecast'!F:F,0)),0))</f>
        <v>0</v>
      </c>
      <c r="H293" s="3">
        <f>IFERROR(F293-INDEX('SKU Level Accuracy'!$Z:$Z,MATCH(B293,'SKU Level Accuracy'!$E:$E,0)),"")</f>
        <v>0</v>
      </c>
    </row>
    <row r="294" spans="1:8" x14ac:dyDescent="0.45">
      <c r="A294" s="8">
        <f>IF(ROWS(A$86:A294)&gt;Master!$M$2,"",ROWS(A$86:A294))</f>
        <v>209</v>
      </c>
      <c r="B294" s="8" t="str">
        <f>INDEX(Master!E211:J211,MATCH('Forecast Vs Actual Dashboard'!$K$38,Master!$E$2:$J$2,0))</f>
        <v>SKU-749</v>
      </c>
      <c r="C294" s="8" t="str">
        <f>IFERROR(VLOOKUP(B294,'SKU Level Accuracy'!E:F,2,0),"")</f>
        <v>Description_749</v>
      </c>
      <c r="D294" s="37">
        <f>IF(B294="","",IFERROR(INDEX('SKU Level Accuracy'!R:R,MATCH(B294,'SKU Level Accuracy'!E:E,0)),""))</f>
        <v>0</v>
      </c>
      <c r="E294" s="37">
        <f>IF(B294="","",IFERROR(INDEX('SKU Level Accuracy'!U:U,MATCH(B294,'SKU Level Accuracy'!E:E,0)),""))</f>
        <v>0</v>
      </c>
      <c r="F294" s="3">
        <f>IF(C294="","",INDEX('SKU Level Accuracy'!$AA:$AA,MATCH(B294,'SKU Level Accuracy'!$E:$E,0)))</f>
        <v>1</v>
      </c>
      <c r="G294" s="16">
        <f>IF(C294="","",IFERROR(INDEX('Consensus Forecast'!B:B,MATCH($B294,'Consensus Forecast'!F:F,0)),0))</f>
        <v>0</v>
      </c>
      <c r="H294" s="3">
        <f>IFERROR(F294-INDEX('SKU Level Accuracy'!$Z:$Z,MATCH(B294,'SKU Level Accuracy'!$E:$E,0)),"")</f>
        <v>0</v>
      </c>
    </row>
    <row r="295" spans="1:8" x14ac:dyDescent="0.45">
      <c r="A295" s="8">
        <f>IF(ROWS(A$86:A295)&gt;Master!$M$2,"",ROWS(A$86:A295))</f>
        <v>210</v>
      </c>
      <c r="B295" s="8" t="str">
        <f>INDEX(Master!E212:J212,MATCH('Forecast Vs Actual Dashboard'!$K$38,Master!$E$2:$J$2,0))</f>
        <v>SKU-626</v>
      </c>
      <c r="C295" s="8" t="str">
        <f>IFERROR(VLOOKUP(B295,'SKU Level Accuracy'!E:F,2,0),"")</f>
        <v>Description_626</v>
      </c>
      <c r="D295" s="37">
        <f>IF(B295="","",IFERROR(INDEX('SKU Level Accuracy'!R:R,MATCH(B295,'SKU Level Accuracy'!E:E,0)),""))</f>
        <v>0</v>
      </c>
      <c r="E295" s="37">
        <f>IF(B295="","",IFERROR(INDEX('SKU Level Accuracy'!U:U,MATCH(B295,'SKU Level Accuracy'!E:E,0)),""))</f>
        <v>0</v>
      </c>
      <c r="F295" s="3">
        <f>IF(C295="","",INDEX('SKU Level Accuracy'!$AA:$AA,MATCH(B295,'SKU Level Accuracy'!$E:$E,0)))</f>
        <v>1</v>
      </c>
      <c r="G295" s="16">
        <f>IF(C295="","",IFERROR(INDEX('Consensus Forecast'!B:B,MATCH($B295,'Consensus Forecast'!F:F,0)),0))</f>
        <v>0</v>
      </c>
      <c r="H295" s="3">
        <f>IFERROR(F295-INDEX('SKU Level Accuracy'!$Z:$Z,MATCH(B295,'SKU Level Accuracy'!$E:$E,0)),"")</f>
        <v>0</v>
      </c>
    </row>
    <row r="296" spans="1:8" x14ac:dyDescent="0.45">
      <c r="A296" s="8">
        <f>IF(ROWS(A$86:A296)&gt;Master!$M$2,"",ROWS(A$86:A296))</f>
        <v>211</v>
      </c>
      <c r="B296" s="8" t="str">
        <f>INDEX(Master!E213:J213,MATCH('Forecast Vs Actual Dashboard'!$K$38,Master!$E$2:$J$2,0))</f>
        <v>SKU-712</v>
      </c>
      <c r="C296" s="8" t="str">
        <f>IFERROR(VLOOKUP(B296,'SKU Level Accuracy'!E:F,2,0),"")</f>
        <v>Description_712</v>
      </c>
      <c r="D296" s="37">
        <f>IF(B296="","",IFERROR(INDEX('SKU Level Accuracy'!R:R,MATCH(B296,'SKU Level Accuracy'!E:E,0)),""))</f>
        <v>13952.75</v>
      </c>
      <c r="E296" s="37">
        <f>IF(B296="","",IFERROR(INDEX('SKU Level Accuracy'!U:U,MATCH(B296,'SKU Level Accuracy'!E:E,0)),""))</f>
        <v>89.25</v>
      </c>
      <c r="F296" s="3">
        <f>IF(C296="","",INDEX('SKU Level Accuracy'!$AA:$AA,MATCH(B296,'SKU Level Accuracy'!$E:$E,0)))</f>
        <v>6.3965884861407751E-3</v>
      </c>
      <c r="G296" s="16">
        <f>IF(C296="","",IFERROR(INDEX('Consensus Forecast'!B:B,MATCH($B296,'Consensus Forecast'!F:F,0)),0))</f>
        <v>126.35779816513761</v>
      </c>
      <c r="H296" s="3">
        <f>IFERROR(F296-INDEX('SKU Level Accuracy'!$Z:$Z,MATCH(B296,'SKU Level Accuracy'!$E:$E,0)),"")</f>
        <v>-1.2793176972281439E-2</v>
      </c>
    </row>
    <row r="297" spans="1:8" x14ac:dyDescent="0.45">
      <c r="A297" s="8">
        <f>IF(ROWS(A$86:A297)&gt;Master!$M$2,"",ROWS(A$86:A297))</f>
        <v>212</v>
      </c>
      <c r="B297" s="8" t="str">
        <f>INDEX(Master!E214:J214,MATCH('Forecast Vs Actual Dashboard'!$K$38,Master!$E$2:$J$2,0))</f>
        <v>SKU-1118</v>
      </c>
      <c r="C297" s="8" t="str">
        <f>IFERROR(VLOOKUP(B297,'SKU Level Accuracy'!E:F,2,0),"")</f>
        <v>Description_1118</v>
      </c>
      <c r="D297" s="37">
        <f>IF(B297="","",IFERROR(INDEX('SKU Level Accuracy'!R:R,MATCH(B297,'SKU Level Accuracy'!E:E,0)),""))</f>
        <v>0</v>
      </c>
      <c r="E297" s="37">
        <f>IF(B297="","",IFERROR(INDEX('SKU Level Accuracy'!U:U,MATCH(B297,'SKU Level Accuracy'!E:E,0)),""))</f>
        <v>0</v>
      </c>
      <c r="F297" s="3">
        <f>IF(C297="","",INDEX('SKU Level Accuracy'!$AA:$AA,MATCH(B297,'SKU Level Accuracy'!$E:$E,0)))</f>
        <v>1</v>
      </c>
      <c r="G297" s="16">
        <f>IF(C297="","",IFERROR(INDEX('Consensus Forecast'!B:B,MATCH($B297,'Consensus Forecast'!F:F,0)),0))</f>
        <v>0</v>
      </c>
      <c r="H297" s="3">
        <f>IFERROR(F297-INDEX('SKU Level Accuracy'!$Z:$Z,MATCH(B297,'SKU Level Accuracy'!$E:$E,0)),"")</f>
        <v>0</v>
      </c>
    </row>
    <row r="298" spans="1:8" x14ac:dyDescent="0.45">
      <c r="A298" s="8">
        <f>IF(ROWS(A$86:A298)&gt;Master!$M$2,"",ROWS(A$86:A298))</f>
        <v>213</v>
      </c>
      <c r="B298" s="8" t="str">
        <f>INDEX(Master!E215:J215,MATCH('Forecast Vs Actual Dashboard'!$K$38,Master!$E$2:$J$2,0))</f>
        <v>SKU-1342</v>
      </c>
      <c r="C298" s="8" t="str">
        <f>IFERROR(VLOOKUP(B298,'SKU Level Accuracy'!E:F,2,0),"")</f>
        <v>Description_1342</v>
      </c>
      <c r="D298" s="37">
        <f>IF(B298="","",IFERROR(INDEX('SKU Level Accuracy'!R:R,MATCH(B298,'SKU Level Accuracy'!E:E,0)),""))</f>
        <v>0</v>
      </c>
      <c r="E298" s="37">
        <f>IF(B298="","",IFERROR(INDEX('SKU Level Accuracy'!U:U,MATCH(B298,'SKU Level Accuracy'!E:E,0)),""))</f>
        <v>8949.6809107282916</v>
      </c>
      <c r="F298" s="3">
        <f>IF(C298="","",INDEX('SKU Level Accuracy'!$AA:$AA,MATCH(B298,'SKU Level Accuracy'!$E:$E,0)))</f>
        <v>1</v>
      </c>
      <c r="G298" s="16">
        <f>IF(C298="","",IFERROR(INDEX('Consensus Forecast'!B:B,MATCH($B298,'Consensus Forecast'!F:F,0)),0))</f>
        <v>0</v>
      </c>
      <c r="H298" s="3">
        <f>IFERROR(F298-INDEX('SKU Level Accuracy'!$Z:$Z,MATCH(B298,'SKU Level Accuracy'!$E:$E,0)),"")</f>
        <v>0</v>
      </c>
    </row>
  </sheetData>
  <autoFilter ref="A85:H249" xr:uid="{00000000-0001-0000-0000-000000000000}"/>
  <mergeCells count="13">
    <mergeCell ref="B2:O2"/>
    <mergeCell ref="D6:F6"/>
    <mergeCell ref="L6:N6"/>
    <mergeCell ref="C4:F4"/>
    <mergeCell ref="K4:N4"/>
    <mergeCell ref="C14:N14"/>
    <mergeCell ref="H38:J38"/>
    <mergeCell ref="B67:H67"/>
    <mergeCell ref="C52:G52"/>
    <mergeCell ref="C38:E38"/>
    <mergeCell ref="J67:Q67"/>
    <mergeCell ref="J52:Q52"/>
    <mergeCell ref="A84:H84"/>
  </mergeCells>
  <conditionalFormatting sqref="E40:E42 E46:E48">
    <cfRule type="expression" dxfId="9" priority="183">
      <formula>$G40&gt;0.2</formula>
    </cfRule>
  </conditionalFormatting>
  <conditionalFormatting sqref="D9:G9">
    <cfRule type="iconSet" priority="179">
      <iconSet iconSet="3Symbols2">
        <cfvo type="percent" val="0"/>
        <cfvo type="num" val="0.5"/>
        <cfvo type="num" val="0.75"/>
      </iconSet>
    </cfRule>
  </conditionalFormatting>
  <conditionalFormatting sqref="P54:P63">
    <cfRule type="cellIs" dxfId="8" priority="176" operator="lessThan">
      <formula>3</formula>
    </cfRule>
  </conditionalFormatting>
  <conditionalFormatting sqref="L8:O9">
    <cfRule type="iconSet" priority="174">
      <iconSet iconSet="3Symbols2">
        <cfvo type="percent" val="0"/>
        <cfvo type="num" val="0.5"/>
        <cfvo type="num" val="0.75"/>
      </iconSet>
    </cfRule>
  </conditionalFormatting>
  <conditionalFormatting sqref="M17:O17">
    <cfRule type="iconSet" priority="173">
      <iconSet iconSet="3Symbols2">
        <cfvo type="percent" val="0"/>
        <cfvo type="num" val="0.5"/>
        <cfvo type="num" val="0.75"/>
      </iconSet>
    </cfRule>
  </conditionalFormatting>
  <conditionalFormatting sqref="D17:G17">
    <cfRule type="iconSet" priority="169">
      <iconSet iconSet="3Symbols2">
        <cfvo type="percent" val="0"/>
        <cfvo type="num" val="0.5"/>
        <cfvo type="num" val="0.75"/>
      </iconSet>
    </cfRule>
  </conditionalFormatting>
  <conditionalFormatting sqref="Q7:Q9">
    <cfRule type="iconSet" priority="153">
      <iconSet iconSet="3Symbols2">
        <cfvo type="percent" val="0"/>
        <cfvo type="num" val="0.5"/>
        <cfvo type="num" val="0.75"/>
      </iconSet>
    </cfRule>
  </conditionalFormatting>
  <conditionalFormatting sqref="O69:O78">
    <cfRule type="cellIs" dxfId="7" priority="151" operator="greaterThan">
      <formula>4</formula>
    </cfRule>
  </conditionalFormatting>
  <conditionalFormatting sqref="G69:G78">
    <cfRule type="cellIs" dxfId="6" priority="150" operator="lessThan">
      <formula>3</formula>
    </cfRule>
  </conditionalFormatting>
  <conditionalFormatting sqref="D63:F66">
    <cfRule type="expression" dxfId="5" priority="146">
      <formula>$D$56=#DIV/0!</formula>
    </cfRule>
  </conditionalFormatting>
  <conditionalFormatting sqref="G56:G59">
    <cfRule type="expression" dxfId="4" priority="145">
      <formula>$D$56=#DIV/0!</formula>
    </cfRule>
  </conditionalFormatting>
  <conditionalFormatting sqref="F69:F78">
    <cfRule type="iconSet" priority="140">
      <iconSet iconSet="3Symbols2">
        <cfvo type="percent" val="0"/>
        <cfvo type="num" val="0.5"/>
        <cfvo type="num" val="0.75"/>
      </iconSet>
    </cfRule>
  </conditionalFormatting>
  <conditionalFormatting sqref="N69:N78">
    <cfRule type="iconSet" priority="139">
      <iconSet iconSet="3Symbols2">
        <cfvo type="percent" val="0"/>
        <cfvo type="num" val="0.5"/>
        <cfvo type="num" val="0.75"/>
      </iconSet>
    </cfRule>
  </conditionalFormatting>
  <conditionalFormatting sqref="O54:O63">
    <cfRule type="iconSet" priority="138">
      <iconSet iconSet="3Symbols2">
        <cfvo type="percent" val="0"/>
        <cfvo type="num" val="0.5"/>
        <cfvo type="num" val="0.75"/>
      </iconSet>
    </cfRule>
  </conditionalFormatting>
  <conditionalFormatting sqref="L29:O29">
    <cfRule type="iconSet" priority="53">
      <iconSet iconSet="3Symbols2">
        <cfvo type="percent" val="0"/>
        <cfvo type="num" val="0.5"/>
        <cfvo type="num" val="0.75"/>
      </iconSet>
    </cfRule>
  </conditionalFormatting>
  <conditionalFormatting sqref="D8:G8">
    <cfRule type="iconSet" priority="112">
      <iconSet iconSet="3Symbols2">
        <cfvo type="percent" val="0"/>
        <cfvo type="num" val="0.5"/>
        <cfvo type="num" val="0.75"/>
      </iconSet>
    </cfRule>
  </conditionalFormatting>
  <conditionalFormatting sqref="M16:O16">
    <cfRule type="iconSet" priority="110">
      <iconSet iconSet="3Symbols2">
        <cfvo type="percent" val="0"/>
        <cfvo type="num" val="0.5"/>
        <cfvo type="num" val="0.75"/>
      </iconSet>
    </cfRule>
  </conditionalFormatting>
  <conditionalFormatting sqref="L17:O17">
    <cfRule type="iconSet" priority="93">
      <iconSet iconSet="3Symbols2">
        <cfvo type="percent" val="0"/>
        <cfvo type="num" val="0.5"/>
        <cfvo type="num" val="0.75"/>
      </iconSet>
    </cfRule>
  </conditionalFormatting>
  <conditionalFormatting sqref="M21:O21">
    <cfRule type="iconSet" priority="64">
      <iconSet iconSet="3Symbols2">
        <cfvo type="percent" val="0"/>
        <cfvo type="num" val="0"/>
        <cfvo type="num" val="0.75"/>
      </iconSet>
    </cfRule>
  </conditionalFormatting>
  <conditionalFormatting sqref="M21:O21">
    <cfRule type="iconSet" priority="63">
      <iconSet iconSet="3Symbols2">
        <cfvo type="percent" val="0"/>
        <cfvo type="num" val="0.5"/>
        <cfvo type="num" val="0.75"/>
      </iconSet>
    </cfRule>
  </conditionalFormatting>
  <conditionalFormatting sqref="L20:O20">
    <cfRule type="iconSet" priority="62">
      <iconSet iconSet="3Symbols2">
        <cfvo type="percent" val="0"/>
        <cfvo type="num" val="0.5"/>
        <cfvo type="num" val="0.75"/>
      </iconSet>
    </cfRule>
  </conditionalFormatting>
  <conditionalFormatting sqref="L21:O21">
    <cfRule type="iconSet" priority="61">
      <iconSet iconSet="3Symbols2">
        <cfvo type="percent" val="0"/>
        <cfvo type="num" val="0.5"/>
        <cfvo type="num" val="0.75"/>
      </iconSet>
    </cfRule>
  </conditionalFormatting>
  <conditionalFormatting sqref="M25:O25">
    <cfRule type="iconSet" priority="60">
      <iconSet iconSet="3Symbols2">
        <cfvo type="percent" val="0"/>
        <cfvo type="num" val="0"/>
        <cfvo type="num" val="0.75"/>
      </iconSet>
    </cfRule>
  </conditionalFormatting>
  <conditionalFormatting sqref="M25:O25">
    <cfRule type="iconSet" priority="59">
      <iconSet iconSet="3Symbols2">
        <cfvo type="percent" val="0"/>
        <cfvo type="num" val="0.5"/>
        <cfvo type="num" val="0.75"/>
      </iconSet>
    </cfRule>
  </conditionalFormatting>
  <conditionalFormatting sqref="L24:O24">
    <cfRule type="iconSet" priority="58">
      <iconSet iconSet="3Symbols2">
        <cfvo type="percent" val="0"/>
        <cfvo type="num" val="0.5"/>
        <cfvo type="num" val="0.75"/>
      </iconSet>
    </cfRule>
  </conditionalFormatting>
  <conditionalFormatting sqref="L25:O25">
    <cfRule type="iconSet" priority="57">
      <iconSet iconSet="3Symbols2">
        <cfvo type="percent" val="0"/>
        <cfvo type="num" val="0.5"/>
        <cfvo type="num" val="0.75"/>
      </iconSet>
    </cfRule>
  </conditionalFormatting>
  <conditionalFormatting sqref="M29:O29">
    <cfRule type="iconSet" priority="56">
      <iconSet iconSet="3Symbols2">
        <cfvo type="percent" val="0"/>
        <cfvo type="num" val="0"/>
        <cfvo type="num" val="0.75"/>
      </iconSet>
    </cfRule>
  </conditionalFormatting>
  <conditionalFormatting sqref="M29:O29">
    <cfRule type="iconSet" priority="55">
      <iconSet iconSet="3Symbols2">
        <cfvo type="percent" val="0"/>
        <cfvo type="num" val="0.5"/>
        <cfvo type="num" val="0.75"/>
      </iconSet>
    </cfRule>
  </conditionalFormatting>
  <conditionalFormatting sqref="L28:O28">
    <cfRule type="iconSet" priority="54">
      <iconSet iconSet="3Symbols2">
        <cfvo type="percent" val="0"/>
        <cfvo type="num" val="0.5"/>
        <cfvo type="num" val="0.75"/>
      </iconSet>
    </cfRule>
  </conditionalFormatting>
  <conditionalFormatting sqref="M33:O33">
    <cfRule type="iconSet" priority="52">
      <iconSet iconSet="3Symbols2">
        <cfvo type="percent" val="0"/>
        <cfvo type="num" val="0"/>
        <cfvo type="num" val="0.75"/>
      </iconSet>
    </cfRule>
  </conditionalFormatting>
  <conditionalFormatting sqref="M33:O33">
    <cfRule type="iconSet" priority="51">
      <iconSet iconSet="3Symbols2">
        <cfvo type="percent" val="0"/>
        <cfvo type="num" val="0.5"/>
        <cfvo type="num" val="0.75"/>
      </iconSet>
    </cfRule>
  </conditionalFormatting>
  <conditionalFormatting sqref="L32:O32">
    <cfRule type="iconSet" priority="50">
      <iconSet iconSet="3Symbols2">
        <cfvo type="percent" val="0"/>
        <cfvo type="num" val="0.5"/>
        <cfvo type="num" val="0.75"/>
      </iconSet>
    </cfRule>
  </conditionalFormatting>
  <conditionalFormatting sqref="L33:O33">
    <cfRule type="iconSet" priority="49">
      <iconSet iconSet="3Symbols2">
        <cfvo type="percent" val="0"/>
        <cfvo type="num" val="0.5"/>
        <cfvo type="num" val="0.75"/>
      </iconSet>
    </cfRule>
  </conditionalFormatting>
  <conditionalFormatting sqref="D21:G21">
    <cfRule type="iconSet" priority="36">
      <iconSet iconSet="3Symbols2">
        <cfvo type="percent" val="0"/>
        <cfvo type="num" val="0"/>
        <cfvo type="num" val="0.75"/>
      </iconSet>
    </cfRule>
  </conditionalFormatting>
  <conditionalFormatting sqref="D21:G21">
    <cfRule type="iconSet" priority="35">
      <iconSet iconSet="3Symbols2">
        <cfvo type="percent" val="0"/>
        <cfvo type="num" val="0.5"/>
        <cfvo type="num" val="0.75"/>
      </iconSet>
    </cfRule>
  </conditionalFormatting>
  <conditionalFormatting sqref="G20">
    <cfRule type="iconSet" priority="34">
      <iconSet iconSet="3Symbols2">
        <cfvo type="percent" val="0"/>
        <cfvo type="num" val="0.5"/>
        <cfvo type="num" val="0.75"/>
      </iconSet>
    </cfRule>
  </conditionalFormatting>
  <conditionalFormatting sqref="D25:G25">
    <cfRule type="iconSet" priority="33">
      <iconSet iconSet="3Symbols2">
        <cfvo type="percent" val="0"/>
        <cfvo type="num" val="0"/>
        <cfvo type="num" val="0.75"/>
      </iconSet>
    </cfRule>
  </conditionalFormatting>
  <conditionalFormatting sqref="D25:G25">
    <cfRule type="iconSet" priority="32">
      <iconSet iconSet="3Symbols2">
        <cfvo type="percent" val="0"/>
        <cfvo type="num" val="0.5"/>
        <cfvo type="num" val="0.75"/>
      </iconSet>
    </cfRule>
  </conditionalFormatting>
  <conditionalFormatting sqref="D29:G29">
    <cfRule type="iconSet" priority="30">
      <iconSet iconSet="3Symbols2">
        <cfvo type="percent" val="0"/>
        <cfvo type="num" val="0"/>
        <cfvo type="num" val="0.75"/>
      </iconSet>
    </cfRule>
  </conditionalFormatting>
  <conditionalFormatting sqref="D29:G29">
    <cfRule type="iconSet" priority="29">
      <iconSet iconSet="3Symbols2">
        <cfvo type="percent" val="0"/>
        <cfvo type="num" val="0.5"/>
        <cfvo type="num" val="0.75"/>
      </iconSet>
    </cfRule>
  </conditionalFormatting>
  <conditionalFormatting sqref="D33:G33">
    <cfRule type="iconSet" priority="27">
      <iconSet iconSet="3Symbols2">
        <cfvo type="percent" val="0"/>
        <cfvo type="num" val="0"/>
        <cfvo type="num" val="0.75"/>
      </iconSet>
    </cfRule>
  </conditionalFormatting>
  <conditionalFormatting sqref="D33:G33">
    <cfRule type="iconSet" priority="26">
      <iconSet iconSet="3Symbols2">
        <cfvo type="percent" val="0"/>
        <cfvo type="num" val="0.5"/>
        <cfvo type="num" val="0.75"/>
      </iconSet>
    </cfRule>
  </conditionalFormatting>
  <conditionalFormatting sqref="D16:G16">
    <cfRule type="iconSet" priority="15">
      <iconSet iconSet="3Symbols2">
        <cfvo type="percent" val="0"/>
        <cfvo type="num" val="0.5"/>
        <cfvo type="num" val="0.75"/>
      </iconSet>
    </cfRule>
  </conditionalFormatting>
  <conditionalFormatting sqref="G24">
    <cfRule type="iconSet" priority="14">
      <iconSet iconSet="3Symbols2">
        <cfvo type="percent" val="0"/>
        <cfvo type="num" val="0.5"/>
        <cfvo type="num" val="0.75"/>
      </iconSet>
    </cfRule>
  </conditionalFormatting>
  <conditionalFormatting sqref="D28:G28">
    <cfRule type="iconSet" priority="13">
      <iconSet iconSet="3Symbols2">
        <cfvo type="percent" val="0"/>
        <cfvo type="num" val="0.5"/>
        <cfvo type="num" val="0.75"/>
      </iconSet>
    </cfRule>
  </conditionalFormatting>
  <conditionalFormatting sqref="D32:G32">
    <cfRule type="iconSet" priority="12">
      <iconSet iconSet="3Symbols2">
        <cfvo type="percent" val="0"/>
        <cfvo type="num" val="0.5"/>
        <cfvo type="num" val="0.75"/>
      </iconSet>
    </cfRule>
  </conditionalFormatting>
  <conditionalFormatting sqref="D40:D42 D46:D48">
    <cfRule type="expression" dxfId="3" priority="8">
      <formula>$F40&gt;0.2</formula>
    </cfRule>
  </conditionalFormatting>
  <conditionalFormatting sqref="B86:B298">
    <cfRule type="cellIs" dxfId="2" priority="6" operator="equal">
      <formula>0</formula>
    </cfRule>
  </conditionalFormatting>
  <conditionalFormatting sqref="G86:G298">
    <cfRule type="cellIs" dxfId="1" priority="5" operator="lessThan">
      <formula>3</formula>
    </cfRule>
  </conditionalFormatting>
  <conditionalFormatting sqref="L16">
    <cfRule type="iconSet" priority="4">
      <iconSet iconSet="3Symbols2">
        <cfvo type="percent" val="0"/>
        <cfvo type="num" val="0.5"/>
        <cfvo type="num" val="0.75"/>
      </iconSet>
    </cfRule>
  </conditionalFormatting>
  <conditionalFormatting sqref="D20:F20">
    <cfRule type="iconSet" priority="3">
      <iconSet iconSet="3Symbols2">
        <cfvo type="percent" val="0"/>
        <cfvo type="num" val="0.5"/>
        <cfvo type="num" val="0.75"/>
      </iconSet>
    </cfRule>
  </conditionalFormatting>
  <conditionalFormatting sqref="D24:F24">
    <cfRule type="iconSet" priority="2">
      <iconSet iconSet="3Symbols2">
        <cfvo type="percent" val="0"/>
        <cfvo type="num" val="0.5"/>
        <cfvo type="num" val="0.75"/>
      </iconSet>
    </cfRule>
  </conditionalFormatting>
  <conditionalFormatting sqref="H86:H298">
    <cfRule type="cellIs" dxfId="0" priority="1" operator="lessThan">
      <formula>0</formula>
    </cfRule>
  </conditionalFormatting>
  <conditionalFormatting sqref="L23:N23 D27:F27 L27:N27 L31:N31 D31:F31 D35:F35 L35:N35 D19:F19 D23:F23 L19:N19 D17:G17 M17:O17">
    <cfRule type="iconSet" priority="187">
      <iconSet iconSet="3Symbols2">
        <cfvo type="percent" val="0"/>
        <cfvo type="num" val="0"/>
        <cfvo type="num" val="0.75"/>
      </iconSet>
    </cfRule>
  </conditionalFormatting>
  <conditionalFormatting sqref="F96:F298">
    <cfRule type="iconSet" priority="188">
      <iconSet iconSet="3Symbols2">
        <cfvo type="percent" val="0"/>
        <cfvo type="num" val="0.5"/>
        <cfvo type="num" val="0.75"/>
      </iconSet>
    </cfRule>
  </conditionalFormatting>
  <conditionalFormatting sqref="F86:F298">
    <cfRule type="iconSet" priority="189">
      <iconSet iconSet="3Symbols2">
        <cfvo type="percent" val="0"/>
        <cfvo type="num" val="0.5"/>
        <cfvo type="num" val="0.75"/>
      </iconSet>
    </cfRule>
  </conditionalFormatting>
  <pageMargins left="0.7" right="0.7" top="0.75" bottom="0.75" header="0.3" footer="0.3"/>
  <pageSetup paperSize="9" orientation="portrait" r:id="rId1"/>
  <ignoredErrors>
    <ignoredError sqref="C40" numberStoredAsText="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B23331D-44EF-49DE-B39E-7A3D5671F8D5}">
          <x14:formula1>
            <xm:f>Master!$R$2:$R$10</xm:f>
          </x14:formula1>
          <xm:sqref>K38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2BEB-9B04-4B76-BD5A-D7C5A1E8A871}">
  <sheetPr>
    <tabColor theme="4" tint="0.59999389629810485"/>
  </sheetPr>
  <dimension ref="A2:AF1004"/>
  <sheetViews>
    <sheetView showGridLines="0" tabSelected="1" workbookViewId="0">
      <selection activeCell="F13" sqref="F13"/>
    </sheetView>
  </sheetViews>
  <sheetFormatPr defaultColWidth="9.1328125" defaultRowHeight="14.25" x14ac:dyDescent="0.45"/>
  <cols>
    <col min="1" max="1" width="11.86328125" style="1" bestFit="1" customWidth="1"/>
    <col min="2" max="2" width="9.1328125" style="1"/>
    <col min="3" max="3" width="13.265625" style="1" customWidth="1"/>
    <col min="4" max="4" width="23.86328125" style="1" customWidth="1"/>
    <col min="5" max="5" width="9.1328125" style="1"/>
    <col min="6" max="6" width="47.73046875" style="1" customWidth="1"/>
    <col min="7" max="7" width="9.1328125" style="1"/>
    <col min="8" max="8" width="12" style="1" bestFit="1" customWidth="1"/>
    <col min="9" max="9" width="25" style="1" bestFit="1" customWidth="1"/>
    <col min="10" max="10" width="11" style="1" bestFit="1" customWidth="1"/>
    <col min="11" max="11" width="9" style="1" customWidth="1"/>
    <col min="12" max="12" width="9.59765625" style="1" customWidth="1"/>
    <col min="13" max="13" width="11" style="1" bestFit="1" customWidth="1"/>
    <col min="14" max="16" width="12.73046875" style="1" customWidth="1"/>
    <col min="17" max="17" width="14" style="1" bestFit="1" customWidth="1"/>
    <col min="18" max="18" width="14.73046875" style="1" bestFit="1" customWidth="1"/>
    <col min="19" max="20" width="11.59765625" style="1" bestFit="1" customWidth="1"/>
    <col min="21" max="21" width="13.59765625" style="1" bestFit="1" customWidth="1"/>
    <col min="22" max="23" width="12" style="1" customWidth="1"/>
    <col min="24" max="24" width="16.3984375" style="1" customWidth="1"/>
    <col min="25" max="26" width="9" style="1" customWidth="1"/>
    <col min="27" max="28" width="9.1328125" style="1"/>
    <col min="29" max="30" width="20.86328125" style="1" customWidth="1"/>
    <col min="31" max="31" width="22.59765625" style="1" bestFit="1" customWidth="1"/>
    <col min="32" max="32" width="22.59765625" style="1" customWidth="1"/>
    <col min="33" max="16384" width="9.1328125" style="1"/>
  </cols>
  <sheetData>
    <row r="2" spans="1:32" ht="14.65" thickBot="1" x14ac:dyDescent="0.5">
      <c r="G2" s="3"/>
      <c r="J2" s="38"/>
      <c r="L2" s="38"/>
      <c r="M2" s="38"/>
      <c r="N2" s="38"/>
      <c r="O2" s="38"/>
      <c r="P2" s="38"/>
      <c r="R2" s="38"/>
      <c r="V2" s="38"/>
      <c r="W2" s="3"/>
      <c r="Y2" s="3"/>
      <c r="Z2" s="3"/>
      <c r="AA2" s="3"/>
    </row>
    <row r="3" spans="1:32" ht="14.65" thickBot="1" x14ac:dyDescent="0.5">
      <c r="G3" s="3"/>
      <c r="J3" s="150" t="s">
        <v>5</v>
      </c>
      <c r="K3" s="151"/>
      <c r="L3" s="151"/>
      <c r="M3" s="151"/>
      <c r="N3" s="151"/>
      <c r="O3" s="151"/>
      <c r="P3" s="151"/>
      <c r="R3" s="150" t="s">
        <v>6</v>
      </c>
      <c r="S3" s="151"/>
      <c r="T3" s="151"/>
      <c r="U3" s="151"/>
      <c r="V3" s="151"/>
      <c r="W3" s="151"/>
      <c r="X3" s="152"/>
      <c r="Y3" s="150" t="s">
        <v>2305</v>
      </c>
      <c r="Z3" s="151"/>
      <c r="AA3" s="151"/>
      <c r="AB3" s="151"/>
      <c r="AC3" s="151"/>
      <c r="AD3" s="151"/>
      <c r="AE3" s="151"/>
      <c r="AF3" s="152"/>
    </row>
    <row r="4" spans="1:32" ht="14.65" thickBot="1" x14ac:dyDescent="0.5">
      <c r="J4" s="118"/>
      <c r="K4" s="110" t="s">
        <v>19</v>
      </c>
      <c r="L4" s="111"/>
      <c r="M4" s="111"/>
      <c r="N4" s="110" t="s">
        <v>2306</v>
      </c>
      <c r="O4" s="111"/>
      <c r="P4" s="112"/>
      <c r="R4" s="118"/>
      <c r="S4" s="110" t="s">
        <v>19</v>
      </c>
      <c r="T4" s="111"/>
      <c r="U4" s="111"/>
      <c r="V4" s="110" t="s">
        <v>2306</v>
      </c>
      <c r="W4" s="111"/>
      <c r="X4" s="112"/>
      <c r="Y4" s="110" t="s">
        <v>4</v>
      </c>
      <c r="Z4" s="111"/>
      <c r="AA4" s="112"/>
      <c r="AB4" s="154" t="s">
        <v>12</v>
      </c>
      <c r="AC4" s="110" t="s">
        <v>2307</v>
      </c>
      <c r="AD4" s="111"/>
      <c r="AE4" s="112"/>
      <c r="AF4" s="153"/>
    </row>
    <row r="5" spans="1:32" ht="14.65" thickBot="1" x14ac:dyDescent="0.5">
      <c r="A5" s="53" t="s">
        <v>1117</v>
      </c>
      <c r="B5" s="54" t="s">
        <v>29</v>
      </c>
      <c r="C5" s="54" t="s">
        <v>1116</v>
      </c>
      <c r="D5" s="54" t="s">
        <v>1118</v>
      </c>
      <c r="E5" s="54" t="s">
        <v>25</v>
      </c>
      <c r="F5" s="54" t="s">
        <v>38</v>
      </c>
      <c r="G5" s="54" t="s">
        <v>18</v>
      </c>
      <c r="H5" s="54" t="s">
        <v>26</v>
      </c>
      <c r="I5" s="54" t="s">
        <v>24</v>
      </c>
      <c r="J5" s="56" t="s">
        <v>0</v>
      </c>
      <c r="K5" s="53" t="s">
        <v>1</v>
      </c>
      <c r="L5" s="54" t="s">
        <v>2</v>
      </c>
      <c r="M5" s="55" t="s">
        <v>3</v>
      </c>
      <c r="N5" s="57" t="s">
        <v>66</v>
      </c>
      <c r="O5" s="58" t="s">
        <v>67</v>
      </c>
      <c r="P5" s="59" t="s">
        <v>68</v>
      </c>
      <c r="Q5" s="56" t="s">
        <v>1291</v>
      </c>
      <c r="R5" s="56" t="s">
        <v>0</v>
      </c>
      <c r="S5" s="53" t="s">
        <v>1</v>
      </c>
      <c r="T5" s="54" t="s">
        <v>2</v>
      </c>
      <c r="U5" s="55" t="s">
        <v>3</v>
      </c>
      <c r="V5" s="57" t="s">
        <v>64</v>
      </c>
      <c r="W5" s="58" t="s">
        <v>65</v>
      </c>
      <c r="X5" s="59" t="s">
        <v>50</v>
      </c>
      <c r="Y5" s="57" t="s">
        <v>1</v>
      </c>
      <c r="Z5" s="58" t="s">
        <v>2</v>
      </c>
      <c r="AA5" s="59" t="s">
        <v>3</v>
      </c>
      <c r="AB5" s="59" t="s">
        <v>3</v>
      </c>
      <c r="AC5" s="57" t="s">
        <v>30</v>
      </c>
      <c r="AD5" s="58" t="s">
        <v>31</v>
      </c>
      <c r="AE5" s="59" t="s">
        <v>32</v>
      </c>
      <c r="AF5" s="56" t="s">
        <v>69</v>
      </c>
    </row>
    <row r="6" spans="1:32" x14ac:dyDescent="0.45">
      <c r="A6" s="60" t="s">
        <v>2302</v>
      </c>
      <c r="B6" s="61" t="s">
        <v>1123</v>
      </c>
      <c r="C6" s="61" t="s">
        <v>1135</v>
      </c>
      <c r="D6" s="61" t="s">
        <v>1148</v>
      </c>
      <c r="E6" s="62" t="s">
        <v>115</v>
      </c>
      <c r="F6" s="62" t="s">
        <v>1292</v>
      </c>
      <c r="G6" s="63">
        <v>44593</v>
      </c>
      <c r="H6" s="64">
        <v>9714</v>
      </c>
      <c r="I6" s="61" t="str">
        <f t="shared" ref="I6:I50" si="0">IF(J6&gt;M6,"Demand",IF(OR(H6&lt;=0.05*M6,J6&gt;=0.9*H6),"Supply","Demand"))</f>
        <v>Demand</v>
      </c>
      <c r="J6" s="66">
        <v>1108</v>
      </c>
      <c r="K6" s="67">
        <v>1753</v>
      </c>
      <c r="L6" s="64">
        <v>1753</v>
      </c>
      <c r="M6" s="64">
        <v>1800</v>
      </c>
      <c r="N6" s="68">
        <f>ABS(K6-$J6)</f>
        <v>645</v>
      </c>
      <c r="O6" s="69">
        <f>ABS(L6-$J6)</f>
        <v>645</v>
      </c>
      <c r="P6" s="69">
        <f>ABS(M6-$J6)</f>
        <v>692</v>
      </c>
      <c r="Q6" s="66">
        <v>21.612168777484612</v>
      </c>
      <c r="R6" s="66">
        <f>$Q6*J6</f>
        <v>23946.283005452951</v>
      </c>
      <c r="S6" s="68">
        <f>$Q6*K6</f>
        <v>37886.131866930526</v>
      </c>
      <c r="T6" s="69">
        <f>$Q6*L6</f>
        <v>37886.131866930526</v>
      </c>
      <c r="U6" s="69">
        <f>$Q6*M6</f>
        <v>38901.903799472304</v>
      </c>
      <c r="V6" s="68">
        <f>ABS(S6-$R6)</f>
        <v>13939.848861477574</v>
      </c>
      <c r="W6" s="69">
        <f>ABS(T6-$R6)</f>
        <v>13939.848861477574</v>
      </c>
      <c r="X6" s="126">
        <f>ABS(U6-$R6)</f>
        <v>14955.620794019353</v>
      </c>
      <c r="Y6" s="70">
        <f>IFERROR(MAX(1-N6/$J6,0),1)</f>
        <v>0.41787003610108309</v>
      </c>
      <c r="Z6" s="71">
        <f>IFERROR(MAX(1-O6/$J6,0),1)</f>
        <v>0.41787003610108309</v>
      </c>
      <c r="AA6" s="72">
        <f>IFERROR(MAX(1-P6/$J6,0),1)</f>
        <v>0.37545126353790614</v>
      </c>
      <c r="AB6" s="119" t="str">
        <f>IF(SUM($J6,M6)=0,"Others",VLOOKUP(AA6,Master!$B$4:$D$13,3,TRUE))</f>
        <v>30-40%</v>
      </c>
      <c r="AC6" s="73" t="str">
        <f>IF(SUM($J6,K6)=0,"Others",IF(AND(K6=0,$J6&gt;0),"Not Forecasted But Sold",IF(AND(K6&gt;0,$J6=0),"Forecasted But Not Sold",IF(K6/$J6&gt;1.1,"Overforecast",IF(K6/$J6&lt;0.9,"Underforecast","Normal")))))</f>
        <v>Overforecast</v>
      </c>
      <c r="AD6" s="74" t="str">
        <f>IF(SUM($J6,L6)=0,"Others",IF(AND(L6=0,$J6&gt;0),"Not Forecasted But Sold",IF(AND(L6&gt;0,$J6=0),"Forecasted But Not Sold",IF(L6/$J6&gt;1.1,"Overforecast",IF(L6/$J6&lt;0.9,"Underforecast","Normal")))))</f>
        <v>Overforecast</v>
      </c>
      <c r="AE6" s="74" t="str">
        <f>IF(SUM($J6,M6)=0,"Others",IF(AND(M6=0,$J6&gt;0),"Not Forecasted But Sold",IF(AND(M6&gt;0,$J6=0),"Forecasted But Not Sold",IF(M6/$J6&gt;1.1,"Overforecast",IF(M6/$J6&lt;0.9,"Underforecast","Normal")))))</f>
        <v>Overforecast</v>
      </c>
      <c r="AF6" s="143" t="str">
        <f>IFERROR(IF(J6=0,"0",VLOOKUP(J6/M6,Master!$N$5:$P$11,3,TRUE)),"Sales Agst No FC")</f>
        <v>50-80</v>
      </c>
    </row>
    <row r="7" spans="1:32" x14ac:dyDescent="0.45">
      <c r="A7" s="60" t="s">
        <v>2302</v>
      </c>
      <c r="B7" s="61" t="s">
        <v>1122</v>
      </c>
      <c r="C7" s="61" t="s">
        <v>1135</v>
      </c>
      <c r="D7" s="61" t="s">
        <v>1148</v>
      </c>
      <c r="E7" s="62" t="s">
        <v>116</v>
      </c>
      <c r="F7" s="62" t="s">
        <v>1293</v>
      </c>
      <c r="G7" s="63">
        <v>44593</v>
      </c>
      <c r="H7" s="64">
        <v>152</v>
      </c>
      <c r="I7" s="61" t="str">
        <f t="shared" si="0"/>
        <v>Demand</v>
      </c>
      <c r="J7" s="66">
        <v>2</v>
      </c>
      <c r="K7" s="67">
        <v>0</v>
      </c>
      <c r="L7" s="64">
        <v>0</v>
      </c>
      <c r="M7" s="64">
        <v>17</v>
      </c>
      <c r="N7" s="67">
        <f>ABS(K7-$J7)</f>
        <v>2</v>
      </c>
      <c r="O7" s="64">
        <f>ABS(L7-$J7)</f>
        <v>2</v>
      </c>
      <c r="P7" s="64">
        <f>ABS(M7-$J7)</f>
        <v>15</v>
      </c>
      <c r="Q7" s="66">
        <v>21.9</v>
      </c>
      <c r="R7" s="66">
        <f>$Q7*J7</f>
        <v>43.8</v>
      </c>
      <c r="S7" s="67">
        <f>$Q7*K7</f>
        <v>0</v>
      </c>
      <c r="T7" s="64">
        <f>$Q7*L7</f>
        <v>0</v>
      </c>
      <c r="U7" s="64">
        <f>$Q7*M7</f>
        <v>372.29999999999995</v>
      </c>
      <c r="V7" s="67">
        <f t="shared" ref="V7:V52" si="1">ABS(S7-$R7)</f>
        <v>43.8</v>
      </c>
      <c r="W7" s="64">
        <f t="shared" ref="W7:W52" si="2">ABS(T7-$R7)</f>
        <v>43.8</v>
      </c>
      <c r="X7" s="117">
        <f t="shared" ref="X7:X52" si="3">ABS(U7-R7)</f>
        <v>328.49999999999994</v>
      </c>
      <c r="Y7" s="75">
        <f>IFERROR(MAX(1-N7/$J7,0),1)</f>
        <v>0</v>
      </c>
      <c r="Z7" s="27">
        <f>IFERROR(MAX(1-O7/$J7,0),1)</f>
        <v>0</v>
      </c>
      <c r="AA7" s="76">
        <f>IFERROR(MAX(1-P7/$J7,0),1)</f>
        <v>0</v>
      </c>
      <c r="AB7" s="65" t="str">
        <f>IF(SUM($J7,M7)=0,"Others",VLOOKUP(AA7,Master!$B$4:$D$13,3,TRUE))</f>
        <v>0-10%</v>
      </c>
      <c r="AC7" s="60" t="str">
        <f>IF(SUM(J7,K7)=0,"Others",IF(AND(K7=0,J7&gt;0),"Not Forecasted But Sold",IF(AND(K7&gt;0,J7=0),"Forecasted But Not Sold",IF(K7/J7&gt;1.1,"Overforecast",IF(K7/J7&lt;0.9,"Underforecast","Normal")))))</f>
        <v>Not Forecasted But Sold</v>
      </c>
      <c r="AD7" s="61" t="str">
        <f>IF(SUM(J7,L7)=0,"Others",IF(AND(L7=0,J7&gt;0),"Not Forecasted But Sold",IF(AND(L7&gt;0,J7=0),"Forecasted But Not Sold",IF(L7/J7&gt;1.1,"Overforecast",IF(L7/J7&lt;0.9,"Underforecast","Normal")))))</f>
        <v>Not Forecasted But Sold</v>
      </c>
      <c r="AE7" s="61" t="str">
        <f>IF(SUM(J7,M7)=0,"Others",IF(AND(M7=0,J7&gt;0),"Not Forecasted But Sold",IF(AND(M7&gt;0,J7=0),"Forecasted But Not Sold",IF(M7/J7&gt;1.1,"Overforecast",IF(M7/J7&lt;0.9,"Underforecast","Normal")))))</f>
        <v>Overforecast</v>
      </c>
      <c r="AF7" s="144" t="str">
        <f>IFERROR(IF(J7=0,"0",VLOOKUP(J7/M7,Master!$N$5:$P$11,3,TRUE)),"Sales Agst No FC")</f>
        <v>0-25</v>
      </c>
    </row>
    <row r="8" spans="1:32" x14ac:dyDescent="0.45">
      <c r="A8" s="60" t="s">
        <v>2302</v>
      </c>
      <c r="B8" s="61" t="s">
        <v>1122</v>
      </c>
      <c r="C8" s="61" t="s">
        <v>1135</v>
      </c>
      <c r="D8" s="61" t="s">
        <v>1148</v>
      </c>
      <c r="E8" s="62" t="s">
        <v>117</v>
      </c>
      <c r="F8" s="62" t="s">
        <v>1294</v>
      </c>
      <c r="G8" s="63">
        <v>44593</v>
      </c>
      <c r="H8" s="64">
        <v>212</v>
      </c>
      <c r="I8" s="61" t="str">
        <f t="shared" si="0"/>
        <v>Demand</v>
      </c>
      <c r="J8" s="66">
        <v>15</v>
      </c>
      <c r="K8" s="67">
        <v>100</v>
      </c>
      <c r="L8" s="64">
        <v>100</v>
      </c>
      <c r="M8" s="64">
        <v>90</v>
      </c>
      <c r="N8" s="67">
        <f>ABS(K8-$J8)</f>
        <v>85</v>
      </c>
      <c r="O8" s="64">
        <f>ABS(L8-$J8)</f>
        <v>85</v>
      </c>
      <c r="P8" s="64">
        <f>ABS(M8-$J8)</f>
        <v>75</v>
      </c>
      <c r="Q8" s="66">
        <v>63.44</v>
      </c>
      <c r="R8" s="66">
        <f>$Q8*J8</f>
        <v>951.59999999999991</v>
      </c>
      <c r="S8" s="67">
        <f>$Q8*K8</f>
        <v>6344</v>
      </c>
      <c r="T8" s="64">
        <f>$Q8*L8</f>
        <v>6344</v>
      </c>
      <c r="U8" s="64">
        <f>$Q8*M8</f>
        <v>5709.5999999999995</v>
      </c>
      <c r="V8" s="67">
        <f t="shared" si="1"/>
        <v>5392.4</v>
      </c>
      <c r="W8" s="64">
        <f t="shared" si="2"/>
        <v>5392.4</v>
      </c>
      <c r="X8" s="117">
        <f t="shared" si="3"/>
        <v>4758</v>
      </c>
      <c r="Y8" s="75">
        <f>IFERROR(MAX(1-N8/$J8,0),1)</f>
        <v>0</v>
      </c>
      <c r="Z8" s="27">
        <f>IFERROR(MAX(1-O8/$J8,0),1)</f>
        <v>0</v>
      </c>
      <c r="AA8" s="76">
        <f>IFERROR(MAX(1-P8/$J8,0),1)</f>
        <v>0</v>
      </c>
      <c r="AB8" s="65" t="str">
        <f>IF(SUM($J8,M8)=0,"Others",VLOOKUP(AA8,Master!$B$4:$D$13,3,TRUE))</f>
        <v>0-10%</v>
      </c>
      <c r="AC8" s="60" t="str">
        <f>IF(SUM(J8,K8)=0,"Others",IF(AND(K8=0,J8&gt;0),"Not Forecasted But Sold",IF(AND(K8&gt;0,J8=0),"Forecasted But Not Sold",IF(K8/J8&gt;1.1,"Overforecast",IF(K8/J8&lt;0.9,"Underforecast","Normal")))))</f>
        <v>Overforecast</v>
      </c>
      <c r="AD8" s="61" t="str">
        <f>IF(SUM(J8,L8)=0,"Others",IF(AND(L8=0,J8&gt;0),"Not Forecasted But Sold",IF(AND(L8&gt;0,J8=0),"Forecasted But Not Sold",IF(L8/J8&gt;1.1,"Overforecast",IF(L8/J8&lt;0.9,"Underforecast","Normal")))))</f>
        <v>Overforecast</v>
      </c>
      <c r="AE8" s="61" t="str">
        <f>IF(SUM(J8,M8)=0,"Others",IF(AND(M8=0,J8&gt;0),"Not Forecasted But Sold",IF(AND(M8&gt;0,J8=0),"Forecasted But Not Sold",IF(M8/J8&gt;1.1,"Overforecast",IF(M8/J8&lt;0.9,"Underforecast","Normal")))))</f>
        <v>Overforecast</v>
      </c>
      <c r="AF8" s="144" t="str">
        <f>IFERROR(IF(J8=0,"0",VLOOKUP(J8/M8,Master!$N$5:$P$11,3,TRUE)),"Sales Agst No FC")</f>
        <v>0-25</v>
      </c>
    </row>
    <row r="9" spans="1:32" x14ac:dyDescent="0.45">
      <c r="A9" s="60" t="s">
        <v>2302</v>
      </c>
      <c r="B9" s="61" t="s">
        <v>1119</v>
      </c>
      <c r="C9" s="61" t="s">
        <v>1135</v>
      </c>
      <c r="D9" s="61" t="s">
        <v>1148</v>
      </c>
      <c r="E9" s="62" t="s">
        <v>118</v>
      </c>
      <c r="F9" s="62" t="s">
        <v>1295</v>
      </c>
      <c r="G9" s="63">
        <v>44593</v>
      </c>
      <c r="H9" s="64">
        <v>4497</v>
      </c>
      <c r="I9" s="116" t="str">
        <f t="shared" si="0"/>
        <v>Demand</v>
      </c>
      <c r="J9" s="66">
        <v>2</v>
      </c>
      <c r="K9" s="67">
        <v>0</v>
      </c>
      <c r="L9" s="64">
        <v>0</v>
      </c>
      <c r="M9" s="64">
        <v>0</v>
      </c>
      <c r="N9" s="67">
        <f>ABS(K9-$J9)</f>
        <v>2</v>
      </c>
      <c r="O9" s="64">
        <f>ABS(L9-$J9)</f>
        <v>2</v>
      </c>
      <c r="P9" s="64">
        <f>ABS(M9-$J9)</f>
        <v>2</v>
      </c>
      <c r="Q9" s="66">
        <v>20</v>
      </c>
      <c r="R9" s="66">
        <f>$Q9*J9</f>
        <v>40</v>
      </c>
      <c r="S9" s="67">
        <f>$Q9*K9</f>
        <v>0</v>
      </c>
      <c r="T9" s="64">
        <f>$Q9*L9</f>
        <v>0</v>
      </c>
      <c r="U9" s="64">
        <f>$Q9*M9</f>
        <v>0</v>
      </c>
      <c r="V9" s="67">
        <f t="shared" si="1"/>
        <v>40</v>
      </c>
      <c r="W9" s="64">
        <f t="shared" si="2"/>
        <v>40</v>
      </c>
      <c r="X9" s="117">
        <f t="shared" si="3"/>
        <v>40</v>
      </c>
      <c r="Y9" s="75">
        <f>IFERROR(MAX(1-N9/$J9,0),1)</f>
        <v>0</v>
      </c>
      <c r="Z9" s="27">
        <f>IFERROR(MAX(1-O9/$J9,0),1)</f>
        <v>0</v>
      </c>
      <c r="AA9" s="76">
        <f>IFERROR(MAX(1-P9/$J9,0),1)</f>
        <v>0</v>
      </c>
      <c r="AB9" s="65" t="str">
        <f>IF(SUM($J9,M9)=0,"Others",VLOOKUP(AA9,Master!$B$4:$D$13,3,TRUE))</f>
        <v>0-10%</v>
      </c>
      <c r="AC9" s="60" t="str">
        <f>IF(SUM(J9,K9)=0,"Others",IF(AND(K9=0,J9&gt;0),"Not Forecasted But Sold",IF(AND(K9&gt;0,J9=0),"Forecasted But Not Sold",IF(K9/J9&gt;1.1,"Overforecast",IF(K9/J9&lt;0.9,"Underforecast","Normal")))))</f>
        <v>Not Forecasted But Sold</v>
      </c>
      <c r="AD9" s="61" t="str">
        <f>IF(SUM(J9,L9)=0,"Others",IF(AND(L9=0,J9&gt;0),"Not Forecasted But Sold",IF(AND(L9&gt;0,J9=0),"Forecasted But Not Sold",IF(L9/J9&gt;1.1,"Overforecast",IF(L9/J9&lt;0.9,"Underforecast","Normal")))))</f>
        <v>Not Forecasted But Sold</v>
      </c>
      <c r="AE9" s="61" t="str">
        <f>IF(SUM(J9,M9)=0,"Others",IF(AND(M9=0,J9&gt;0),"Not Forecasted But Sold",IF(AND(M9&gt;0,J9=0),"Forecasted But Not Sold",IF(M9/J9&gt;1.1,"Overforecast",IF(M9/J9&lt;0.9,"Underforecast","Normal")))))</f>
        <v>Not Forecasted But Sold</v>
      </c>
      <c r="AF9" s="144" t="str">
        <f>IFERROR(IF(J9=0,"0",VLOOKUP(J9/M9,Master!$N$5:$P$11,3,TRUE)),"Sales Agst No FC")</f>
        <v>Sales Agst No FC</v>
      </c>
    </row>
    <row r="10" spans="1:32" x14ac:dyDescent="0.45">
      <c r="A10" s="60" t="s">
        <v>2302</v>
      </c>
      <c r="B10" s="61" t="s">
        <v>1122</v>
      </c>
      <c r="C10" s="61" t="s">
        <v>1134</v>
      </c>
      <c r="D10" s="61" t="s">
        <v>1149</v>
      </c>
      <c r="E10" s="62" t="s">
        <v>119</v>
      </c>
      <c r="F10" s="62" t="s">
        <v>1296</v>
      </c>
      <c r="G10" s="63">
        <v>44593</v>
      </c>
      <c r="H10" s="64">
        <v>10836</v>
      </c>
      <c r="I10" s="61" t="str">
        <f t="shared" si="0"/>
        <v>Demand</v>
      </c>
      <c r="J10" s="66">
        <v>2173</v>
      </c>
      <c r="K10" s="67">
        <v>2157</v>
      </c>
      <c r="L10" s="64">
        <v>2157</v>
      </c>
      <c r="M10" s="64">
        <v>2650</v>
      </c>
      <c r="N10" s="67">
        <f>ABS(K10-$J10)</f>
        <v>16</v>
      </c>
      <c r="O10" s="64">
        <f>ABS(L10-$J10)</f>
        <v>16</v>
      </c>
      <c r="P10" s="64">
        <f>ABS(M10-$J10)</f>
        <v>477</v>
      </c>
      <c r="Q10" s="66">
        <v>3.3980139230481718</v>
      </c>
      <c r="R10" s="66">
        <f>$Q10*J10</f>
        <v>7383.8842547836775</v>
      </c>
      <c r="S10" s="67">
        <f>$Q10*K10</f>
        <v>7329.5160320149071</v>
      </c>
      <c r="T10" s="64">
        <f>$Q10*L10</f>
        <v>7329.5160320149071</v>
      </c>
      <c r="U10" s="64">
        <f>$Q10*M10</f>
        <v>9004.7368960776548</v>
      </c>
      <c r="V10" s="67">
        <f t="shared" si="1"/>
        <v>54.368222768770465</v>
      </c>
      <c r="W10" s="64">
        <f t="shared" si="2"/>
        <v>54.368222768770465</v>
      </c>
      <c r="X10" s="117">
        <f t="shared" si="3"/>
        <v>1620.8526412939773</v>
      </c>
      <c r="Y10" s="75">
        <f>IFERROR(MAX(1-N10/$J10,0),1)</f>
        <v>0.99263690750115052</v>
      </c>
      <c r="Z10" s="27">
        <f>IFERROR(MAX(1-O10/$J10,0),1)</f>
        <v>0.99263690750115052</v>
      </c>
      <c r="AA10" s="76">
        <f>IFERROR(MAX(1-P10/$J10,0),1)</f>
        <v>0.78048780487804881</v>
      </c>
      <c r="AB10" s="65" t="str">
        <f>IF(SUM($J10,M10)=0,"Others",VLOOKUP(AA10,Master!$B$4:$D$13,3,TRUE))</f>
        <v>70-80%</v>
      </c>
      <c r="AC10" s="60" t="str">
        <f>IF(SUM(J10,K10)=0,"Others",IF(AND(K10=0,J10&gt;0),"Not Forecasted But Sold",IF(AND(K10&gt;0,J10=0),"Forecasted But Not Sold",IF(K10/J10&gt;1.1,"Overforecast",IF(K10/J10&lt;0.9,"Underforecast","Normal")))))</f>
        <v>Normal</v>
      </c>
      <c r="AD10" s="61" t="str">
        <f>IF(SUM(J10,L10)=0,"Others",IF(AND(L10=0,J10&gt;0),"Not Forecasted But Sold",IF(AND(L10&gt;0,J10=0),"Forecasted But Not Sold",IF(L10/J10&gt;1.1,"Overforecast",IF(L10/J10&lt;0.9,"Underforecast","Normal")))))</f>
        <v>Normal</v>
      </c>
      <c r="AE10" s="61" t="str">
        <f>IF(SUM(J10,M10)=0,"Others",IF(AND(M10=0,J10&gt;0),"Not Forecasted But Sold",IF(AND(M10&gt;0,J10=0),"Forecasted But Not Sold",IF(M10/J10&gt;1.1,"Overforecast",IF(M10/J10&lt;0.9,"Underforecast","Normal")))))</f>
        <v>Overforecast</v>
      </c>
      <c r="AF10" s="144" t="str">
        <f>IFERROR(IF(J10=0,"0",VLOOKUP(J10/M10,Master!$N$5:$P$11,3,TRUE)),"Sales Agst No FC")</f>
        <v>80-120</v>
      </c>
    </row>
    <row r="11" spans="1:32" x14ac:dyDescent="0.45">
      <c r="A11" s="60" t="s">
        <v>2302</v>
      </c>
      <c r="B11" s="61" t="s">
        <v>1122</v>
      </c>
      <c r="C11" s="61" t="s">
        <v>1134</v>
      </c>
      <c r="D11" s="61" t="s">
        <v>1149</v>
      </c>
      <c r="E11" s="62" t="s">
        <v>120</v>
      </c>
      <c r="F11" s="62" t="s">
        <v>1297</v>
      </c>
      <c r="G11" s="63">
        <v>44593</v>
      </c>
      <c r="H11" s="64">
        <v>5537</v>
      </c>
      <c r="I11" s="61" t="str">
        <f t="shared" si="0"/>
        <v>Demand</v>
      </c>
      <c r="J11" s="66">
        <v>3362</v>
      </c>
      <c r="K11" s="67">
        <v>4340</v>
      </c>
      <c r="L11" s="64">
        <v>4340</v>
      </c>
      <c r="M11" s="64">
        <v>4200</v>
      </c>
      <c r="N11" s="67">
        <f>ABS(K11-$J11)</f>
        <v>978</v>
      </c>
      <c r="O11" s="64">
        <f>ABS(L11-$J11)</f>
        <v>978</v>
      </c>
      <c r="P11" s="64">
        <f>ABS(M11-$J11)</f>
        <v>838</v>
      </c>
      <c r="Q11" s="66">
        <v>1.4403803375777315</v>
      </c>
      <c r="R11" s="66">
        <f>$Q11*J11</f>
        <v>4842.5586949363333</v>
      </c>
      <c r="S11" s="67">
        <f>$Q11*K11</f>
        <v>6251.2506650873547</v>
      </c>
      <c r="T11" s="64">
        <f>$Q11*L11</f>
        <v>6251.2506650873547</v>
      </c>
      <c r="U11" s="64">
        <f>$Q11*M11</f>
        <v>6049.5974178264723</v>
      </c>
      <c r="V11" s="67">
        <f t="shared" si="1"/>
        <v>1408.6919701510215</v>
      </c>
      <c r="W11" s="64">
        <f t="shared" si="2"/>
        <v>1408.6919701510215</v>
      </c>
      <c r="X11" s="117">
        <f t="shared" si="3"/>
        <v>1207.0387228901391</v>
      </c>
      <c r="Y11" s="75">
        <f>IFERROR(MAX(1-N11/$J11,0),1)</f>
        <v>0.70910172516359316</v>
      </c>
      <c r="Z11" s="27">
        <f>IFERROR(MAX(1-O11/$J11,0),1)</f>
        <v>0.70910172516359316</v>
      </c>
      <c r="AA11" s="76">
        <f>IFERROR(MAX(1-P11/$J11,0),1)</f>
        <v>0.75074360499702553</v>
      </c>
      <c r="AB11" s="65" t="str">
        <f>IF(SUM($J11,M11)=0,"Others",VLOOKUP(AA11,Master!$B$4:$D$13,3,TRUE))</f>
        <v>70-80%</v>
      </c>
      <c r="AC11" s="60" t="str">
        <f>IF(SUM(J11,K11)=0,"Others",IF(AND(K11=0,J11&gt;0),"Not Forecasted But Sold",IF(AND(K11&gt;0,J11=0),"Forecasted But Not Sold",IF(K11/J11&gt;1.1,"Overforecast",IF(K11/J11&lt;0.9,"Underforecast","Normal")))))</f>
        <v>Overforecast</v>
      </c>
      <c r="AD11" s="61" t="str">
        <f>IF(SUM(J11,L11)=0,"Others",IF(AND(L11=0,J11&gt;0),"Not Forecasted But Sold",IF(AND(L11&gt;0,J11=0),"Forecasted But Not Sold",IF(L11/J11&gt;1.1,"Overforecast",IF(L11/J11&lt;0.9,"Underforecast","Normal")))))</f>
        <v>Overforecast</v>
      </c>
      <c r="AE11" s="61" t="str">
        <f>IF(SUM(J11,M11)=0,"Others",IF(AND(M11=0,J11&gt;0),"Not Forecasted But Sold",IF(AND(M11&gt;0,J11=0),"Forecasted But Not Sold",IF(M11/J11&gt;1.1,"Overforecast",IF(M11/J11&lt;0.9,"Underforecast","Normal")))))</f>
        <v>Overforecast</v>
      </c>
      <c r="AF11" s="144" t="str">
        <f>IFERROR(IF(J11=0,"0",VLOOKUP(J11/M11,Master!$N$5:$P$11,3,TRUE)),"Sales Agst No FC")</f>
        <v>80-120</v>
      </c>
    </row>
    <row r="12" spans="1:32" x14ac:dyDescent="0.45">
      <c r="A12" s="60" t="s">
        <v>2302</v>
      </c>
      <c r="B12" s="61" t="s">
        <v>1122</v>
      </c>
      <c r="C12" s="61" t="s">
        <v>1134</v>
      </c>
      <c r="D12" s="61" t="s">
        <v>1149</v>
      </c>
      <c r="E12" s="62" t="s">
        <v>121</v>
      </c>
      <c r="F12" s="62" t="s">
        <v>1298</v>
      </c>
      <c r="G12" s="63">
        <v>44593</v>
      </c>
      <c r="H12" s="64">
        <v>17055</v>
      </c>
      <c r="I12" s="61" t="str">
        <f t="shared" si="0"/>
        <v>Demand</v>
      </c>
      <c r="J12" s="66">
        <v>7918</v>
      </c>
      <c r="K12" s="67">
        <v>8416</v>
      </c>
      <c r="L12" s="64">
        <v>8416</v>
      </c>
      <c r="M12" s="64">
        <v>9000</v>
      </c>
      <c r="N12" s="67">
        <f>ABS(K12-$J12)</f>
        <v>498</v>
      </c>
      <c r="O12" s="64">
        <f>ABS(L12-$J12)</f>
        <v>498</v>
      </c>
      <c r="P12" s="64">
        <f>ABS(M12-$J12)</f>
        <v>1082</v>
      </c>
      <c r="Q12" s="66">
        <v>4.1071431891116053</v>
      </c>
      <c r="R12" s="66">
        <f>$Q12*J12</f>
        <v>32520.359771385691</v>
      </c>
      <c r="S12" s="67">
        <f>$Q12*K12</f>
        <v>34565.71707956327</v>
      </c>
      <c r="T12" s="64">
        <f>$Q12*L12</f>
        <v>34565.71707956327</v>
      </c>
      <c r="U12" s="64">
        <f>$Q12*M12</f>
        <v>36964.288702004451</v>
      </c>
      <c r="V12" s="67">
        <f t="shared" si="1"/>
        <v>2045.3573081775794</v>
      </c>
      <c r="W12" s="64">
        <f t="shared" si="2"/>
        <v>2045.3573081775794</v>
      </c>
      <c r="X12" s="117">
        <f t="shared" si="3"/>
        <v>4443.9289306187602</v>
      </c>
      <c r="Y12" s="75">
        <f>IFERROR(MAX(1-N12/$J12,0),1)</f>
        <v>0.93710532962869408</v>
      </c>
      <c r="Z12" s="27">
        <f>IFERROR(MAX(1-O12/$J12,0),1)</f>
        <v>0.93710532962869408</v>
      </c>
      <c r="AA12" s="76">
        <f>IFERROR(MAX(1-P12/$J12,0),1)</f>
        <v>0.86334933063905028</v>
      </c>
      <c r="AB12" s="65" t="str">
        <f>IF(SUM($J12,M12)=0,"Others",VLOOKUP(AA12,Master!$B$4:$D$13,3,TRUE))</f>
        <v>80-90%</v>
      </c>
      <c r="AC12" s="60" t="str">
        <f>IF(SUM(J12,K12)=0,"Others",IF(AND(K12=0,J12&gt;0),"Not Forecasted But Sold",IF(AND(K12&gt;0,J12=0),"Forecasted But Not Sold",IF(K12/J12&gt;1.1,"Overforecast",IF(K12/J12&lt;0.9,"Underforecast","Normal")))))</f>
        <v>Normal</v>
      </c>
      <c r="AD12" s="61" t="str">
        <f>IF(SUM(J12,L12)=0,"Others",IF(AND(L12=0,J12&gt;0),"Not Forecasted But Sold",IF(AND(L12&gt;0,J12=0),"Forecasted But Not Sold",IF(L12/J12&gt;1.1,"Overforecast",IF(L12/J12&lt;0.9,"Underforecast","Normal")))))</f>
        <v>Normal</v>
      </c>
      <c r="AE12" s="61" t="str">
        <f>IF(SUM(J12,M12)=0,"Others",IF(AND(M12=0,J12&gt;0),"Not Forecasted But Sold",IF(AND(M12&gt;0,J12=0),"Forecasted But Not Sold",IF(M12/J12&gt;1.1,"Overforecast",IF(M12/J12&lt;0.9,"Underforecast","Normal")))))</f>
        <v>Overforecast</v>
      </c>
      <c r="AF12" s="144" t="str">
        <f>IFERROR(IF(J12=0,"0",VLOOKUP(J12/M12,Master!$N$5:$P$11,3,TRUE)),"Sales Agst No FC")</f>
        <v>80-120</v>
      </c>
    </row>
    <row r="13" spans="1:32" x14ac:dyDescent="0.45">
      <c r="A13" s="60" t="s">
        <v>2302</v>
      </c>
      <c r="B13" s="61" t="s">
        <v>1122</v>
      </c>
      <c r="C13" s="61" t="s">
        <v>1134</v>
      </c>
      <c r="D13" s="61" t="s">
        <v>1149</v>
      </c>
      <c r="E13" s="62" t="s">
        <v>122</v>
      </c>
      <c r="F13" s="62" t="s">
        <v>1299</v>
      </c>
      <c r="G13" s="63">
        <v>44593</v>
      </c>
      <c r="H13" s="64">
        <v>9805</v>
      </c>
      <c r="I13" s="61" t="str">
        <f t="shared" si="0"/>
        <v>Demand</v>
      </c>
      <c r="J13" s="66">
        <v>8483</v>
      </c>
      <c r="K13" s="67">
        <v>8652</v>
      </c>
      <c r="L13" s="64">
        <v>8652</v>
      </c>
      <c r="M13" s="64">
        <v>8500</v>
      </c>
      <c r="N13" s="67">
        <f>ABS(K13-$J13)</f>
        <v>169</v>
      </c>
      <c r="O13" s="64">
        <f>ABS(L13-$J13)</f>
        <v>169</v>
      </c>
      <c r="P13" s="64">
        <f>ABS(M13-$J13)</f>
        <v>17</v>
      </c>
      <c r="Q13" s="66">
        <v>2.733116879294653</v>
      </c>
      <c r="R13" s="66">
        <f>$Q13*J13</f>
        <v>23185.030487056541</v>
      </c>
      <c r="S13" s="67">
        <f>$Q13*K13</f>
        <v>23646.927239657336</v>
      </c>
      <c r="T13" s="64">
        <f>$Q13*L13</f>
        <v>23646.927239657336</v>
      </c>
      <c r="U13" s="64">
        <f>$Q13*M13</f>
        <v>23231.49347400455</v>
      </c>
      <c r="V13" s="67">
        <f t="shared" si="1"/>
        <v>461.89675260079457</v>
      </c>
      <c r="W13" s="64">
        <f t="shared" si="2"/>
        <v>461.89675260079457</v>
      </c>
      <c r="X13" s="117">
        <f t="shared" si="3"/>
        <v>46.46298694800862</v>
      </c>
      <c r="Y13" s="75">
        <f>IFERROR(MAX(1-N13/$J13,0),1)</f>
        <v>0.98007780266415179</v>
      </c>
      <c r="Z13" s="27">
        <f>IFERROR(MAX(1-O13/$J13,0),1)</f>
        <v>0.98007780266415179</v>
      </c>
      <c r="AA13" s="76">
        <f>IFERROR(MAX(1-P13/$J13,0),1)</f>
        <v>0.99799599198396793</v>
      </c>
      <c r="AB13" s="65" t="str">
        <f>IF(SUM($J13,M13)=0,"Others",VLOOKUP(AA13,Master!$B$4:$D$13,3,TRUE))</f>
        <v>90-100%</v>
      </c>
      <c r="AC13" s="60" t="str">
        <f>IF(SUM(J13,K13)=0,"Others",IF(AND(K13=0,J13&gt;0),"Not Forecasted But Sold",IF(AND(K13&gt;0,J13=0),"Forecasted But Not Sold",IF(K13/J13&gt;1.1,"Overforecast",IF(K13/J13&lt;0.9,"Underforecast","Normal")))))</f>
        <v>Normal</v>
      </c>
      <c r="AD13" s="61" t="str">
        <f>IF(SUM(J13,L13)=0,"Others",IF(AND(L13=0,J13&gt;0),"Not Forecasted But Sold",IF(AND(L13&gt;0,J13=0),"Forecasted But Not Sold",IF(L13/J13&gt;1.1,"Overforecast",IF(L13/J13&lt;0.9,"Underforecast","Normal")))))</f>
        <v>Normal</v>
      </c>
      <c r="AE13" s="61" t="str">
        <f>IF(SUM(J13,M13)=0,"Others",IF(AND(M13=0,J13&gt;0),"Not Forecasted But Sold",IF(AND(M13&gt;0,J13=0),"Forecasted But Not Sold",IF(M13/J13&gt;1.1,"Overforecast",IF(M13/J13&lt;0.9,"Underforecast","Normal")))))</f>
        <v>Normal</v>
      </c>
      <c r="AF13" s="144" t="str">
        <f>IFERROR(IF(J13=0,"0",VLOOKUP(J13/M13,Master!$N$5:$P$11,3,TRUE)),"Sales Agst No FC")</f>
        <v>80-120</v>
      </c>
    </row>
    <row r="14" spans="1:32" x14ac:dyDescent="0.45">
      <c r="A14" s="60" t="s">
        <v>2302</v>
      </c>
      <c r="B14" s="61" t="s">
        <v>1122</v>
      </c>
      <c r="C14" s="61" t="s">
        <v>1134</v>
      </c>
      <c r="D14" s="61" t="s">
        <v>1149</v>
      </c>
      <c r="E14" s="62" t="s">
        <v>123</v>
      </c>
      <c r="F14" s="62" t="s">
        <v>1300</v>
      </c>
      <c r="G14" s="63">
        <v>44593</v>
      </c>
      <c r="H14" s="64">
        <v>45408</v>
      </c>
      <c r="I14" s="61" t="str">
        <f t="shared" si="0"/>
        <v>Demand</v>
      </c>
      <c r="J14" s="66">
        <v>13192</v>
      </c>
      <c r="K14" s="67">
        <v>15202</v>
      </c>
      <c r="L14" s="64">
        <v>14376</v>
      </c>
      <c r="M14" s="64">
        <v>14000</v>
      </c>
      <c r="N14" s="67">
        <f>ABS(K14-$J14)</f>
        <v>2010</v>
      </c>
      <c r="O14" s="64">
        <f>ABS(L14-$J14)</f>
        <v>1184</v>
      </c>
      <c r="P14" s="64">
        <f>ABS(M14-$J14)</f>
        <v>808</v>
      </c>
      <c r="Q14" s="66">
        <v>4.2589707941009456</v>
      </c>
      <c r="R14" s="66">
        <f>$Q14*J14</f>
        <v>56184.342715779676</v>
      </c>
      <c r="S14" s="67">
        <f>$Q14*K14</f>
        <v>64744.874011922577</v>
      </c>
      <c r="T14" s="64">
        <f>$Q14*L14</f>
        <v>61226.964135995193</v>
      </c>
      <c r="U14" s="64">
        <f>$Q14*M14</f>
        <v>59625.591117413242</v>
      </c>
      <c r="V14" s="67">
        <f t="shared" si="1"/>
        <v>8560.5312961429008</v>
      </c>
      <c r="W14" s="64">
        <f t="shared" si="2"/>
        <v>5042.621420215517</v>
      </c>
      <c r="X14" s="117">
        <f t="shared" si="3"/>
        <v>3441.2484016335657</v>
      </c>
      <c r="Y14" s="75">
        <f>IFERROR(MAX(1-N14/$J14,0),1)</f>
        <v>0.84763493026076409</v>
      </c>
      <c r="Z14" s="27">
        <f>IFERROR(MAX(1-O14/$J14,0),1)</f>
        <v>0.91024863553668889</v>
      </c>
      <c r="AA14" s="76">
        <f>IFERROR(MAX(1-P14/$J14,0),1)</f>
        <v>0.93875075803517283</v>
      </c>
      <c r="AB14" s="65" t="str">
        <f>IF(SUM($J14,M14)=0,"Others",VLOOKUP(AA14,Master!$B$4:$D$13,3,TRUE))</f>
        <v>90-100%</v>
      </c>
      <c r="AC14" s="60" t="str">
        <f>IF(SUM(J14,K14)=0,"Others",IF(AND(K14=0,J14&gt;0),"Not Forecasted But Sold",IF(AND(K14&gt;0,J14=0),"Forecasted But Not Sold",IF(K14/J14&gt;1.1,"Overforecast",IF(K14/J14&lt;0.9,"Underforecast","Normal")))))</f>
        <v>Overforecast</v>
      </c>
      <c r="AD14" s="61" t="str">
        <f>IF(SUM(J14,L14)=0,"Others",IF(AND(L14=0,J14&gt;0),"Not Forecasted But Sold",IF(AND(L14&gt;0,J14=0),"Forecasted But Not Sold",IF(L14/J14&gt;1.1,"Overforecast",IF(L14/J14&lt;0.9,"Underforecast","Normal")))))</f>
        <v>Normal</v>
      </c>
      <c r="AE14" s="61" t="str">
        <f>IF(SUM(J14,M14)=0,"Others",IF(AND(M14=0,J14&gt;0),"Not Forecasted But Sold",IF(AND(M14&gt;0,J14=0),"Forecasted But Not Sold",IF(M14/J14&gt;1.1,"Overforecast",IF(M14/J14&lt;0.9,"Underforecast","Normal")))))</f>
        <v>Normal</v>
      </c>
      <c r="AF14" s="144" t="str">
        <f>IFERROR(IF(J14=0,"0",VLOOKUP(J14/M14,Master!$N$5:$P$11,3,TRUE)),"Sales Agst No FC")</f>
        <v>80-120</v>
      </c>
    </row>
    <row r="15" spans="1:32" x14ac:dyDescent="0.45">
      <c r="A15" s="60" t="s">
        <v>2302</v>
      </c>
      <c r="B15" s="61" t="s">
        <v>1122</v>
      </c>
      <c r="C15" s="61" t="s">
        <v>1137</v>
      </c>
      <c r="D15" s="61" t="s">
        <v>1214</v>
      </c>
      <c r="E15" s="62" t="s">
        <v>125</v>
      </c>
      <c r="F15" s="62" t="s">
        <v>1301</v>
      </c>
      <c r="G15" s="63">
        <v>44593</v>
      </c>
      <c r="H15" s="64">
        <v>14093</v>
      </c>
      <c r="I15" s="61" t="str">
        <f t="shared" si="0"/>
        <v>Demand</v>
      </c>
      <c r="J15" s="66">
        <v>1773</v>
      </c>
      <c r="K15" s="67">
        <v>2263</v>
      </c>
      <c r="L15" s="64">
        <v>2263</v>
      </c>
      <c r="M15" s="64">
        <v>2100</v>
      </c>
      <c r="N15" s="67">
        <f>ABS(K15-$J15)</f>
        <v>490</v>
      </c>
      <c r="O15" s="64">
        <f>ABS(L15-$J15)</f>
        <v>490</v>
      </c>
      <c r="P15" s="64">
        <f>ABS(M15-$J15)</f>
        <v>327</v>
      </c>
      <c r="Q15" s="66">
        <v>35.945940992898272</v>
      </c>
      <c r="R15" s="66">
        <f>$Q15*J15</f>
        <v>63732.153380408636</v>
      </c>
      <c r="S15" s="67">
        <f>$Q15*K15</f>
        <v>81345.664466928793</v>
      </c>
      <c r="T15" s="64">
        <f>$Q15*L15</f>
        <v>81345.664466928793</v>
      </c>
      <c r="U15" s="64">
        <f>$Q15*M15</f>
        <v>75486.476085086368</v>
      </c>
      <c r="V15" s="67">
        <f t="shared" si="1"/>
        <v>17613.511086520157</v>
      </c>
      <c r="W15" s="64">
        <f t="shared" si="2"/>
        <v>17613.511086520157</v>
      </c>
      <c r="X15" s="117">
        <f t="shared" si="3"/>
        <v>11754.322704677732</v>
      </c>
      <c r="Y15" s="75">
        <f>IFERROR(MAX(1-N15/$J15,0),1)</f>
        <v>0.72363226170332773</v>
      </c>
      <c r="Z15" s="27">
        <f>IFERROR(MAX(1-O15/$J15,0),1)</f>
        <v>0.72363226170332773</v>
      </c>
      <c r="AA15" s="76">
        <f>IFERROR(MAX(1-P15/$J15,0),1)</f>
        <v>0.81556683587140444</v>
      </c>
      <c r="AB15" s="65" t="str">
        <f>IF(SUM($J15,M15)=0,"Others",VLOOKUP(AA15,Master!$B$4:$D$13,3,TRUE))</f>
        <v>80-90%</v>
      </c>
      <c r="AC15" s="60" t="str">
        <f>IF(SUM(J15,K15)=0,"Others",IF(AND(K15=0,J15&gt;0),"Not Forecasted But Sold",IF(AND(K15&gt;0,J15=0),"Forecasted But Not Sold",IF(K15/J15&gt;1.1,"Overforecast",IF(K15/J15&lt;0.9,"Underforecast","Normal")))))</f>
        <v>Overforecast</v>
      </c>
      <c r="AD15" s="61" t="str">
        <f>IF(SUM(J15,L15)=0,"Others",IF(AND(L15=0,J15&gt;0),"Not Forecasted But Sold",IF(AND(L15&gt;0,J15=0),"Forecasted But Not Sold",IF(L15/J15&gt;1.1,"Overforecast",IF(L15/J15&lt;0.9,"Underforecast","Normal")))))</f>
        <v>Overforecast</v>
      </c>
      <c r="AE15" s="61" t="str">
        <f>IF(SUM(J15,M15)=0,"Others",IF(AND(M15=0,J15&gt;0),"Not Forecasted But Sold",IF(AND(M15&gt;0,J15=0),"Forecasted But Not Sold",IF(M15/J15&gt;1.1,"Overforecast",IF(M15/J15&lt;0.9,"Underforecast","Normal")))))</f>
        <v>Overforecast</v>
      </c>
      <c r="AF15" s="144" t="str">
        <f>IFERROR(IF(J15=0,"0",VLOOKUP(J15/M15,Master!$N$5:$P$11,3,TRUE)),"Sales Agst No FC")</f>
        <v>80-120</v>
      </c>
    </row>
    <row r="16" spans="1:32" x14ac:dyDescent="0.45">
      <c r="A16" s="60" t="s">
        <v>2302</v>
      </c>
      <c r="B16" s="61" t="s">
        <v>1122</v>
      </c>
      <c r="C16" s="61" t="s">
        <v>1137</v>
      </c>
      <c r="D16" s="61" t="s">
        <v>1214</v>
      </c>
      <c r="E16" s="62" t="s">
        <v>126</v>
      </c>
      <c r="F16" s="62" t="s">
        <v>1302</v>
      </c>
      <c r="G16" s="63">
        <v>44593</v>
      </c>
      <c r="H16" s="64">
        <v>5398</v>
      </c>
      <c r="I16" s="61" t="str">
        <f t="shared" si="0"/>
        <v>Demand</v>
      </c>
      <c r="J16" s="66">
        <v>537</v>
      </c>
      <c r="K16" s="67">
        <v>397</v>
      </c>
      <c r="L16" s="64">
        <v>397</v>
      </c>
      <c r="M16" s="64">
        <v>550</v>
      </c>
      <c r="N16" s="67">
        <f>ABS(K16-$J16)</f>
        <v>140</v>
      </c>
      <c r="O16" s="64">
        <f>ABS(L16-$J16)</f>
        <v>140</v>
      </c>
      <c r="P16" s="64">
        <f>ABS(M16-$J16)</f>
        <v>13</v>
      </c>
      <c r="Q16" s="66">
        <v>71.852492639008616</v>
      </c>
      <c r="R16" s="66">
        <f>$Q16*J16</f>
        <v>38584.788547147626</v>
      </c>
      <c r="S16" s="67">
        <f>$Q16*K16</f>
        <v>28525.439577686422</v>
      </c>
      <c r="T16" s="64">
        <f>$Q16*L16</f>
        <v>28525.439577686422</v>
      </c>
      <c r="U16" s="64">
        <f>$Q16*M16</f>
        <v>39518.870951454737</v>
      </c>
      <c r="V16" s="67">
        <f t="shared" si="1"/>
        <v>10059.348969461204</v>
      </c>
      <c r="W16" s="64">
        <f t="shared" si="2"/>
        <v>10059.348969461204</v>
      </c>
      <c r="X16" s="117">
        <f t="shared" si="3"/>
        <v>934.08240430711157</v>
      </c>
      <c r="Y16" s="75">
        <f>IFERROR(MAX(1-N16/$J16,0),1)</f>
        <v>0.73929236499068907</v>
      </c>
      <c r="Z16" s="27">
        <f>IFERROR(MAX(1-O16/$J16,0),1)</f>
        <v>0.73929236499068907</v>
      </c>
      <c r="AA16" s="76">
        <f>IFERROR(MAX(1-P16/$J16,0),1)</f>
        <v>0.97579143389199252</v>
      </c>
      <c r="AB16" s="65" t="str">
        <f>IF(SUM($J16,M16)=0,"Others",VLOOKUP(AA16,Master!$B$4:$D$13,3,TRUE))</f>
        <v>90-100%</v>
      </c>
      <c r="AC16" s="60" t="str">
        <f>IF(SUM(J16,K16)=0,"Others",IF(AND(K16=0,J16&gt;0),"Not Forecasted But Sold",IF(AND(K16&gt;0,J16=0),"Forecasted But Not Sold",IF(K16/J16&gt;1.1,"Overforecast",IF(K16/J16&lt;0.9,"Underforecast","Normal")))))</f>
        <v>Underforecast</v>
      </c>
      <c r="AD16" s="61" t="str">
        <f>IF(SUM(J16,L16)=0,"Others",IF(AND(L16=0,J16&gt;0),"Not Forecasted But Sold",IF(AND(L16&gt;0,J16=0),"Forecasted But Not Sold",IF(L16/J16&gt;1.1,"Overforecast",IF(L16/J16&lt;0.9,"Underforecast","Normal")))))</f>
        <v>Underforecast</v>
      </c>
      <c r="AE16" s="61" t="str">
        <f>IF(SUM(J16,M16)=0,"Others",IF(AND(M16=0,J16&gt;0),"Not Forecasted But Sold",IF(AND(M16&gt;0,J16=0),"Forecasted But Not Sold",IF(M16/J16&gt;1.1,"Overforecast",IF(M16/J16&lt;0.9,"Underforecast","Normal")))))</f>
        <v>Normal</v>
      </c>
      <c r="AF16" s="144" t="str">
        <f>IFERROR(IF(J16=0,"0",VLOOKUP(J16/M16,Master!$N$5:$P$11,3,TRUE)),"Sales Agst No FC")</f>
        <v>80-120</v>
      </c>
    </row>
    <row r="17" spans="1:32" x14ac:dyDescent="0.45">
      <c r="A17" s="60" t="s">
        <v>2302</v>
      </c>
      <c r="B17" s="61" t="s">
        <v>1123</v>
      </c>
      <c r="C17" s="61" t="s">
        <v>1144</v>
      </c>
      <c r="D17" s="61" t="s">
        <v>1151</v>
      </c>
      <c r="E17" s="62" t="s">
        <v>127</v>
      </c>
      <c r="F17" s="62" t="s">
        <v>1303</v>
      </c>
      <c r="G17" s="63">
        <v>44593</v>
      </c>
      <c r="H17" s="64">
        <v>2472</v>
      </c>
      <c r="I17" s="61" t="str">
        <f t="shared" si="0"/>
        <v>Demand</v>
      </c>
      <c r="J17" s="66">
        <v>526</v>
      </c>
      <c r="K17" s="67">
        <v>1000</v>
      </c>
      <c r="L17" s="64">
        <v>1000</v>
      </c>
      <c r="M17" s="64">
        <v>900</v>
      </c>
      <c r="N17" s="67">
        <f>ABS(K17-$J17)</f>
        <v>474</v>
      </c>
      <c r="O17" s="64">
        <f>ABS(L17-$J17)</f>
        <v>474</v>
      </c>
      <c r="P17" s="64">
        <f>ABS(M17-$J17)</f>
        <v>374</v>
      </c>
      <c r="Q17" s="66">
        <v>4.3051904295403158</v>
      </c>
      <c r="R17" s="66">
        <f>$Q17*J17</f>
        <v>2264.5301659382062</v>
      </c>
      <c r="S17" s="67">
        <f>$Q17*K17</f>
        <v>4305.1904295403156</v>
      </c>
      <c r="T17" s="64">
        <f>$Q17*L17</f>
        <v>4305.1904295403156</v>
      </c>
      <c r="U17" s="64">
        <f>$Q17*M17</f>
        <v>3874.6713865862844</v>
      </c>
      <c r="V17" s="67">
        <f t="shared" si="1"/>
        <v>2040.6602636021094</v>
      </c>
      <c r="W17" s="64">
        <f t="shared" si="2"/>
        <v>2040.6602636021094</v>
      </c>
      <c r="X17" s="117">
        <f t="shared" si="3"/>
        <v>1610.1412206480782</v>
      </c>
      <c r="Y17" s="75">
        <f>IFERROR(MAX(1-N17/$J17,0),1)</f>
        <v>9.8859315589353569E-2</v>
      </c>
      <c r="Z17" s="27">
        <f>IFERROR(MAX(1-O17/$J17,0),1)</f>
        <v>9.8859315589353569E-2</v>
      </c>
      <c r="AA17" s="76">
        <f>IFERROR(MAX(1-P17/$J17,0),1)</f>
        <v>0.28897338403041828</v>
      </c>
      <c r="AB17" s="65" t="str">
        <f>IF(SUM($J17,M17)=0,"Others",VLOOKUP(AA17,Master!$B$4:$D$13,3,TRUE))</f>
        <v>20-30%</v>
      </c>
      <c r="AC17" s="60" t="str">
        <f>IF(SUM(J17,K17)=0,"Others",IF(AND(K17=0,J17&gt;0),"Not Forecasted But Sold",IF(AND(K17&gt;0,J17=0),"Forecasted But Not Sold",IF(K17/J17&gt;1.1,"Overforecast",IF(K17/J17&lt;0.9,"Underforecast","Normal")))))</f>
        <v>Overforecast</v>
      </c>
      <c r="AD17" s="61" t="str">
        <f>IF(SUM(J17,L17)=0,"Others",IF(AND(L17=0,J17&gt;0),"Not Forecasted But Sold",IF(AND(L17&gt;0,J17=0),"Forecasted But Not Sold",IF(L17/J17&gt;1.1,"Overforecast",IF(L17/J17&lt;0.9,"Underforecast","Normal")))))</f>
        <v>Overforecast</v>
      </c>
      <c r="AE17" s="61" t="str">
        <f>IF(SUM(J17,M17)=0,"Others",IF(AND(M17=0,J17&gt;0),"Not Forecasted But Sold",IF(AND(M17&gt;0,J17=0),"Forecasted But Not Sold",IF(M17/J17&gt;1.1,"Overforecast",IF(M17/J17&lt;0.9,"Underforecast","Normal")))))</f>
        <v>Overforecast</v>
      </c>
      <c r="AF17" s="144" t="str">
        <f>IFERROR(IF(J17=0,"0",VLOOKUP(J17/M17,Master!$N$5:$P$11,3,TRUE)),"Sales Agst No FC")</f>
        <v>50-80</v>
      </c>
    </row>
    <row r="18" spans="1:32" x14ac:dyDescent="0.45">
      <c r="A18" s="60" t="s">
        <v>2302</v>
      </c>
      <c r="B18" s="61" t="s">
        <v>1122</v>
      </c>
      <c r="C18" s="61" t="s">
        <v>1144</v>
      </c>
      <c r="D18" s="61" t="s">
        <v>1151</v>
      </c>
      <c r="E18" s="62" t="s">
        <v>128</v>
      </c>
      <c r="F18" s="62" t="s">
        <v>1304</v>
      </c>
      <c r="G18" s="63">
        <v>44593</v>
      </c>
      <c r="H18" s="64">
        <v>33907</v>
      </c>
      <c r="I18" s="61" t="str">
        <f t="shared" si="0"/>
        <v>Demand</v>
      </c>
      <c r="J18" s="66">
        <v>2443</v>
      </c>
      <c r="K18" s="67">
        <v>2393</v>
      </c>
      <c r="L18" s="64">
        <v>2393</v>
      </c>
      <c r="M18" s="64">
        <v>3150</v>
      </c>
      <c r="N18" s="67">
        <f>ABS(K18-$J18)</f>
        <v>50</v>
      </c>
      <c r="O18" s="64">
        <f>ABS(L18-$J18)</f>
        <v>50</v>
      </c>
      <c r="P18" s="64">
        <f>ABS(M18-$J18)</f>
        <v>707</v>
      </c>
      <c r="Q18" s="66">
        <v>5.1883080356380722</v>
      </c>
      <c r="R18" s="66">
        <f>$Q18*J18</f>
        <v>12675.03653106381</v>
      </c>
      <c r="S18" s="67">
        <f>$Q18*K18</f>
        <v>12415.621129281906</v>
      </c>
      <c r="T18" s="64">
        <f>$Q18*L18</f>
        <v>12415.621129281906</v>
      </c>
      <c r="U18" s="64">
        <f>$Q18*M18</f>
        <v>16343.170312259927</v>
      </c>
      <c r="V18" s="67">
        <f t="shared" si="1"/>
        <v>259.41540178190371</v>
      </c>
      <c r="W18" s="64">
        <f t="shared" si="2"/>
        <v>259.41540178190371</v>
      </c>
      <c r="X18" s="117">
        <f t="shared" si="3"/>
        <v>3668.1337811961166</v>
      </c>
      <c r="Y18" s="75">
        <f>IFERROR(MAX(1-N18/$J18,0),1)</f>
        <v>0.97953336062218588</v>
      </c>
      <c r="Z18" s="27">
        <f>IFERROR(MAX(1-O18/$J18,0),1)</f>
        <v>0.97953336062218588</v>
      </c>
      <c r="AA18" s="76">
        <f>IFERROR(MAX(1-P18/$J18,0),1)</f>
        <v>0.71060171919770776</v>
      </c>
      <c r="AB18" s="65" t="str">
        <f>IF(SUM($J18,M18)=0,"Others",VLOOKUP(AA18,Master!$B$4:$D$13,3,TRUE))</f>
        <v>70-80%</v>
      </c>
      <c r="AC18" s="60" t="str">
        <f>IF(SUM(J18,K18)=0,"Others",IF(AND(K18=0,J18&gt;0),"Not Forecasted But Sold",IF(AND(K18&gt;0,J18=0),"Forecasted But Not Sold",IF(K18/J18&gt;1.1,"Overforecast",IF(K18/J18&lt;0.9,"Underforecast","Normal")))))</f>
        <v>Normal</v>
      </c>
      <c r="AD18" s="61" t="str">
        <f>IF(SUM(J18,L18)=0,"Others",IF(AND(L18=0,J18&gt;0),"Not Forecasted But Sold",IF(AND(L18&gt;0,J18=0),"Forecasted But Not Sold",IF(L18/J18&gt;1.1,"Overforecast",IF(L18/J18&lt;0.9,"Underforecast","Normal")))))</f>
        <v>Normal</v>
      </c>
      <c r="AE18" s="61" t="str">
        <f>IF(SUM(J18,M18)=0,"Others",IF(AND(M18=0,J18&gt;0),"Not Forecasted But Sold",IF(AND(M18&gt;0,J18=0),"Forecasted But Not Sold",IF(M18/J18&gt;1.1,"Overforecast",IF(M18/J18&lt;0.9,"Underforecast","Normal")))))</f>
        <v>Overforecast</v>
      </c>
      <c r="AF18" s="144" t="str">
        <f>IFERROR(IF(J18=0,"0",VLOOKUP(J18/M18,Master!$N$5:$P$11,3,TRUE)),"Sales Agst No FC")</f>
        <v>50-80</v>
      </c>
    </row>
    <row r="19" spans="1:32" x14ac:dyDescent="0.45">
      <c r="A19" s="60" t="s">
        <v>2302</v>
      </c>
      <c r="B19" s="61" t="s">
        <v>1122</v>
      </c>
      <c r="C19" s="61" t="s">
        <v>1144</v>
      </c>
      <c r="D19" s="61" t="s">
        <v>1151</v>
      </c>
      <c r="E19" s="62" t="s">
        <v>129</v>
      </c>
      <c r="F19" s="62" t="s">
        <v>1305</v>
      </c>
      <c r="G19" s="63">
        <v>44593</v>
      </c>
      <c r="H19" s="64">
        <v>2949</v>
      </c>
      <c r="I19" s="61" t="str">
        <f t="shared" si="0"/>
        <v>Demand</v>
      </c>
      <c r="J19" s="66">
        <v>118</v>
      </c>
      <c r="K19" s="67">
        <v>208</v>
      </c>
      <c r="L19" s="64">
        <v>208</v>
      </c>
      <c r="M19" s="64">
        <v>120</v>
      </c>
      <c r="N19" s="67">
        <f>ABS(K19-$J19)</f>
        <v>90</v>
      </c>
      <c r="O19" s="64">
        <f>ABS(L19-$J19)</f>
        <v>90</v>
      </c>
      <c r="P19" s="64">
        <f>ABS(M19-$J19)</f>
        <v>2</v>
      </c>
      <c r="Q19" s="66">
        <v>2.1774622838235298</v>
      </c>
      <c r="R19" s="66">
        <f>$Q19*J19</f>
        <v>256.94054949117651</v>
      </c>
      <c r="S19" s="67">
        <f>$Q19*K19</f>
        <v>452.91215503529418</v>
      </c>
      <c r="T19" s="64">
        <f>$Q19*L19</f>
        <v>452.91215503529418</v>
      </c>
      <c r="U19" s="64">
        <f>$Q19*M19</f>
        <v>261.29547405882357</v>
      </c>
      <c r="V19" s="67">
        <f t="shared" si="1"/>
        <v>195.97160554411766</v>
      </c>
      <c r="W19" s="64">
        <f t="shared" si="2"/>
        <v>195.97160554411766</v>
      </c>
      <c r="X19" s="117">
        <f t="shared" si="3"/>
        <v>4.3549245676470605</v>
      </c>
      <c r="Y19" s="75">
        <f>IFERROR(MAX(1-N19/$J19,0),1)</f>
        <v>0.23728813559322037</v>
      </c>
      <c r="Z19" s="27">
        <f>IFERROR(MAX(1-O19/$J19,0),1)</f>
        <v>0.23728813559322037</v>
      </c>
      <c r="AA19" s="76">
        <f>IFERROR(MAX(1-P19/$J19,0),1)</f>
        <v>0.98305084745762716</v>
      </c>
      <c r="AB19" s="65" t="str">
        <f>IF(SUM($J19,M19)=0,"Others",VLOOKUP(AA19,Master!$B$4:$D$13,3,TRUE))</f>
        <v>90-100%</v>
      </c>
      <c r="AC19" s="60" t="str">
        <f>IF(SUM(J19,K19)=0,"Others",IF(AND(K19=0,J19&gt;0),"Not Forecasted But Sold",IF(AND(K19&gt;0,J19=0),"Forecasted But Not Sold",IF(K19/J19&gt;1.1,"Overforecast",IF(K19/J19&lt;0.9,"Underforecast","Normal")))))</f>
        <v>Overforecast</v>
      </c>
      <c r="AD19" s="61" t="str">
        <f>IF(SUM(J19,L19)=0,"Others",IF(AND(L19=0,J19&gt;0),"Not Forecasted But Sold",IF(AND(L19&gt;0,J19=0),"Forecasted But Not Sold",IF(L19/J19&gt;1.1,"Overforecast",IF(L19/J19&lt;0.9,"Underforecast","Normal")))))</f>
        <v>Overforecast</v>
      </c>
      <c r="AE19" s="61" t="str">
        <f>IF(SUM(J19,M19)=0,"Others",IF(AND(M19=0,J19&gt;0),"Not Forecasted But Sold",IF(AND(M19&gt;0,J19=0),"Forecasted But Not Sold",IF(M19/J19&gt;1.1,"Overforecast",IF(M19/J19&lt;0.9,"Underforecast","Normal")))))</f>
        <v>Normal</v>
      </c>
      <c r="AF19" s="144" t="str">
        <f>IFERROR(IF(J19=0,"0",VLOOKUP(J19/M19,Master!$N$5:$P$11,3,TRUE)),"Sales Agst No FC")</f>
        <v>80-120</v>
      </c>
    </row>
    <row r="20" spans="1:32" x14ac:dyDescent="0.45">
      <c r="A20" s="60" t="s">
        <v>2302</v>
      </c>
      <c r="B20" s="61" t="s">
        <v>1123</v>
      </c>
      <c r="C20" s="61" t="s">
        <v>1140</v>
      </c>
      <c r="D20" s="61" t="s">
        <v>1152</v>
      </c>
      <c r="E20" s="62" t="s">
        <v>130</v>
      </c>
      <c r="F20" s="62" t="s">
        <v>1306</v>
      </c>
      <c r="G20" s="63">
        <v>44593</v>
      </c>
      <c r="H20" s="64">
        <v>14291</v>
      </c>
      <c r="I20" s="61" t="str">
        <f t="shared" si="0"/>
        <v>Demand</v>
      </c>
      <c r="J20" s="66">
        <v>1099</v>
      </c>
      <c r="K20" s="67">
        <v>1507</v>
      </c>
      <c r="L20" s="64">
        <v>1507</v>
      </c>
      <c r="M20" s="64">
        <v>1200</v>
      </c>
      <c r="N20" s="67">
        <f>ABS(K20-$J20)</f>
        <v>408</v>
      </c>
      <c r="O20" s="64">
        <f>ABS(L20-$J20)</f>
        <v>408</v>
      </c>
      <c r="P20" s="64">
        <f>ABS(M20-$J20)</f>
        <v>101</v>
      </c>
      <c r="Q20" s="66">
        <v>4.2090187394389993</v>
      </c>
      <c r="R20" s="66">
        <f>$Q20*J20</f>
        <v>4625.7115946434606</v>
      </c>
      <c r="S20" s="67">
        <f>$Q20*K20</f>
        <v>6342.9912403345716</v>
      </c>
      <c r="T20" s="64">
        <f>$Q20*L20</f>
        <v>6342.9912403345716</v>
      </c>
      <c r="U20" s="64">
        <f>$Q20*M20</f>
        <v>5050.8224873267991</v>
      </c>
      <c r="V20" s="67">
        <f t="shared" si="1"/>
        <v>1717.279645691111</v>
      </c>
      <c r="W20" s="64">
        <f t="shared" si="2"/>
        <v>1717.279645691111</v>
      </c>
      <c r="X20" s="117">
        <f t="shared" si="3"/>
        <v>425.11089268333853</v>
      </c>
      <c r="Y20" s="75">
        <f>IFERROR(MAX(1-N20/$J20,0),1)</f>
        <v>0.62875341219290259</v>
      </c>
      <c r="Z20" s="27">
        <f>IFERROR(MAX(1-O20/$J20,0),1)</f>
        <v>0.62875341219290259</v>
      </c>
      <c r="AA20" s="76">
        <f>IFERROR(MAX(1-P20/$J20,0),1)</f>
        <v>0.90809827115559605</v>
      </c>
      <c r="AB20" s="65" t="str">
        <f>IF(SUM($J20,M20)=0,"Others",VLOOKUP(AA20,Master!$B$4:$D$13,3,TRUE))</f>
        <v>80-90%</v>
      </c>
      <c r="AC20" s="60" t="str">
        <f>IF(SUM(J20,K20)=0,"Others",IF(AND(K20=0,J20&gt;0),"Not Forecasted But Sold",IF(AND(K20&gt;0,J20=0),"Forecasted But Not Sold",IF(K20/J20&gt;1.1,"Overforecast",IF(K20/J20&lt;0.9,"Underforecast","Normal")))))</f>
        <v>Overforecast</v>
      </c>
      <c r="AD20" s="61" t="str">
        <f>IF(SUM(J20,L20)=0,"Others",IF(AND(L20=0,J20&gt;0),"Not Forecasted But Sold",IF(AND(L20&gt;0,J20=0),"Forecasted But Not Sold",IF(L20/J20&gt;1.1,"Overforecast",IF(L20/J20&lt;0.9,"Underforecast","Normal")))))</f>
        <v>Overforecast</v>
      </c>
      <c r="AE20" s="61" t="str">
        <f>IF(SUM(J20,M20)=0,"Others",IF(AND(M20=0,J20&gt;0),"Not Forecasted But Sold",IF(AND(M20&gt;0,J20=0),"Forecasted But Not Sold",IF(M20/J20&gt;1.1,"Overforecast",IF(M20/J20&lt;0.9,"Underforecast","Normal")))))</f>
        <v>Normal</v>
      </c>
      <c r="AF20" s="144" t="str">
        <f>IFERROR(IF(J20=0,"0",VLOOKUP(J20/M20,Master!$N$5:$P$11,3,TRUE)),"Sales Agst No FC")</f>
        <v>80-120</v>
      </c>
    </row>
    <row r="21" spans="1:32" x14ac:dyDescent="0.45">
      <c r="A21" s="60" t="s">
        <v>2302</v>
      </c>
      <c r="B21" s="61" t="s">
        <v>1121</v>
      </c>
      <c r="C21" s="61" t="s">
        <v>1140</v>
      </c>
      <c r="D21" s="61" t="s">
        <v>1152</v>
      </c>
      <c r="E21" s="62" t="s">
        <v>131</v>
      </c>
      <c r="F21" s="62" t="s">
        <v>1307</v>
      </c>
      <c r="G21" s="63">
        <v>44593</v>
      </c>
      <c r="H21" s="64">
        <v>2877</v>
      </c>
      <c r="I21" s="61" t="str">
        <f t="shared" si="0"/>
        <v>Demand</v>
      </c>
      <c r="J21" s="66">
        <v>2409</v>
      </c>
      <c r="K21" s="67">
        <v>3685</v>
      </c>
      <c r="L21" s="64">
        <v>3685</v>
      </c>
      <c r="M21" s="64">
        <v>3100</v>
      </c>
      <c r="N21" s="67">
        <f>ABS(K21-$J21)</f>
        <v>1276</v>
      </c>
      <c r="O21" s="64">
        <f>ABS(L21-$J21)</f>
        <v>1276</v>
      </c>
      <c r="P21" s="64">
        <f>ABS(M21-$J21)</f>
        <v>691</v>
      </c>
      <c r="Q21" s="66">
        <v>4.7897697630873308</v>
      </c>
      <c r="R21" s="66">
        <f>$Q21*J21</f>
        <v>11538.555359277379</v>
      </c>
      <c r="S21" s="67">
        <f>$Q21*K21</f>
        <v>17650.301576976814</v>
      </c>
      <c r="T21" s="64">
        <f>$Q21*L21</f>
        <v>17650.301576976814</v>
      </c>
      <c r="U21" s="64">
        <f>$Q21*M21</f>
        <v>14848.286265570725</v>
      </c>
      <c r="V21" s="67">
        <f t="shared" si="1"/>
        <v>6111.7462176994341</v>
      </c>
      <c r="W21" s="64">
        <f t="shared" si="2"/>
        <v>6111.7462176994341</v>
      </c>
      <c r="X21" s="117">
        <f t="shared" si="3"/>
        <v>3309.7309062933455</v>
      </c>
      <c r="Y21" s="75">
        <f>IFERROR(MAX(1-N21/$J21,0),1)</f>
        <v>0.47031963470319638</v>
      </c>
      <c r="Z21" s="27">
        <f>IFERROR(MAX(1-O21/$J21,0),1)</f>
        <v>0.47031963470319638</v>
      </c>
      <c r="AA21" s="76">
        <f>IFERROR(MAX(1-P21/$J21,0),1)</f>
        <v>0.71315898713158987</v>
      </c>
      <c r="AB21" s="65" t="str">
        <f>IF(SUM($J21,M21)=0,"Others",VLOOKUP(AA21,Master!$B$4:$D$13,3,TRUE))</f>
        <v>70-80%</v>
      </c>
      <c r="AC21" s="60" t="str">
        <f>IF(SUM(J21,K21)=0,"Others",IF(AND(K21=0,J21&gt;0),"Not Forecasted But Sold",IF(AND(K21&gt;0,J21=0),"Forecasted But Not Sold",IF(K21/J21&gt;1.1,"Overforecast",IF(K21/J21&lt;0.9,"Underforecast","Normal")))))</f>
        <v>Overforecast</v>
      </c>
      <c r="AD21" s="61" t="str">
        <f>IF(SUM(J21,L21)=0,"Others",IF(AND(L21=0,J21&gt;0),"Not Forecasted But Sold",IF(AND(L21&gt;0,J21=0),"Forecasted But Not Sold",IF(L21/J21&gt;1.1,"Overforecast",IF(L21/J21&lt;0.9,"Underforecast","Normal")))))</f>
        <v>Overforecast</v>
      </c>
      <c r="AE21" s="61" t="str">
        <f>IF(SUM(J21,M21)=0,"Others",IF(AND(M21=0,J21&gt;0),"Not Forecasted But Sold",IF(AND(M21&gt;0,J21=0),"Forecasted But Not Sold",IF(M21/J21&gt;1.1,"Overforecast",IF(M21/J21&lt;0.9,"Underforecast","Normal")))))</f>
        <v>Overforecast</v>
      </c>
      <c r="AF21" s="144" t="str">
        <f>IFERROR(IF(J21=0,"0",VLOOKUP(J21/M21,Master!$N$5:$P$11,3,TRUE)),"Sales Agst No FC")</f>
        <v>50-80</v>
      </c>
    </row>
    <row r="22" spans="1:32" x14ac:dyDescent="0.45">
      <c r="A22" s="60" t="s">
        <v>2302</v>
      </c>
      <c r="B22" s="61" t="s">
        <v>1121</v>
      </c>
      <c r="C22" s="61" t="s">
        <v>1144</v>
      </c>
      <c r="D22" s="61" t="s">
        <v>1153</v>
      </c>
      <c r="E22" s="62" t="s">
        <v>132</v>
      </c>
      <c r="F22" s="62" t="s">
        <v>1308</v>
      </c>
      <c r="G22" s="63">
        <v>44593</v>
      </c>
      <c r="H22" s="64">
        <v>10261</v>
      </c>
      <c r="I22" s="61" t="str">
        <f t="shared" si="0"/>
        <v>Demand</v>
      </c>
      <c r="J22" s="66">
        <v>3766</v>
      </c>
      <c r="K22" s="67">
        <v>3219</v>
      </c>
      <c r="L22" s="64">
        <v>3219</v>
      </c>
      <c r="M22" s="64">
        <v>2800</v>
      </c>
      <c r="N22" s="67">
        <f>ABS(K22-$J22)</f>
        <v>547</v>
      </c>
      <c r="O22" s="64">
        <f>ABS(L22-$J22)</f>
        <v>547</v>
      </c>
      <c r="P22" s="64">
        <f>ABS(M22-$J22)</f>
        <v>966</v>
      </c>
      <c r="Q22" s="66">
        <v>0.50381989774633007</v>
      </c>
      <c r="R22" s="66">
        <f>$Q22*J22</f>
        <v>1897.385734912679</v>
      </c>
      <c r="S22" s="67">
        <f>$Q22*K22</f>
        <v>1621.7962508454366</v>
      </c>
      <c r="T22" s="64">
        <f>$Q22*L22</f>
        <v>1621.7962508454366</v>
      </c>
      <c r="U22" s="64">
        <f>$Q22*M22</f>
        <v>1410.6957136897242</v>
      </c>
      <c r="V22" s="67">
        <f t="shared" si="1"/>
        <v>275.58948406724244</v>
      </c>
      <c r="W22" s="64">
        <f t="shared" si="2"/>
        <v>275.58948406724244</v>
      </c>
      <c r="X22" s="117">
        <f t="shared" si="3"/>
        <v>486.69002122295478</v>
      </c>
      <c r="Y22" s="75">
        <f>IFERROR(MAX(1-N22/$J22,0),1)</f>
        <v>0.85475305363781207</v>
      </c>
      <c r="Z22" s="27">
        <f>IFERROR(MAX(1-O22/$J22,0),1)</f>
        <v>0.85475305363781207</v>
      </c>
      <c r="AA22" s="76">
        <f>IFERROR(MAX(1-P22/$J22,0),1)</f>
        <v>0.74349442379182151</v>
      </c>
      <c r="AB22" s="65" t="str">
        <f>IF(SUM($J22,M22)=0,"Others",VLOOKUP(AA22,Master!$B$4:$D$13,3,TRUE))</f>
        <v>70-80%</v>
      </c>
      <c r="AC22" s="60" t="str">
        <f>IF(SUM(J22,K22)=0,"Others",IF(AND(K22=0,J22&gt;0),"Not Forecasted But Sold",IF(AND(K22&gt;0,J22=0),"Forecasted But Not Sold",IF(K22/J22&gt;1.1,"Overforecast",IF(K22/J22&lt;0.9,"Underforecast","Normal")))))</f>
        <v>Underforecast</v>
      </c>
      <c r="AD22" s="61" t="str">
        <f>IF(SUM(J22,L22)=0,"Others",IF(AND(L22=0,J22&gt;0),"Not Forecasted But Sold",IF(AND(L22&gt;0,J22=0),"Forecasted But Not Sold",IF(L22/J22&gt;1.1,"Overforecast",IF(L22/J22&lt;0.9,"Underforecast","Normal")))))</f>
        <v>Underforecast</v>
      </c>
      <c r="AE22" s="61" t="str">
        <f>IF(SUM(J22,M22)=0,"Others",IF(AND(M22=0,J22&gt;0),"Not Forecasted But Sold",IF(AND(M22&gt;0,J22=0),"Forecasted But Not Sold",IF(M22/J22&gt;1.1,"Overforecast",IF(M22/J22&lt;0.9,"Underforecast","Normal")))))</f>
        <v>Underforecast</v>
      </c>
      <c r="AF22" s="144" t="str">
        <f>IFERROR(IF(J22=0,"0",VLOOKUP(J22/M22,Master!$N$5:$P$11,3,TRUE)),"Sales Agst No FC")</f>
        <v>120-150</v>
      </c>
    </row>
    <row r="23" spans="1:32" x14ac:dyDescent="0.45">
      <c r="A23" s="60" t="s">
        <v>2302</v>
      </c>
      <c r="B23" s="61" t="s">
        <v>1121</v>
      </c>
      <c r="C23" s="61" t="s">
        <v>1144</v>
      </c>
      <c r="D23" s="61" t="s">
        <v>1153</v>
      </c>
      <c r="E23" s="62" t="s">
        <v>133</v>
      </c>
      <c r="F23" s="62" t="s">
        <v>1309</v>
      </c>
      <c r="G23" s="63">
        <v>44593</v>
      </c>
      <c r="H23" s="64">
        <v>32185</v>
      </c>
      <c r="I23" s="61" t="str">
        <f t="shared" si="0"/>
        <v>Demand</v>
      </c>
      <c r="J23" s="66">
        <v>2600</v>
      </c>
      <c r="K23" s="67">
        <v>1730</v>
      </c>
      <c r="L23" s="64">
        <v>1730</v>
      </c>
      <c r="M23" s="64">
        <v>2500</v>
      </c>
      <c r="N23" s="67">
        <f>ABS(K23-$J23)</f>
        <v>870</v>
      </c>
      <c r="O23" s="64">
        <f>ABS(L23-$J23)</f>
        <v>870</v>
      </c>
      <c r="P23" s="64">
        <f>ABS(M23-$J23)</f>
        <v>100</v>
      </c>
      <c r="Q23" s="66">
        <v>0.79924088771883717</v>
      </c>
      <c r="R23" s="66">
        <f>$Q23*J23</f>
        <v>2078.0263080689765</v>
      </c>
      <c r="S23" s="67">
        <f>$Q23*K23</f>
        <v>1382.6867357535882</v>
      </c>
      <c r="T23" s="64">
        <f>$Q23*L23</f>
        <v>1382.6867357535882</v>
      </c>
      <c r="U23" s="64">
        <f>$Q23*M23</f>
        <v>1998.1022192970929</v>
      </c>
      <c r="V23" s="67">
        <f t="shared" si="1"/>
        <v>695.3395723153883</v>
      </c>
      <c r="W23" s="64">
        <f t="shared" si="2"/>
        <v>695.3395723153883</v>
      </c>
      <c r="X23" s="117">
        <f t="shared" si="3"/>
        <v>79.924088771883589</v>
      </c>
      <c r="Y23" s="75">
        <f>IFERROR(MAX(1-N23/$J23,0),1)</f>
        <v>0.66538461538461546</v>
      </c>
      <c r="Z23" s="27">
        <f>IFERROR(MAX(1-O23/$J23,0),1)</f>
        <v>0.66538461538461546</v>
      </c>
      <c r="AA23" s="76">
        <f>IFERROR(MAX(1-P23/$J23,0),1)</f>
        <v>0.96153846153846156</v>
      </c>
      <c r="AB23" s="65" t="str">
        <f>IF(SUM($J23,M23)=0,"Others",VLOOKUP(AA23,Master!$B$4:$D$13,3,TRUE))</f>
        <v>90-100%</v>
      </c>
      <c r="AC23" s="60" t="str">
        <f>IF(SUM(J23,K23)=0,"Others",IF(AND(K23=0,J23&gt;0),"Not Forecasted But Sold",IF(AND(K23&gt;0,J23=0),"Forecasted But Not Sold",IF(K23/J23&gt;1.1,"Overforecast",IF(K23/J23&lt;0.9,"Underforecast","Normal")))))</f>
        <v>Underforecast</v>
      </c>
      <c r="AD23" s="61" t="str">
        <f>IF(SUM(J23,L23)=0,"Others",IF(AND(L23=0,J23&gt;0),"Not Forecasted But Sold",IF(AND(L23&gt;0,J23=0),"Forecasted But Not Sold",IF(L23/J23&gt;1.1,"Overforecast",IF(L23/J23&lt;0.9,"Underforecast","Normal")))))</f>
        <v>Underforecast</v>
      </c>
      <c r="AE23" s="61" t="str">
        <f>IF(SUM(J23,M23)=0,"Others",IF(AND(M23=0,J23&gt;0),"Not Forecasted But Sold",IF(AND(M23&gt;0,J23=0),"Forecasted But Not Sold",IF(M23/J23&gt;1.1,"Overforecast",IF(M23/J23&lt;0.9,"Underforecast","Normal")))))</f>
        <v>Normal</v>
      </c>
      <c r="AF23" s="144" t="str">
        <f>IFERROR(IF(J23=0,"0",VLOOKUP(J23/M23,Master!$N$5:$P$11,3,TRUE)),"Sales Agst No FC")</f>
        <v>80-120</v>
      </c>
    </row>
    <row r="24" spans="1:32" x14ac:dyDescent="0.45">
      <c r="A24" s="60" t="s">
        <v>2302</v>
      </c>
      <c r="B24" s="61" t="s">
        <v>1121</v>
      </c>
      <c r="C24" s="61" t="s">
        <v>1144</v>
      </c>
      <c r="D24" s="61" t="s">
        <v>1153</v>
      </c>
      <c r="E24" s="62" t="s">
        <v>134</v>
      </c>
      <c r="F24" s="62" t="s">
        <v>1310</v>
      </c>
      <c r="G24" s="63">
        <v>44593</v>
      </c>
      <c r="H24" s="64">
        <v>22693</v>
      </c>
      <c r="I24" s="61" t="str">
        <f t="shared" si="0"/>
        <v>Demand</v>
      </c>
      <c r="J24" s="66">
        <v>960</v>
      </c>
      <c r="K24" s="67">
        <v>656</v>
      </c>
      <c r="L24" s="64">
        <v>656</v>
      </c>
      <c r="M24" s="64">
        <v>800</v>
      </c>
      <c r="N24" s="67">
        <f>ABS(K24-$J24)</f>
        <v>304</v>
      </c>
      <c r="O24" s="64">
        <f>ABS(L24-$J24)</f>
        <v>304</v>
      </c>
      <c r="P24" s="64">
        <f>ABS(M24-$J24)</f>
        <v>160</v>
      </c>
      <c r="Q24" s="66">
        <v>1.0155887994164983</v>
      </c>
      <c r="R24" s="66">
        <f>$Q24*J24</f>
        <v>974.96524743983832</v>
      </c>
      <c r="S24" s="67">
        <f>$Q24*K24</f>
        <v>666.2262524172229</v>
      </c>
      <c r="T24" s="64">
        <f>$Q24*L24</f>
        <v>666.2262524172229</v>
      </c>
      <c r="U24" s="64">
        <f>$Q24*M24</f>
        <v>812.47103953319856</v>
      </c>
      <c r="V24" s="67">
        <f t="shared" si="1"/>
        <v>308.73899502261543</v>
      </c>
      <c r="W24" s="64">
        <f t="shared" si="2"/>
        <v>308.73899502261543</v>
      </c>
      <c r="X24" s="117">
        <f t="shared" si="3"/>
        <v>162.49420790663976</v>
      </c>
      <c r="Y24" s="75">
        <f>IFERROR(MAX(1-N24/$J24,0),1)</f>
        <v>0.68333333333333335</v>
      </c>
      <c r="Z24" s="27">
        <f>IFERROR(MAX(1-O24/$J24,0),1)</f>
        <v>0.68333333333333335</v>
      </c>
      <c r="AA24" s="76">
        <f>IFERROR(MAX(1-P24/$J24,0),1)</f>
        <v>0.83333333333333337</v>
      </c>
      <c r="AB24" s="65" t="str">
        <f>IF(SUM($J24,M24)=0,"Others",VLOOKUP(AA24,Master!$B$4:$D$13,3,TRUE))</f>
        <v>80-90%</v>
      </c>
      <c r="AC24" s="60" t="str">
        <f>IF(SUM(J24,K24)=0,"Others",IF(AND(K24=0,J24&gt;0),"Not Forecasted But Sold",IF(AND(K24&gt;0,J24=0),"Forecasted But Not Sold",IF(K24/J24&gt;1.1,"Overforecast",IF(K24/J24&lt;0.9,"Underforecast","Normal")))))</f>
        <v>Underforecast</v>
      </c>
      <c r="AD24" s="61" t="str">
        <f>IF(SUM(J24,L24)=0,"Others",IF(AND(L24=0,J24&gt;0),"Not Forecasted But Sold",IF(AND(L24&gt;0,J24=0),"Forecasted But Not Sold",IF(L24/J24&gt;1.1,"Overforecast",IF(L24/J24&lt;0.9,"Underforecast","Normal")))))</f>
        <v>Underforecast</v>
      </c>
      <c r="AE24" s="61" t="str">
        <f>IF(SUM(J24,M24)=0,"Others",IF(AND(M24=0,J24&gt;0),"Not Forecasted But Sold",IF(AND(M24&gt;0,J24=0),"Forecasted But Not Sold",IF(M24/J24&gt;1.1,"Overforecast",IF(M24/J24&lt;0.9,"Underforecast","Normal")))))</f>
        <v>Underforecast</v>
      </c>
      <c r="AF24" s="144" t="str">
        <f>IFERROR(IF(J24=0,"0",VLOOKUP(J24/M24,Master!$N$5:$P$11,3,TRUE)),"Sales Agst No FC")</f>
        <v>120-150</v>
      </c>
    </row>
    <row r="25" spans="1:32" x14ac:dyDescent="0.45">
      <c r="A25" s="60" t="s">
        <v>2302</v>
      </c>
      <c r="B25" s="61" t="s">
        <v>1123</v>
      </c>
      <c r="C25" s="61" t="s">
        <v>1129</v>
      </c>
      <c r="D25" s="61" t="s">
        <v>1154</v>
      </c>
      <c r="E25" s="62" t="s">
        <v>135</v>
      </c>
      <c r="F25" s="62" t="s">
        <v>1311</v>
      </c>
      <c r="G25" s="63">
        <v>44593</v>
      </c>
      <c r="H25" s="64">
        <v>13366</v>
      </c>
      <c r="I25" s="61" t="str">
        <f t="shared" si="0"/>
        <v>Demand</v>
      </c>
      <c r="J25" s="66">
        <v>1630</v>
      </c>
      <c r="K25" s="67">
        <v>3117</v>
      </c>
      <c r="L25" s="64">
        <v>3117</v>
      </c>
      <c r="M25" s="64">
        <v>2500</v>
      </c>
      <c r="N25" s="67">
        <f>ABS(K25-$J25)</f>
        <v>1487</v>
      </c>
      <c r="O25" s="64">
        <f>ABS(L25-$J25)</f>
        <v>1487</v>
      </c>
      <c r="P25" s="64">
        <f>ABS(M25-$J25)</f>
        <v>870</v>
      </c>
      <c r="Q25" s="66">
        <v>1.2346432540503276</v>
      </c>
      <c r="R25" s="66">
        <f>$Q25*J25</f>
        <v>2012.4685041020339</v>
      </c>
      <c r="S25" s="67">
        <f>$Q25*K25</f>
        <v>3848.3830228748711</v>
      </c>
      <c r="T25" s="64">
        <f>$Q25*L25</f>
        <v>3848.3830228748711</v>
      </c>
      <c r="U25" s="64">
        <f>$Q25*M25</f>
        <v>3086.608135125819</v>
      </c>
      <c r="V25" s="67">
        <f t="shared" si="1"/>
        <v>1835.9145187728373</v>
      </c>
      <c r="W25" s="64">
        <f t="shared" si="2"/>
        <v>1835.9145187728373</v>
      </c>
      <c r="X25" s="117">
        <f t="shared" si="3"/>
        <v>1074.1396310237851</v>
      </c>
      <c r="Y25" s="75">
        <f>IFERROR(MAX(1-N25/$J25,0),1)</f>
        <v>8.77300613496933E-2</v>
      </c>
      <c r="Z25" s="27">
        <f>IFERROR(MAX(1-O25/$J25,0),1)</f>
        <v>8.77300613496933E-2</v>
      </c>
      <c r="AA25" s="76">
        <f>IFERROR(MAX(1-P25/$J25,0),1)</f>
        <v>0.46625766871165641</v>
      </c>
      <c r="AB25" s="65" t="str">
        <f>IF(SUM($J25,M25)=0,"Others",VLOOKUP(AA25,Master!$B$4:$D$13,3,TRUE))</f>
        <v>40-50%</v>
      </c>
      <c r="AC25" s="60" t="str">
        <f>IF(SUM(J25,K25)=0,"Others",IF(AND(K25=0,J25&gt;0),"Not Forecasted But Sold",IF(AND(K25&gt;0,J25=0),"Forecasted But Not Sold",IF(K25/J25&gt;1.1,"Overforecast",IF(K25/J25&lt;0.9,"Underforecast","Normal")))))</f>
        <v>Overforecast</v>
      </c>
      <c r="AD25" s="61" t="str">
        <f>IF(SUM(J25,L25)=0,"Others",IF(AND(L25=0,J25&gt;0),"Not Forecasted But Sold",IF(AND(L25&gt;0,J25=0),"Forecasted But Not Sold",IF(L25/J25&gt;1.1,"Overforecast",IF(L25/J25&lt;0.9,"Underforecast","Normal")))))</f>
        <v>Overforecast</v>
      </c>
      <c r="AE25" s="61" t="str">
        <f>IF(SUM(J25,M25)=0,"Others",IF(AND(M25=0,J25&gt;0),"Not Forecasted But Sold",IF(AND(M25&gt;0,J25=0),"Forecasted But Not Sold",IF(M25/J25&gt;1.1,"Overforecast",IF(M25/J25&lt;0.9,"Underforecast","Normal")))))</f>
        <v>Overforecast</v>
      </c>
      <c r="AF25" s="144" t="str">
        <f>IFERROR(IF(J25=0,"0",VLOOKUP(J25/M25,Master!$N$5:$P$11,3,TRUE)),"Sales Agst No FC")</f>
        <v>50-80</v>
      </c>
    </row>
    <row r="26" spans="1:32" x14ac:dyDescent="0.45">
      <c r="A26" s="60" t="s">
        <v>2302</v>
      </c>
      <c r="B26" s="61" t="s">
        <v>1123</v>
      </c>
      <c r="C26" s="61" t="s">
        <v>1129</v>
      </c>
      <c r="D26" s="61" t="s">
        <v>1154</v>
      </c>
      <c r="E26" s="62" t="s">
        <v>136</v>
      </c>
      <c r="F26" s="62" t="s">
        <v>1312</v>
      </c>
      <c r="G26" s="63">
        <v>44593</v>
      </c>
      <c r="H26" s="64">
        <v>0</v>
      </c>
      <c r="I26" s="61" t="str">
        <f t="shared" si="0"/>
        <v>Supply</v>
      </c>
      <c r="J26" s="66">
        <v>0</v>
      </c>
      <c r="K26" s="67">
        <v>99</v>
      </c>
      <c r="L26" s="64">
        <v>99</v>
      </c>
      <c r="M26" s="64">
        <v>0</v>
      </c>
      <c r="N26" s="67">
        <f>ABS(K26-$J26)</f>
        <v>99</v>
      </c>
      <c r="O26" s="64">
        <f>ABS(L26-$J26)</f>
        <v>99</v>
      </c>
      <c r="P26" s="64">
        <f>ABS(M26-$J26)</f>
        <v>0</v>
      </c>
      <c r="Q26" s="66">
        <v>2.4518958333333334</v>
      </c>
      <c r="R26" s="66">
        <f>$Q26*J26</f>
        <v>0</v>
      </c>
      <c r="S26" s="67">
        <f>$Q26*K26</f>
        <v>242.73768749999999</v>
      </c>
      <c r="T26" s="64">
        <f>$Q26*L26</f>
        <v>242.73768749999999</v>
      </c>
      <c r="U26" s="64">
        <f>$Q26*M26</f>
        <v>0</v>
      </c>
      <c r="V26" s="67">
        <f t="shared" si="1"/>
        <v>242.73768749999999</v>
      </c>
      <c r="W26" s="64">
        <f t="shared" si="2"/>
        <v>242.73768749999999</v>
      </c>
      <c r="X26" s="117">
        <f t="shared" si="3"/>
        <v>0</v>
      </c>
      <c r="Y26" s="75">
        <f>IFERROR(MAX(1-N26/$J26,0),1)</f>
        <v>1</v>
      </c>
      <c r="Z26" s="27">
        <f>IFERROR(MAX(1-O26/$J26,0),1)</f>
        <v>1</v>
      </c>
      <c r="AA26" s="76">
        <f>IFERROR(MAX(1-P26/$J26,0),1)</f>
        <v>1</v>
      </c>
      <c r="AB26" s="65" t="str">
        <f>IF(SUM($J26,M26)=0,"Others",VLOOKUP(AA26,Master!$B$4:$D$13,3,TRUE))</f>
        <v>Others</v>
      </c>
      <c r="AC26" s="60" t="str">
        <f>IF(SUM(J26,K26)=0,"Others",IF(AND(K26=0,J26&gt;0),"Not Forecasted But Sold",IF(AND(K26&gt;0,J26=0),"Forecasted But Not Sold",IF(K26/J26&gt;1.1,"Overforecast",IF(K26/J26&lt;0.9,"Underforecast","Normal")))))</f>
        <v>Forecasted But Not Sold</v>
      </c>
      <c r="AD26" s="61" t="str">
        <f>IF(SUM(J26,L26)=0,"Others",IF(AND(L26=0,J26&gt;0),"Not Forecasted But Sold",IF(AND(L26&gt;0,J26=0),"Forecasted But Not Sold",IF(L26/J26&gt;1.1,"Overforecast",IF(L26/J26&lt;0.9,"Underforecast","Normal")))))</f>
        <v>Forecasted But Not Sold</v>
      </c>
      <c r="AE26" s="61" t="str">
        <f>IF(SUM(J26,M26)=0,"Others",IF(AND(M26=0,J26&gt;0),"Not Forecasted But Sold",IF(AND(M26&gt;0,J26=0),"Forecasted But Not Sold",IF(M26/J26&gt;1.1,"Overforecast",IF(M26/J26&lt;0.9,"Underforecast","Normal")))))</f>
        <v>Others</v>
      </c>
      <c r="AF26" s="144" t="str">
        <f>IFERROR(IF(J26=0,"0",VLOOKUP(J26/M26,Master!$N$5:$P$11,3,TRUE)),"Sales Agst No FC")</f>
        <v>0</v>
      </c>
    </row>
    <row r="27" spans="1:32" x14ac:dyDescent="0.45">
      <c r="A27" s="60" t="s">
        <v>2302</v>
      </c>
      <c r="B27" s="61" t="s">
        <v>1123</v>
      </c>
      <c r="C27" s="61" t="s">
        <v>1129</v>
      </c>
      <c r="D27" s="61" t="s">
        <v>1154</v>
      </c>
      <c r="E27" s="62" t="s">
        <v>137</v>
      </c>
      <c r="F27" s="62" t="s">
        <v>1313</v>
      </c>
      <c r="G27" s="63">
        <v>44593</v>
      </c>
      <c r="H27" s="64">
        <v>23148</v>
      </c>
      <c r="I27" s="61" t="str">
        <f t="shared" si="0"/>
        <v>Demand</v>
      </c>
      <c r="J27" s="66">
        <v>594</v>
      </c>
      <c r="K27" s="67">
        <v>1488</v>
      </c>
      <c r="L27" s="64">
        <v>1488</v>
      </c>
      <c r="M27" s="64">
        <v>1500</v>
      </c>
      <c r="N27" s="67">
        <f>ABS(K27-$J27)</f>
        <v>894</v>
      </c>
      <c r="O27" s="64">
        <f>ABS(L27-$J27)</f>
        <v>894</v>
      </c>
      <c r="P27" s="64">
        <f>ABS(M27-$J27)</f>
        <v>906</v>
      </c>
      <c r="Q27" s="66">
        <v>0.59300794724382822</v>
      </c>
      <c r="R27" s="66">
        <f>$Q27*J27</f>
        <v>352.24672066283398</v>
      </c>
      <c r="S27" s="67">
        <f>$Q27*K27</f>
        <v>882.39582549881641</v>
      </c>
      <c r="T27" s="64">
        <f>$Q27*L27</f>
        <v>882.39582549881641</v>
      </c>
      <c r="U27" s="64">
        <f>$Q27*M27</f>
        <v>889.51192086574235</v>
      </c>
      <c r="V27" s="67">
        <f t="shared" si="1"/>
        <v>530.14910483598237</v>
      </c>
      <c r="W27" s="64">
        <f t="shared" si="2"/>
        <v>530.14910483598237</v>
      </c>
      <c r="X27" s="117">
        <f t="shared" si="3"/>
        <v>537.26520020290832</v>
      </c>
      <c r="Y27" s="75">
        <f>IFERROR(MAX(1-N27/$J27,0),1)</f>
        <v>0</v>
      </c>
      <c r="Z27" s="27">
        <f>IFERROR(MAX(1-O27/$J27,0),1)</f>
        <v>0</v>
      </c>
      <c r="AA27" s="76">
        <f>IFERROR(MAX(1-P27/$J27,0),1)</f>
        <v>0</v>
      </c>
      <c r="AB27" s="65" t="str">
        <f>IF(SUM($J27,M27)=0,"Others",VLOOKUP(AA27,Master!$B$4:$D$13,3,TRUE))</f>
        <v>0-10%</v>
      </c>
      <c r="AC27" s="60" t="str">
        <f>IF(SUM(J27,K27)=0,"Others",IF(AND(K27=0,J27&gt;0),"Not Forecasted But Sold",IF(AND(K27&gt;0,J27=0),"Forecasted But Not Sold",IF(K27/J27&gt;1.1,"Overforecast",IF(K27/J27&lt;0.9,"Underforecast","Normal")))))</f>
        <v>Overforecast</v>
      </c>
      <c r="AD27" s="61" t="str">
        <f>IF(SUM(J27,L27)=0,"Others",IF(AND(L27=0,J27&gt;0),"Not Forecasted But Sold",IF(AND(L27&gt;0,J27=0),"Forecasted But Not Sold",IF(L27/J27&gt;1.1,"Overforecast",IF(L27/J27&lt;0.9,"Underforecast","Normal")))))</f>
        <v>Overforecast</v>
      </c>
      <c r="AE27" s="61" t="str">
        <f>IF(SUM(J27,M27)=0,"Others",IF(AND(M27=0,J27&gt;0),"Not Forecasted But Sold",IF(AND(M27&gt;0,J27=0),"Forecasted But Not Sold",IF(M27/J27&gt;1.1,"Overforecast",IF(M27/J27&lt;0.9,"Underforecast","Normal")))))</f>
        <v>Overforecast</v>
      </c>
      <c r="AF27" s="144" t="str">
        <f>IFERROR(IF(J27=0,"0",VLOOKUP(J27/M27,Master!$N$5:$P$11,3,TRUE)),"Sales Agst No FC")</f>
        <v>25-50</v>
      </c>
    </row>
    <row r="28" spans="1:32" x14ac:dyDescent="0.45">
      <c r="A28" s="60" t="s">
        <v>2302</v>
      </c>
      <c r="B28" s="61" t="s">
        <v>1121</v>
      </c>
      <c r="C28" s="61" t="s">
        <v>1136</v>
      </c>
      <c r="D28" s="61" t="s">
        <v>1155</v>
      </c>
      <c r="E28" s="62" t="s">
        <v>138</v>
      </c>
      <c r="F28" s="62" t="s">
        <v>1314</v>
      </c>
      <c r="G28" s="63">
        <v>44593</v>
      </c>
      <c r="H28" s="64">
        <v>238</v>
      </c>
      <c r="I28" s="61" t="str">
        <f t="shared" si="0"/>
        <v>Demand</v>
      </c>
      <c r="J28" s="66">
        <v>23</v>
      </c>
      <c r="K28" s="67">
        <v>3128</v>
      </c>
      <c r="L28" s="64">
        <v>3128</v>
      </c>
      <c r="M28" s="64">
        <v>3500</v>
      </c>
      <c r="N28" s="67">
        <f>ABS(K28-$J28)</f>
        <v>3105</v>
      </c>
      <c r="O28" s="64">
        <f>ABS(L28-$J28)</f>
        <v>3105</v>
      </c>
      <c r="P28" s="64">
        <f>ABS(M28-$J28)</f>
        <v>3477</v>
      </c>
      <c r="Q28" s="66">
        <v>3.9341003896553848</v>
      </c>
      <c r="R28" s="66">
        <f>$Q28*J28</f>
        <v>90.484308962073854</v>
      </c>
      <c r="S28" s="67">
        <f>$Q28*K28</f>
        <v>12305.866018842044</v>
      </c>
      <c r="T28" s="64">
        <f>$Q28*L28</f>
        <v>12305.866018842044</v>
      </c>
      <c r="U28" s="64">
        <f>$Q28*M28</f>
        <v>13769.351363793847</v>
      </c>
      <c r="V28" s="67">
        <f t="shared" si="1"/>
        <v>12215.38170987997</v>
      </c>
      <c r="W28" s="64">
        <f t="shared" si="2"/>
        <v>12215.38170987997</v>
      </c>
      <c r="X28" s="117">
        <f t="shared" si="3"/>
        <v>13678.867054831773</v>
      </c>
      <c r="Y28" s="75">
        <f>IFERROR(MAX(1-N28/$J28,0),1)</f>
        <v>0</v>
      </c>
      <c r="Z28" s="27">
        <f>IFERROR(MAX(1-O28/$J28,0),1)</f>
        <v>0</v>
      </c>
      <c r="AA28" s="76">
        <f>IFERROR(MAX(1-P28/$J28,0),1)</f>
        <v>0</v>
      </c>
      <c r="AB28" s="65" t="str">
        <f>IF(SUM($J28,M28)=0,"Others",VLOOKUP(AA28,Master!$B$4:$D$13,3,TRUE))</f>
        <v>0-10%</v>
      </c>
      <c r="AC28" s="60" t="str">
        <f>IF(SUM(J28,K28)=0,"Others",IF(AND(K28=0,J28&gt;0),"Not Forecasted But Sold",IF(AND(K28&gt;0,J28=0),"Forecasted But Not Sold",IF(K28/J28&gt;1.1,"Overforecast",IF(K28/J28&lt;0.9,"Underforecast","Normal")))))</f>
        <v>Overforecast</v>
      </c>
      <c r="AD28" s="61" t="str">
        <f>IF(SUM(J28,L28)=0,"Others",IF(AND(L28=0,J28&gt;0),"Not Forecasted But Sold",IF(AND(L28&gt;0,J28=0),"Forecasted But Not Sold",IF(L28/J28&gt;1.1,"Overforecast",IF(L28/J28&lt;0.9,"Underforecast","Normal")))))</f>
        <v>Overforecast</v>
      </c>
      <c r="AE28" s="61" t="str">
        <f>IF(SUM(J28,M28)=0,"Others",IF(AND(M28=0,J28&gt;0),"Not Forecasted But Sold",IF(AND(M28&gt;0,J28=0),"Forecasted But Not Sold",IF(M28/J28&gt;1.1,"Overforecast",IF(M28/J28&lt;0.9,"Underforecast","Normal")))))</f>
        <v>Overforecast</v>
      </c>
      <c r="AF28" s="144" t="str">
        <f>IFERROR(IF(J28=0,"0",VLOOKUP(J28/M28,Master!$N$5:$P$11,3,TRUE)),"Sales Agst No FC")</f>
        <v>0-25</v>
      </c>
    </row>
    <row r="29" spans="1:32" x14ac:dyDescent="0.45">
      <c r="A29" s="60" t="s">
        <v>2302</v>
      </c>
      <c r="B29" s="61" t="s">
        <v>1123</v>
      </c>
      <c r="C29" s="61" t="s">
        <v>1136</v>
      </c>
      <c r="D29" s="61" t="s">
        <v>1156</v>
      </c>
      <c r="E29" s="62" t="s">
        <v>139</v>
      </c>
      <c r="F29" s="62" t="s">
        <v>1315</v>
      </c>
      <c r="G29" s="63">
        <v>44593</v>
      </c>
      <c r="H29" s="64">
        <v>45127</v>
      </c>
      <c r="I29" s="61" t="str">
        <f t="shared" si="0"/>
        <v>Demand</v>
      </c>
      <c r="J29" s="66">
        <v>965</v>
      </c>
      <c r="K29" s="67">
        <v>1390</v>
      </c>
      <c r="L29" s="64">
        <v>1390</v>
      </c>
      <c r="M29" s="64">
        <v>1500</v>
      </c>
      <c r="N29" s="67">
        <f>ABS(K29-$J29)</f>
        <v>425</v>
      </c>
      <c r="O29" s="64">
        <f>ABS(L29-$J29)</f>
        <v>425</v>
      </c>
      <c r="P29" s="64">
        <f>ABS(M29-$J29)</f>
        <v>535</v>
      </c>
      <c r="Q29" s="66">
        <v>2.0289342342342342</v>
      </c>
      <c r="R29" s="66">
        <f>$Q29*J29</f>
        <v>1957.9215360360361</v>
      </c>
      <c r="S29" s="67">
        <f>$Q29*K29</f>
        <v>2820.2185855855855</v>
      </c>
      <c r="T29" s="64">
        <f>$Q29*L29</f>
        <v>2820.2185855855855</v>
      </c>
      <c r="U29" s="64">
        <f>$Q29*M29</f>
        <v>3043.4013513513514</v>
      </c>
      <c r="V29" s="67">
        <f t="shared" si="1"/>
        <v>862.29704954954946</v>
      </c>
      <c r="W29" s="64">
        <f t="shared" si="2"/>
        <v>862.29704954954946</v>
      </c>
      <c r="X29" s="117">
        <f t="shared" si="3"/>
        <v>1085.4798153153154</v>
      </c>
      <c r="Y29" s="75">
        <f>IFERROR(MAX(1-N29/$J29,0),1)</f>
        <v>0.55958549222797926</v>
      </c>
      <c r="Z29" s="27">
        <f>IFERROR(MAX(1-O29/$J29,0),1)</f>
        <v>0.55958549222797926</v>
      </c>
      <c r="AA29" s="76">
        <f>IFERROR(MAX(1-P29/$J29,0),1)</f>
        <v>0.44559585492227982</v>
      </c>
      <c r="AB29" s="65" t="str">
        <f>IF(SUM($J29,M29)=0,"Others",VLOOKUP(AA29,Master!$B$4:$D$13,3,TRUE))</f>
        <v>40-50%</v>
      </c>
      <c r="AC29" s="60" t="str">
        <f>IF(SUM(J29,K29)=0,"Others",IF(AND(K29=0,J29&gt;0),"Not Forecasted But Sold",IF(AND(K29&gt;0,J29=0),"Forecasted But Not Sold",IF(K29/J29&gt;1.1,"Overforecast",IF(K29/J29&lt;0.9,"Underforecast","Normal")))))</f>
        <v>Overforecast</v>
      </c>
      <c r="AD29" s="61" t="str">
        <f>IF(SUM(J29,L29)=0,"Others",IF(AND(L29=0,J29&gt;0),"Not Forecasted But Sold",IF(AND(L29&gt;0,J29=0),"Forecasted But Not Sold",IF(L29/J29&gt;1.1,"Overforecast",IF(L29/J29&lt;0.9,"Underforecast","Normal")))))</f>
        <v>Overforecast</v>
      </c>
      <c r="AE29" s="61" t="str">
        <f>IF(SUM(J29,M29)=0,"Others",IF(AND(M29=0,J29&gt;0),"Not Forecasted But Sold",IF(AND(M29&gt;0,J29=0),"Forecasted But Not Sold",IF(M29/J29&gt;1.1,"Overforecast",IF(M29/J29&lt;0.9,"Underforecast","Normal")))))</f>
        <v>Overforecast</v>
      </c>
      <c r="AF29" s="144" t="str">
        <f>IFERROR(IF(J29=0,"0",VLOOKUP(J29/M29,Master!$N$5:$P$11,3,TRUE)),"Sales Agst No FC")</f>
        <v>50-80</v>
      </c>
    </row>
    <row r="30" spans="1:32" x14ac:dyDescent="0.45">
      <c r="A30" s="60" t="s">
        <v>2302</v>
      </c>
      <c r="B30" s="61" t="s">
        <v>1123</v>
      </c>
      <c r="C30" s="61" t="s">
        <v>1136</v>
      </c>
      <c r="D30" s="61" t="s">
        <v>1156</v>
      </c>
      <c r="E30" s="62" t="s">
        <v>140</v>
      </c>
      <c r="F30" s="62" t="s">
        <v>1316</v>
      </c>
      <c r="G30" s="63">
        <v>44593</v>
      </c>
      <c r="H30" s="64">
        <v>28082</v>
      </c>
      <c r="I30" s="61" t="str">
        <f t="shared" si="0"/>
        <v>Demand</v>
      </c>
      <c r="J30" s="66">
        <v>1870</v>
      </c>
      <c r="K30" s="67">
        <v>2684</v>
      </c>
      <c r="L30" s="64">
        <v>2684</v>
      </c>
      <c r="M30" s="64">
        <v>2500</v>
      </c>
      <c r="N30" s="67">
        <f>ABS(K30-$J30)</f>
        <v>814</v>
      </c>
      <c r="O30" s="64">
        <f>ABS(L30-$J30)</f>
        <v>814</v>
      </c>
      <c r="P30" s="64">
        <f>ABS(M30-$J30)</f>
        <v>630</v>
      </c>
      <c r="Q30" s="66">
        <v>2.3701338014559039</v>
      </c>
      <c r="R30" s="66">
        <f>$Q30*J30</f>
        <v>4432.1502087225399</v>
      </c>
      <c r="S30" s="67">
        <f>$Q30*K30</f>
        <v>6361.4391231076461</v>
      </c>
      <c r="T30" s="64">
        <f>$Q30*L30</f>
        <v>6361.4391231076461</v>
      </c>
      <c r="U30" s="64">
        <f>$Q30*M30</f>
        <v>5925.3345036397595</v>
      </c>
      <c r="V30" s="67">
        <f t="shared" si="1"/>
        <v>1929.2889143851062</v>
      </c>
      <c r="W30" s="64">
        <f t="shared" si="2"/>
        <v>1929.2889143851062</v>
      </c>
      <c r="X30" s="117">
        <f t="shared" si="3"/>
        <v>1493.1842949172196</v>
      </c>
      <c r="Y30" s="75">
        <f>IFERROR(MAX(1-N30/$J30,0),1)</f>
        <v>0.56470588235294117</v>
      </c>
      <c r="Z30" s="27">
        <f>IFERROR(MAX(1-O30/$J30,0),1)</f>
        <v>0.56470588235294117</v>
      </c>
      <c r="AA30" s="76">
        <f>IFERROR(MAX(1-P30/$J30,0),1)</f>
        <v>0.66310160427807485</v>
      </c>
      <c r="AB30" s="65" t="str">
        <f>IF(SUM($J30,M30)=0,"Others",VLOOKUP(AA30,Master!$B$4:$D$13,3,TRUE))</f>
        <v>60-70%</v>
      </c>
      <c r="AC30" s="60" t="str">
        <f>IF(SUM(J30,K30)=0,"Others",IF(AND(K30=0,J30&gt;0),"Not Forecasted But Sold",IF(AND(K30&gt;0,J30=0),"Forecasted But Not Sold",IF(K30/J30&gt;1.1,"Overforecast",IF(K30/J30&lt;0.9,"Underforecast","Normal")))))</f>
        <v>Overforecast</v>
      </c>
      <c r="AD30" s="61" t="str">
        <f>IF(SUM(J30,L30)=0,"Others",IF(AND(L30=0,J30&gt;0),"Not Forecasted But Sold",IF(AND(L30&gt;0,J30=0),"Forecasted But Not Sold",IF(L30/J30&gt;1.1,"Overforecast",IF(L30/J30&lt;0.9,"Underforecast","Normal")))))</f>
        <v>Overforecast</v>
      </c>
      <c r="AE30" s="61" t="str">
        <f>IF(SUM(J30,M30)=0,"Others",IF(AND(M30=0,J30&gt;0),"Not Forecasted But Sold",IF(AND(M30&gt;0,J30=0),"Forecasted But Not Sold",IF(M30/J30&gt;1.1,"Overforecast",IF(M30/J30&lt;0.9,"Underforecast","Normal")))))</f>
        <v>Overforecast</v>
      </c>
      <c r="AF30" s="144" t="str">
        <f>IFERROR(IF(J30=0,"0",VLOOKUP(J30/M30,Master!$N$5:$P$11,3,TRUE)),"Sales Agst No FC")</f>
        <v>50-80</v>
      </c>
    </row>
    <row r="31" spans="1:32" x14ac:dyDescent="0.45">
      <c r="A31" s="60" t="s">
        <v>2302</v>
      </c>
      <c r="B31" s="61" t="s">
        <v>1121</v>
      </c>
      <c r="C31" s="61" t="s">
        <v>1136</v>
      </c>
      <c r="D31" s="61" t="s">
        <v>1156</v>
      </c>
      <c r="E31" s="62" t="s">
        <v>141</v>
      </c>
      <c r="F31" s="62" t="s">
        <v>1317</v>
      </c>
      <c r="G31" s="63">
        <v>44593</v>
      </c>
      <c r="H31" s="64">
        <v>11958</v>
      </c>
      <c r="I31" s="61" t="str">
        <f t="shared" si="0"/>
        <v>Demand</v>
      </c>
      <c r="J31" s="66">
        <v>1009</v>
      </c>
      <c r="K31" s="67">
        <v>991</v>
      </c>
      <c r="L31" s="64">
        <v>991</v>
      </c>
      <c r="M31" s="64">
        <v>900</v>
      </c>
      <c r="N31" s="67">
        <f>ABS(K31-$J31)</f>
        <v>18</v>
      </c>
      <c r="O31" s="64">
        <f>ABS(L31-$J31)</f>
        <v>18</v>
      </c>
      <c r="P31" s="64">
        <f>ABS(M31-$J31)</f>
        <v>109</v>
      </c>
      <c r="Q31" s="66">
        <v>1.9830120415477326</v>
      </c>
      <c r="R31" s="66">
        <f>$Q31*J31</f>
        <v>2000.8591499216623</v>
      </c>
      <c r="S31" s="67">
        <f>$Q31*K31</f>
        <v>1965.1649331738031</v>
      </c>
      <c r="T31" s="64">
        <f>$Q31*L31</f>
        <v>1965.1649331738031</v>
      </c>
      <c r="U31" s="64">
        <f>$Q31*M31</f>
        <v>1784.7108373929593</v>
      </c>
      <c r="V31" s="67">
        <f t="shared" si="1"/>
        <v>35.694216747859173</v>
      </c>
      <c r="W31" s="64">
        <f t="shared" si="2"/>
        <v>35.694216747859173</v>
      </c>
      <c r="X31" s="117">
        <f t="shared" si="3"/>
        <v>216.14831252870295</v>
      </c>
      <c r="Y31" s="75">
        <f>IFERROR(MAX(1-N31/$J31,0),1)</f>
        <v>0.98216055500495536</v>
      </c>
      <c r="Z31" s="27">
        <f>IFERROR(MAX(1-O31/$J31,0),1)</f>
        <v>0.98216055500495536</v>
      </c>
      <c r="AA31" s="76">
        <f>IFERROR(MAX(1-P31/$J31,0),1)</f>
        <v>0.89197224975222988</v>
      </c>
      <c r="AB31" s="65" t="str">
        <f>IF(SUM($J31,M31)=0,"Others",VLOOKUP(AA31,Master!$B$4:$D$13,3,TRUE))</f>
        <v>80-90%</v>
      </c>
      <c r="AC31" s="60" t="str">
        <f>IF(SUM(J31,K31)=0,"Others",IF(AND(K31=0,J31&gt;0),"Not Forecasted But Sold",IF(AND(K31&gt;0,J31=0),"Forecasted But Not Sold",IF(K31/J31&gt;1.1,"Overforecast",IF(K31/J31&lt;0.9,"Underforecast","Normal")))))</f>
        <v>Normal</v>
      </c>
      <c r="AD31" s="61" t="str">
        <f>IF(SUM(J31,L31)=0,"Others",IF(AND(L31=0,J31&gt;0),"Not Forecasted But Sold",IF(AND(L31&gt;0,J31=0),"Forecasted But Not Sold",IF(L31/J31&gt;1.1,"Overforecast",IF(L31/J31&lt;0.9,"Underforecast","Normal")))))</f>
        <v>Normal</v>
      </c>
      <c r="AE31" s="61" t="str">
        <f>IF(SUM(J31,M31)=0,"Others",IF(AND(M31=0,J31&gt;0),"Not Forecasted But Sold",IF(AND(M31&gt;0,J31=0),"Forecasted But Not Sold",IF(M31/J31&gt;1.1,"Overforecast",IF(M31/J31&lt;0.9,"Underforecast","Normal")))))</f>
        <v>Underforecast</v>
      </c>
      <c r="AF31" s="144" t="str">
        <f>IFERROR(IF(J31=0,"0",VLOOKUP(J31/M31,Master!$N$5:$P$11,3,TRUE)),"Sales Agst No FC")</f>
        <v>80-120</v>
      </c>
    </row>
    <row r="32" spans="1:32" x14ac:dyDescent="0.45">
      <c r="A32" s="60" t="s">
        <v>2302</v>
      </c>
      <c r="B32" s="61" t="s">
        <v>1121</v>
      </c>
      <c r="C32" s="61" t="s">
        <v>1136</v>
      </c>
      <c r="D32" s="61" t="s">
        <v>1156</v>
      </c>
      <c r="E32" s="62" t="s">
        <v>142</v>
      </c>
      <c r="F32" s="62" t="s">
        <v>1318</v>
      </c>
      <c r="G32" s="63">
        <v>44593</v>
      </c>
      <c r="H32" s="64">
        <v>1835</v>
      </c>
      <c r="I32" s="61" t="str">
        <f t="shared" si="0"/>
        <v>Demand</v>
      </c>
      <c r="J32" s="66">
        <v>389</v>
      </c>
      <c r="K32" s="67">
        <v>235</v>
      </c>
      <c r="L32" s="64">
        <v>235</v>
      </c>
      <c r="M32" s="64">
        <v>240</v>
      </c>
      <c r="N32" s="67">
        <f>ABS(K32-$J32)</f>
        <v>154</v>
      </c>
      <c r="O32" s="64">
        <f>ABS(L32-$J32)</f>
        <v>154</v>
      </c>
      <c r="P32" s="64">
        <f>ABS(M32-$J32)</f>
        <v>149</v>
      </c>
      <c r="Q32" s="66">
        <v>5.6454264617534058</v>
      </c>
      <c r="R32" s="66">
        <f>$Q32*J32</f>
        <v>2196.0708936220749</v>
      </c>
      <c r="S32" s="67">
        <f>$Q32*K32</f>
        <v>1326.6752185120504</v>
      </c>
      <c r="T32" s="64">
        <f>$Q32*L32</f>
        <v>1326.6752185120504</v>
      </c>
      <c r="U32" s="64">
        <f>$Q32*M32</f>
        <v>1354.9023508208174</v>
      </c>
      <c r="V32" s="67">
        <f t="shared" si="1"/>
        <v>869.39567511002451</v>
      </c>
      <c r="W32" s="64">
        <f t="shared" si="2"/>
        <v>869.39567511002451</v>
      </c>
      <c r="X32" s="117">
        <f t="shared" si="3"/>
        <v>841.16854280125744</v>
      </c>
      <c r="Y32" s="75">
        <f>IFERROR(MAX(1-N32/$J32,0),1)</f>
        <v>0.60411311053984573</v>
      </c>
      <c r="Z32" s="27">
        <f>IFERROR(MAX(1-O32/$J32,0),1)</f>
        <v>0.60411311053984573</v>
      </c>
      <c r="AA32" s="76">
        <f>IFERROR(MAX(1-P32/$J32,0),1)</f>
        <v>0.61696658097686374</v>
      </c>
      <c r="AB32" s="65" t="str">
        <f>IF(SUM($J32,M32)=0,"Others",VLOOKUP(AA32,Master!$B$4:$D$13,3,TRUE))</f>
        <v>60-70%</v>
      </c>
      <c r="AC32" s="60" t="str">
        <f>IF(SUM(J32,K32)=0,"Others",IF(AND(K32=0,J32&gt;0),"Not Forecasted But Sold",IF(AND(K32&gt;0,J32=0),"Forecasted But Not Sold",IF(K32/J32&gt;1.1,"Overforecast",IF(K32/J32&lt;0.9,"Underforecast","Normal")))))</f>
        <v>Underforecast</v>
      </c>
      <c r="AD32" s="61" t="str">
        <f>IF(SUM(J32,L32)=0,"Others",IF(AND(L32=0,J32&gt;0),"Not Forecasted But Sold",IF(AND(L32&gt;0,J32=0),"Forecasted But Not Sold",IF(L32/J32&gt;1.1,"Overforecast",IF(L32/J32&lt;0.9,"Underforecast","Normal")))))</f>
        <v>Underforecast</v>
      </c>
      <c r="AE32" s="61" t="str">
        <f>IF(SUM(J32,M32)=0,"Others",IF(AND(M32=0,J32&gt;0),"Not Forecasted But Sold",IF(AND(M32&gt;0,J32=0),"Forecasted But Not Sold",IF(M32/J32&gt;1.1,"Overforecast",IF(M32/J32&lt;0.9,"Underforecast","Normal")))))</f>
        <v>Underforecast</v>
      </c>
      <c r="AF32" s="144" t="str">
        <f>IFERROR(IF(J32=0,"0",VLOOKUP(J32/M32,Master!$N$5:$P$11,3,TRUE)),"Sales Agst No FC")</f>
        <v>150-200</v>
      </c>
    </row>
    <row r="33" spans="1:32" x14ac:dyDescent="0.45">
      <c r="A33" s="60" t="s">
        <v>2302</v>
      </c>
      <c r="B33" s="61" t="s">
        <v>1121</v>
      </c>
      <c r="C33" s="61" t="s">
        <v>1136</v>
      </c>
      <c r="D33" s="61" t="s">
        <v>1156</v>
      </c>
      <c r="E33" s="62" t="s">
        <v>143</v>
      </c>
      <c r="F33" s="62" t="s">
        <v>1319</v>
      </c>
      <c r="G33" s="63">
        <v>44593</v>
      </c>
      <c r="H33" s="64">
        <v>21735</v>
      </c>
      <c r="I33" s="61" t="str">
        <f t="shared" si="0"/>
        <v>Demand</v>
      </c>
      <c r="J33" s="66">
        <v>1869</v>
      </c>
      <c r="K33" s="67">
        <v>1180</v>
      </c>
      <c r="L33" s="64">
        <v>1180</v>
      </c>
      <c r="M33" s="64">
        <v>1500</v>
      </c>
      <c r="N33" s="67">
        <f>ABS(K33-$J33)</f>
        <v>689</v>
      </c>
      <c r="O33" s="64">
        <f>ABS(L33-$J33)</f>
        <v>689</v>
      </c>
      <c r="P33" s="64">
        <f>ABS(M33-$J33)</f>
        <v>369</v>
      </c>
      <c r="Q33" s="66">
        <v>1.9813379492512477</v>
      </c>
      <c r="R33" s="66">
        <f>$Q33*J33</f>
        <v>3703.1206271505821</v>
      </c>
      <c r="S33" s="67">
        <f>$Q33*K33</f>
        <v>2337.9787801164725</v>
      </c>
      <c r="T33" s="64">
        <f>$Q33*L33</f>
        <v>2337.9787801164725</v>
      </c>
      <c r="U33" s="64">
        <f>$Q33*M33</f>
        <v>2972.0069238768715</v>
      </c>
      <c r="V33" s="67">
        <f t="shared" si="1"/>
        <v>1365.1418470341096</v>
      </c>
      <c r="W33" s="64">
        <f t="shared" si="2"/>
        <v>1365.1418470341096</v>
      </c>
      <c r="X33" s="117">
        <f t="shared" si="3"/>
        <v>731.1137032737106</v>
      </c>
      <c r="Y33" s="75">
        <f>IFERROR(MAX(1-N33/$J33,0),1)</f>
        <v>0.63135366506153023</v>
      </c>
      <c r="Z33" s="27">
        <f>IFERROR(MAX(1-O33/$J33,0),1)</f>
        <v>0.63135366506153023</v>
      </c>
      <c r="AA33" s="76">
        <f>IFERROR(MAX(1-P33/$J33,0),1)</f>
        <v>0.8025682182985554</v>
      </c>
      <c r="AB33" s="65" t="str">
        <f>IF(SUM($J33,M33)=0,"Others",VLOOKUP(AA33,Master!$B$4:$D$13,3,TRUE))</f>
        <v>70-80%</v>
      </c>
      <c r="AC33" s="60" t="str">
        <f>IF(SUM(J33,K33)=0,"Others",IF(AND(K33=0,J33&gt;0),"Not Forecasted But Sold",IF(AND(K33&gt;0,J33=0),"Forecasted But Not Sold",IF(K33/J33&gt;1.1,"Overforecast",IF(K33/J33&lt;0.9,"Underforecast","Normal")))))</f>
        <v>Underforecast</v>
      </c>
      <c r="AD33" s="61" t="str">
        <f>IF(SUM(J33,L33)=0,"Others",IF(AND(L33=0,J33&gt;0),"Not Forecasted But Sold",IF(AND(L33&gt;0,J33=0),"Forecasted But Not Sold",IF(L33/J33&gt;1.1,"Overforecast",IF(L33/J33&lt;0.9,"Underforecast","Normal")))))</f>
        <v>Underforecast</v>
      </c>
      <c r="AE33" s="61" t="str">
        <f>IF(SUM(J33,M33)=0,"Others",IF(AND(M33=0,J33&gt;0),"Not Forecasted But Sold",IF(AND(M33&gt;0,J33=0),"Forecasted But Not Sold",IF(M33/J33&gt;1.1,"Overforecast",IF(M33/J33&lt;0.9,"Underforecast","Normal")))))</f>
        <v>Underforecast</v>
      </c>
      <c r="AF33" s="144" t="str">
        <f>IFERROR(IF(J33=0,"0",VLOOKUP(J33/M33,Master!$N$5:$P$11,3,TRUE)),"Sales Agst No FC")</f>
        <v>120-150</v>
      </c>
    </row>
    <row r="34" spans="1:32" x14ac:dyDescent="0.45">
      <c r="A34" s="60" t="s">
        <v>2302</v>
      </c>
      <c r="B34" s="61" t="s">
        <v>1121</v>
      </c>
      <c r="C34" s="61" t="s">
        <v>1136</v>
      </c>
      <c r="D34" s="61" t="s">
        <v>1156</v>
      </c>
      <c r="E34" s="62" t="s">
        <v>144</v>
      </c>
      <c r="F34" s="62" t="s">
        <v>1320</v>
      </c>
      <c r="G34" s="63">
        <v>44593</v>
      </c>
      <c r="H34" s="64">
        <v>4937</v>
      </c>
      <c r="I34" s="61" t="str">
        <f t="shared" si="0"/>
        <v>Demand</v>
      </c>
      <c r="J34" s="66">
        <v>600</v>
      </c>
      <c r="K34" s="67">
        <v>456</v>
      </c>
      <c r="L34" s="64">
        <v>456</v>
      </c>
      <c r="M34" s="64">
        <v>500</v>
      </c>
      <c r="N34" s="67">
        <f>ABS(K34-$J34)</f>
        <v>144</v>
      </c>
      <c r="O34" s="64">
        <f>ABS(L34-$J34)</f>
        <v>144</v>
      </c>
      <c r="P34" s="64">
        <f>ABS(M34-$J34)</f>
        <v>100</v>
      </c>
      <c r="Q34" s="66">
        <v>5.6646085942659994</v>
      </c>
      <c r="R34" s="66">
        <f>$Q34*J34</f>
        <v>3398.7651565595997</v>
      </c>
      <c r="S34" s="67">
        <f>$Q34*K34</f>
        <v>2583.0615189852956</v>
      </c>
      <c r="T34" s="64">
        <f>$Q34*L34</f>
        <v>2583.0615189852956</v>
      </c>
      <c r="U34" s="64">
        <f>$Q34*M34</f>
        <v>2832.3042971329996</v>
      </c>
      <c r="V34" s="67">
        <f t="shared" si="1"/>
        <v>815.70363757430414</v>
      </c>
      <c r="W34" s="64">
        <f t="shared" si="2"/>
        <v>815.70363757430414</v>
      </c>
      <c r="X34" s="117">
        <f t="shared" si="3"/>
        <v>566.46085942660011</v>
      </c>
      <c r="Y34" s="75">
        <f>IFERROR(MAX(1-N34/$J34,0),1)</f>
        <v>0.76</v>
      </c>
      <c r="Z34" s="27">
        <f>IFERROR(MAX(1-O34/$J34,0),1)</f>
        <v>0.76</v>
      </c>
      <c r="AA34" s="76">
        <f>IFERROR(MAX(1-P34/$J34,0),1)</f>
        <v>0.83333333333333337</v>
      </c>
      <c r="AB34" s="65" t="str">
        <f>IF(SUM($J34,M34)=0,"Others",VLOOKUP(AA34,Master!$B$4:$D$13,3,TRUE))</f>
        <v>80-90%</v>
      </c>
      <c r="AC34" s="60" t="str">
        <f>IF(SUM(J34,K34)=0,"Others",IF(AND(K34=0,J34&gt;0),"Not Forecasted But Sold",IF(AND(K34&gt;0,J34=0),"Forecasted But Not Sold",IF(K34/J34&gt;1.1,"Overforecast",IF(K34/J34&lt;0.9,"Underforecast","Normal")))))</f>
        <v>Underforecast</v>
      </c>
      <c r="AD34" s="61" t="str">
        <f>IF(SUM(J34,L34)=0,"Others",IF(AND(L34=0,J34&gt;0),"Not Forecasted But Sold",IF(AND(L34&gt;0,J34=0),"Forecasted But Not Sold",IF(L34/J34&gt;1.1,"Overforecast",IF(L34/J34&lt;0.9,"Underforecast","Normal")))))</f>
        <v>Underforecast</v>
      </c>
      <c r="AE34" s="61" t="str">
        <f>IF(SUM(J34,M34)=0,"Others",IF(AND(M34=0,J34&gt;0),"Not Forecasted But Sold",IF(AND(M34&gt;0,J34=0),"Forecasted But Not Sold",IF(M34/J34&gt;1.1,"Overforecast",IF(M34/J34&lt;0.9,"Underforecast","Normal")))))</f>
        <v>Underforecast</v>
      </c>
      <c r="AF34" s="144" t="str">
        <f>IFERROR(IF(J34=0,"0",VLOOKUP(J34/M34,Master!$N$5:$P$11,3,TRUE)),"Sales Agst No FC")</f>
        <v>120-150</v>
      </c>
    </row>
    <row r="35" spans="1:32" x14ac:dyDescent="0.45">
      <c r="A35" s="60" t="s">
        <v>2302</v>
      </c>
      <c r="B35" s="61" t="s">
        <v>1121</v>
      </c>
      <c r="C35" s="61" t="s">
        <v>1130</v>
      </c>
      <c r="D35" s="61" t="s">
        <v>1157</v>
      </c>
      <c r="E35" s="62" t="s">
        <v>145</v>
      </c>
      <c r="F35" s="62" t="s">
        <v>1321</v>
      </c>
      <c r="G35" s="63">
        <v>44593</v>
      </c>
      <c r="H35" s="64">
        <v>13487</v>
      </c>
      <c r="I35" s="61" t="str">
        <f t="shared" si="0"/>
        <v>Demand</v>
      </c>
      <c r="J35" s="66">
        <v>2959</v>
      </c>
      <c r="K35" s="67">
        <v>1893</v>
      </c>
      <c r="L35" s="64">
        <v>1893</v>
      </c>
      <c r="M35" s="64">
        <v>3200</v>
      </c>
      <c r="N35" s="67">
        <f>ABS(K35-$J35)</f>
        <v>1066</v>
      </c>
      <c r="O35" s="64">
        <f>ABS(L35-$J35)</f>
        <v>1066</v>
      </c>
      <c r="P35" s="64">
        <f>ABS(M35-$J35)</f>
        <v>241</v>
      </c>
      <c r="Q35" s="66">
        <v>3.2341344927033533</v>
      </c>
      <c r="R35" s="66">
        <f>$Q35*J35</f>
        <v>9569.8039639092221</v>
      </c>
      <c r="S35" s="67">
        <f>$Q35*K35</f>
        <v>6122.2165946874475</v>
      </c>
      <c r="T35" s="64">
        <f>$Q35*L35</f>
        <v>6122.2165946874475</v>
      </c>
      <c r="U35" s="64">
        <f>$Q35*M35</f>
        <v>10349.23037665073</v>
      </c>
      <c r="V35" s="67">
        <f t="shared" si="1"/>
        <v>3447.5873692217747</v>
      </c>
      <c r="W35" s="64">
        <f t="shared" si="2"/>
        <v>3447.5873692217747</v>
      </c>
      <c r="X35" s="117">
        <f t="shared" si="3"/>
        <v>779.4264127415081</v>
      </c>
      <c r="Y35" s="75">
        <f>IFERROR(MAX(1-N35/$J35,0),1)</f>
        <v>0.63974315647178104</v>
      </c>
      <c r="Z35" s="27">
        <f>IFERROR(MAX(1-O35/$J35,0),1)</f>
        <v>0.63974315647178104</v>
      </c>
      <c r="AA35" s="76">
        <f>IFERROR(MAX(1-P35/$J35,0),1)</f>
        <v>0.91855356539371413</v>
      </c>
      <c r="AB35" s="65" t="str">
        <f>IF(SUM($J35,M35)=0,"Others",VLOOKUP(AA35,Master!$B$4:$D$13,3,TRUE))</f>
        <v>90-100%</v>
      </c>
      <c r="AC35" s="60" t="str">
        <f>IF(SUM(J35,K35)=0,"Others",IF(AND(K35=0,J35&gt;0),"Not Forecasted But Sold",IF(AND(K35&gt;0,J35=0),"Forecasted But Not Sold",IF(K35/J35&gt;1.1,"Overforecast",IF(K35/J35&lt;0.9,"Underforecast","Normal")))))</f>
        <v>Underforecast</v>
      </c>
      <c r="AD35" s="61" t="str">
        <f>IF(SUM(J35,L35)=0,"Others",IF(AND(L35=0,J35&gt;0),"Not Forecasted But Sold",IF(AND(L35&gt;0,J35=0),"Forecasted But Not Sold",IF(L35/J35&gt;1.1,"Overforecast",IF(L35/J35&lt;0.9,"Underforecast","Normal")))))</f>
        <v>Underforecast</v>
      </c>
      <c r="AE35" s="61" t="str">
        <f>IF(SUM(J35,M35)=0,"Others",IF(AND(M35=0,J35&gt;0),"Not Forecasted But Sold",IF(AND(M35&gt;0,J35=0),"Forecasted But Not Sold",IF(M35/J35&gt;1.1,"Overforecast",IF(M35/J35&lt;0.9,"Underforecast","Normal")))))</f>
        <v>Normal</v>
      </c>
      <c r="AF35" s="144" t="str">
        <f>IFERROR(IF(J35=0,"0",VLOOKUP(J35/M35,Master!$N$5:$P$11,3,TRUE)),"Sales Agst No FC")</f>
        <v>80-120</v>
      </c>
    </row>
    <row r="36" spans="1:32" x14ac:dyDescent="0.45">
      <c r="A36" s="60" t="s">
        <v>2302</v>
      </c>
      <c r="B36" s="61" t="s">
        <v>1121</v>
      </c>
      <c r="C36" s="61" t="s">
        <v>1130</v>
      </c>
      <c r="D36" s="61" t="s">
        <v>1157</v>
      </c>
      <c r="E36" s="62" t="s">
        <v>146</v>
      </c>
      <c r="F36" s="62" t="s">
        <v>1322</v>
      </c>
      <c r="G36" s="63">
        <v>44593</v>
      </c>
      <c r="H36" s="64">
        <v>15742</v>
      </c>
      <c r="I36" s="61" t="str">
        <f t="shared" si="0"/>
        <v>Demand</v>
      </c>
      <c r="J36" s="66">
        <v>2065</v>
      </c>
      <c r="K36" s="67">
        <v>1549</v>
      </c>
      <c r="L36" s="64">
        <v>1549</v>
      </c>
      <c r="M36" s="64">
        <v>2321</v>
      </c>
      <c r="N36" s="67">
        <f>ABS(K36-$J36)</f>
        <v>516</v>
      </c>
      <c r="O36" s="64">
        <f>ABS(L36-$J36)</f>
        <v>516</v>
      </c>
      <c r="P36" s="64">
        <f>ABS(M36-$J36)</f>
        <v>256</v>
      </c>
      <c r="Q36" s="66">
        <v>2.5747085609706595</v>
      </c>
      <c r="R36" s="66">
        <f>$Q36*J36</f>
        <v>5316.7731784044117</v>
      </c>
      <c r="S36" s="67">
        <f>$Q36*K36</f>
        <v>3988.2235609435515</v>
      </c>
      <c r="T36" s="64">
        <f>$Q36*L36</f>
        <v>3988.2235609435515</v>
      </c>
      <c r="U36" s="64">
        <f>$Q36*M36</f>
        <v>5975.8985700129006</v>
      </c>
      <c r="V36" s="67">
        <f t="shared" si="1"/>
        <v>1328.5496174608602</v>
      </c>
      <c r="W36" s="64">
        <f t="shared" si="2"/>
        <v>1328.5496174608602</v>
      </c>
      <c r="X36" s="117">
        <f t="shared" si="3"/>
        <v>659.12539160848883</v>
      </c>
      <c r="Y36" s="75">
        <f>IFERROR(MAX(1-N36/$J36,0),1)</f>
        <v>0.75012106537530265</v>
      </c>
      <c r="Z36" s="27">
        <f>IFERROR(MAX(1-O36/$J36,0),1)</f>
        <v>0.75012106537530265</v>
      </c>
      <c r="AA36" s="76">
        <f>IFERROR(MAX(1-P36/$J36,0),1)</f>
        <v>0.87602905569007261</v>
      </c>
      <c r="AB36" s="65" t="str">
        <f>IF(SUM($J36,M36)=0,"Others",VLOOKUP(AA36,Master!$B$4:$D$13,3,TRUE))</f>
        <v>80-90%</v>
      </c>
      <c r="AC36" s="60" t="str">
        <f>IF(SUM(J36,K36)=0,"Others",IF(AND(K36=0,J36&gt;0),"Not Forecasted But Sold",IF(AND(K36&gt;0,J36=0),"Forecasted But Not Sold",IF(K36/J36&gt;1.1,"Overforecast",IF(K36/J36&lt;0.9,"Underforecast","Normal")))))</f>
        <v>Underforecast</v>
      </c>
      <c r="AD36" s="61" t="str">
        <f>IF(SUM(J36,L36)=0,"Others",IF(AND(L36=0,J36&gt;0),"Not Forecasted But Sold",IF(AND(L36&gt;0,J36=0),"Forecasted But Not Sold",IF(L36/J36&gt;1.1,"Overforecast",IF(L36/J36&lt;0.9,"Underforecast","Normal")))))</f>
        <v>Underforecast</v>
      </c>
      <c r="AE36" s="61" t="str">
        <f>IF(SUM(J36,M36)=0,"Others",IF(AND(M36=0,J36&gt;0),"Not Forecasted But Sold",IF(AND(M36&gt;0,J36=0),"Forecasted But Not Sold",IF(M36/J36&gt;1.1,"Overforecast",IF(M36/J36&lt;0.9,"Underforecast","Normal")))))</f>
        <v>Overforecast</v>
      </c>
      <c r="AF36" s="144" t="str">
        <f>IFERROR(IF(J36=0,"0",VLOOKUP(J36/M36,Master!$N$5:$P$11,3,TRUE)),"Sales Agst No FC")</f>
        <v>80-120</v>
      </c>
    </row>
    <row r="37" spans="1:32" x14ac:dyDescent="0.45">
      <c r="A37" s="60" t="s">
        <v>2302</v>
      </c>
      <c r="B37" s="61" t="s">
        <v>1121</v>
      </c>
      <c r="C37" s="61" t="s">
        <v>1130</v>
      </c>
      <c r="D37" s="61" t="s">
        <v>1157</v>
      </c>
      <c r="E37" s="62" t="s">
        <v>147</v>
      </c>
      <c r="F37" s="62" t="s">
        <v>1323</v>
      </c>
      <c r="G37" s="63">
        <v>44593</v>
      </c>
      <c r="H37" s="64">
        <v>1218</v>
      </c>
      <c r="I37" s="61" t="str">
        <f t="shared" si="0"/>
        <v>Demand</v>
      </c>
      <c r="J37" s="66">
        <v>629</v>
      </c>
      <c r="K37" s="67">
        <v>771</v>
      </c>
      <c r="L37" s="64">
        <v>771</v>
      </c>
      <c r="M37" s="64">
        <v>1100</v>
      </c>
      <c r="N37" s="67">
        <f>ABS(K37-$J37)</f>
        <v>142</v>
      </c>
      <c r="O37" s="64">
        <f>ABS(L37-$J37)</f>
        <v>142</v>
      </c>
      <c r="P37" s="64">
        <f>ABS(M37-$J37)</f>
        <v>471</v>
      </c>
      <c r="Q37" s="66">
        <v>2.392554527516578</v>
      </c>
      <c r="R37" s="66">
        <f>$Q37*J37</f>
        <v>1504.9167978079277</v>
      </c>
      <c r="S37" s="67">
        <f>$Q37*K37</f>
        <v>1844.6595407152818</v>
      </c>
      <c r="T37" s="64">
        <f>$Q37*L37</f>
        <v>1844.6595407152818</v>
      </c>
      <c r="U37" s="64">
        <f>$Q37*M37</f>
        <v>2631.8099802682359</v>
      </c>
      <c r="V37" s="67">
        <f t="shared" si="1"/>
        <v>339.74274290735411</v>
      </c>
      <c r="W37" s="64">
        <f t="shared" si="2"/>
        <v>339.74274290735411</v>
      </c>
      <c r="X37" s="117">
        <f t="shared" si="3"/>
        <v>1126.8931824603083</v>
      </c>
      <c r="Y37" s="75">
        <f>IFERROR(MAX(1-N37/$J37,0),1)</f>
        <v>0.77424483306836245</v>
      </c>
      <c r="Z37" s="27">
        <f>IFERROR(MAX(1-O37/$J37,0),1)</f>
        <v>0.77424483306836245</v>
      </c>
      <c r="AA37" s="76">
        <f>IFERROR(MAX(1-P37/$J37,0),1)</f>
        <v>0.25119236883942764</v>
      </c>
      <c r="AB37" s="65" t="str">
        <f>IF(SUM($J37,M37)=0,"Others",VLOOKUP(AA37,Master!$B$4:$D$13,3,TRUE))</f>
        <v>20-30%</v>
      </c>
      <c r="AC37" s="60" t="str">
        <f>IF(SUM(J37,K37)=0,"Others",IF(AND(K37=0,J37&gt;0),"Not Forecasted But Sold",IF(AND(K37&gt;0,J37=0),"Forecasted But Not Sold",IF(K37/J37&gt;1.1,"Overforecast",IF(K37/J37&lt;0.9,"Underforecast","Normal")))))</f>
        <v>Overforecast</v>
      </c>
      <c r="AD37" s="61" t="str">
        <f>IF(SUM(J37,L37)=0,"Others",IF(AND(L37=0,J37&gt;0),"Not Forecasted But Sold",IF(AND(L37&gt;0,J37=0),"Forecasted But Not Sold",IF(L37/J37&gt;1.1,"Overforecast",IF(L37/J37&lt;0.9,"Underforecast","Normal")))))</f>
        <v>Overforecast</v>
      </c>
      <c r="AE37" s="61" t="str">
        <f>IF(SUM(J37,M37)=0,"Others",IF(AND(M37=0,J37&gt;0),"Not Forecasted But Sold",IF(AND(M37&gt;0,J37=0),"Forecasted But Not Sold",IF(M37/J37&gt;1.1,"Overforecast",IF(M37/J37&lt;0.9,"Underforecast","Normal")))))</f>
        <v>Overforecast</v>
      </c>
      <c r="AF37" s="144" t="str">
        <f>IFERROR(IF(J37=0,"0",VLOOKUP(J37/M37,Master!$N$5:$P$11,3,TRUE)),"Sales Agst No FC")</f>
        <v>50-80</v>
      </c>
    </row>
    <row r="38" spans="1:32" x14ac:dyDescent="0.45">
      <c r="A38" s="60" t="s">
        <v>2302</v>
      </c>
      <c r="B38" s="61" t="s">
        <v>1121</v>
      </c>
      <c r="C38" s="61" t="s">
        <v>1130</v>
      </c>
      <c r="D38" s="61" t="s">
        <v>1157</v>
      </c>
      <c r="E38" s="62" t="s">
        <v>148</v>
      </c>
      <c r="F38" s="62" t="s">
        <v>1324</v>
      </c>
      <c r="G38" s="63">
        <v>44593</v>
      </c>
      <c r="H38" s="64">
        <v>5437</v>
      </c>
      <c r="I38" s="61" t="str">
        <f t="shared" si="0"/>
        <v>Demand</v>
      </c>
      <c r="J38" s="66">
        <v>3213</v>
      </c>
      <c r="K38" s="67">
        <v>2833</v>
      </c>
      <c r="L38" s="64">
        <v>2833</v>
      </c>
      <c r="M38" s="64">
        <v>2300</v>
      </c>
      <c r="N38" s="67">
        <f>ABS(K38-$J38)</f>
        <v>380</v>
      </c>
      <c r="O38" s="64">
        <f>ABS(L38-$J38)</f>
        <v>380</v>
      </c>
      <c r="P38" s="64">
        <f>ABS(M38-$J38)</f>
        <v>913</v>
      </c>
      <c r="Q38" s="66">
        <v>2.5762562497219528</v>
      </c>
      <c r="R38" s="66">
        <f>$Q38*J38</f>
        <v>8277.5113303566341</v>
      </c>
      <c r="S38" s="67">
        <f>$Q38*K38</f>
        <v>7298.5339554622924</v>
      </c>
      <c r="T38" s="64">
        <f>$Q38*L38</f>
        <v>7298.5339554622924</v>
      </c>
      <c r="U38" s="64">
        <f>$Q38*M38</f>
        <v>5925.3893743604913</v>
      </c>
      <c r="V38" s="67">
        <f t="shared" si="1"/>
        <v>978.97737489434166</v>
      </c>
      <c r="W38" s="64">
        <f t="shared" si="2"/>
        <v>978.97737489434166</v>
      </c>
      <c r="X38" s="117">
        <f t="shared" si="3"/>
        <v>2352.1219559961428</v>
      </c>
      <c r="Y38" s="75">
        <f>IFERROR(MAX(1-N38/$J38,0),1)</f>
        <v>0.8817304699657641</v>
      </c>
      <c r="Z38" s="27">
        <f>IFERROR(MAX(1-O38/$J38,0),1)</f>
        <v>0.8817304699657641</v>
      </c>
      <c r="AA38" s="76">
        <f>IFERROR(MAX(1-P38/$J38,0),1)</f>
        <v>0.71584189231248052</v>
      </c>
      <c r="AB38" s="65" t="str">
        <f>IF(SUM($J38,M38)=0,"Others",VLOOKUP(AA38,Master!$B$4:$D$13,3,TRUE))</f>
        <v>70-80%</v>
      </c>
      <c r="AC38" s="60" t="str">
        <f>IF(SUM(J38,K38)=0,"Others",IF(AND(K38=0,J38&gt;0),"Not Forecasted But Sold",IF(AND(K38&gt;0,J38=0),"Forecasted But Not Sold",IF(K38/J38&gt;1.1,"Overforecast",IF(K38/J38&lt;0.9,"Underforecast","Normal")))))</f>
        <v>Underforecast</v>
      </c>
      <c r="AD38" s="61" t="str">
        <f>IF(SUM(J38,L38)=0,"Others",IF(AND(L38=0,J38&gt;0),"Not Forecasted But Sold",IF(AND(L38&gt;0,J38=0),"Forecasted But Not Sold",IF(L38/J38&gt;1.1,"Overforecast",IF(L38/J38&lt;0.9,"Underforecast","Normal")))))</f>
        <v>Underforecast</v>
      </c>
      <c r="AE38" s="61" t="str">
        <f>IF(SUM(J38,M38)=0,"Others",IF(AND(M38=0,J38&gt;0),"Not Forecasted But Sold",IF(AND(M38&gt;0,J38=0),"Forecasted But Not Sold",IF(M38/J38&gt;1.1,"Overforecast",IF(M38/J38&lt;0.9,"Underforecast","Normal")))))</f>
        <v>Underforecast</v>
      </c>
      <c r="AF38" s="144" t="str">
        <f>IFERROR(IF(J38=0,"0",VLOOKUP(J38/M38,Master!$N$5:$P$11,3,TRUE)),"Sales Agst No FC")</f>
        <v>120-150</v>
      </c>
    </row>
    <row r="39" spans="1:32" x14ac:dyDescent="0.45">
      <c r="A39" s="60" t="s">
        <v>2302</v>
      </c>
      <c r="B39" s="61" t="s">
        <v>1121</v>
      </c>
      <c r="C39" s="61" t="s">
        <v>1130</v>
      </c>
      <c r="D39" s="61" t="s">
        <v>1157</v>
      </c>
      <c r="E39" s="62" t="s">
        <v>149</v>
      </c>
      <c r="F39" s="62" t="s">
        <v>1325</v>
      </c>
      <c r="G39" s="63">
        <v>44593</v>
      </c>
      <c r="H39" s="64">
        <v>4395</v>
      </c>
      <c r="I39" s="61" t="str">
        <f t="shared" si="0"/>
        <v>Demand</v>
      </c>
      <c r="J39" s="66">
        <v>3797</v>
      </c>
      <c r="K39" s="67">
        <v>3674</v>
      </c>
      <c r="L39" s="64">
        <v>3674</v>
      </c>
      <c r="M39" s="64">
        <v>4000</v>
      </c>
      <c r="N39" s="67">
        <f>ABS(K39-$J39)</f>
        <v>123</v>
      </c>
      <c r="O39" s="64">
        <f>ABS(L39-$J39)</f>
        <v>123</v>
      </c>
      <c r="P39" s="64">
        <f>ABS(M39-$J39)</f>
        <v>203</v>
      </c>
      <c r="Q39" s="66">
        <v>3.2349960670610316</v>
      </c>
      <c r="R39" s="66">
        <f>$Q39*J39</f>
        <v>12283.280066630738</v>
      </c>
      <c r="S39" s="67">
        <f>$Q39*K39</f>
        <v>11885.37555038223</v>
      </c>
      <c r="T39" s="64">
        <f>$Q39*L39</f>
        <v>11885.37555038223</v>
      </c>
      <c r="U39" s="64">
        <f>$Q39*M39</f>
        <v>12939.984268244127</v>
      </c>
      <c r="V39" s="67">
        <f t="shared" si="1"/>
        <v>397.90451624850721</v>
      </c>
      <c r="W39" s="64">
        <f t="shared" si="2"/>
        <v>397.90451624850721</v>
      </c>
      <c r="X39" s="117">
        <f t="shared" si="3"/>
        <v>656.70420161338916</v>
      </c>
      <c r="Y39" s="75">
        <f>IFERROR(MAX(1-N39/$J39,0),1)</f>
        <v>0.96760600474058467</v>
      </c>
      <c r="Z39" s="27">
        <f>IFERROR(MAX(1-O39/$J39,0),1)</f>
        <v>0.96760600474058467</v>
      </c>
      <c r="AA39" s="76">
        <f>IFERROR(MAX(1-P39/$J39,0),1)</f>
        <v>0.94653673953120887</v>
      </c>
      <c r="AB39" s="65" t="str">
        <f>IF(SUM($J39,M39)=0,"Others",VLOOKUP(AA39,Master!$B$4:$D$13,3,TRUE))</f>
        <v>90-100%</v>
      </c>
      <c r="AC39" s="60" t="str">
        <f>IF(SUM(J39,K39)=0,"Others",IF(AND(K39=0,J39&gt;0),"Not Forecasted But Sold",IF(AND(K39&gt;0,J39=0),"Forecasted But Not Sold",IF(K39/J39&gt;1.1,"Overforecast",IF(K39/J39&lt;0.9,"Underforecast","Normal")))))</f>
        <v>Normal</v>
      </c>
      <c r="AD39" s="61" t="str">
        <f>IF(SUM(J39,L39)=0,"Others",IF(AND(L39=0,J39&gt;0),"Not Forecasted But Sold",IF(AND(L39&gt;0,J39=0),"Forecasted But Not Sold",IF(L39/J39&gt;1.1,"Overforecast",IF(L39/J39&lt;0.9,"Underforecast","Normal")))))</f>
        <v>Normal</v>
      </c>
      <c r="AE39" s="61" t="str">
        <f>IF(SUM(J39,M39)=0,"Others",IF(AND(M39=0,J39&gt;0),"Not Forecasted But Sold",IF(AND(M39&gt;0,J39=0),"Forecasted But Not Sold",IF(M39/J39&gt;1.1,"Overforecast",IF(M39/J39&lt;0.9,"Underforecast","Normal")))))</f>
        <v>Normal</v>
      </c>
      <c r="AF39" s="144" t="str">
        <f>IFERROR(IF(J39=0,"0",VLOOKUP(J39/M39,Master!$N$5:$P$11,3,TRUE)),"Sales Agst No FC")</f>
        <v>80-120</v>
      </c>
    </row>
    <row r="40" spans="1:32" x14ac:dyDescent="0.45">
      <c r="A40" s="60" t="s">
        <v>2302</v>
      </c>
      <c r="B40" s="61" t="s">
        <v>1123</v>
      </c>
      <c r="C40" s="61" t="s">
        <v>1130</v>
      </c>
      <c r="D40" s="61" t="s">
        <v>1158</v>
      </c>
      <c r="E40" s="62" t="s">
        <v>150</v>
      </c>
      <c r="F40" s="62" t="s">
        <v>1326</v>
      </c>
      <c r="G40" s="63">
        <v>44593</v>
      </c>
      <c r="H40" s="64">
        <v>7466</v>
      </c>
      <c r="I40" s="61" t="str">
        <f t="shared" si="0"/>
        <v>Demand</v>
      </c>
      <c r="J40" s="66">
        <v>1045</v>
      </c>
      <c r="K40" s="67">
        <v>2872</v>
      </c>
      <c r="L40" s="64">
        <v>2872</v>
      </c>
      <c r="M40" s="64">
        <v>3000</v>
      </c>
      <c r="N40" s="67">
        <f>ABS(K40-$J40)</f>
        <v>1827</v>
      </c>
      <c r="O40" s="64">
        <f>ABS(L40-$J40)</f>
        <v>1827</v>
      </c>
      <c r="P40" s="64">
        <f>ABS(M40-$J40)</f>
        <v>1955</v>
      </c>
      <c r="Q40" s="66">
        <v>1.9982908566433566</v>
      </c>
      <c r="R40" s="66">
        <f>$Q40*J40</f>
        <v>2088.2139451923076</v>
      </c>
      <c r="S40" s="67">
        <f>$Q40*K40</f>
        <v>5739.0913402797205</v>
      </c>
      <c r="T40" s="64">
        <f>$Q40*L40</f>
        <v>5739.0913402797205</v>
      </c>
      <c r="U40" s="64">
        <f>$Q40*M40</f>
        <v>5994.8725699300694</v>
      </c>
      <c r="V40" s="67">
        <f t="shared" si="1"/>
        <v>3650.8773950874129</v>
      </c>
      <c r="W40" s="64">
        <f t="shared" si="2"/>
        <v>3650.8773950874129</v>
      </c>
      <c r="X40" s="117">
        <f t="shared" si="3"/>
        <v>3906.6586247377618</v>
      </c>
      <c r="Y40" s="75">
        <f>IFERROR(MAX(1-N40/$J40,0),1)</f>
        <v>0</v>
      </c>
      <c r="Z40" s="27">
        <f>IFERROR(MAX(1-O40/$J40,0),1)</f>
        <v>0</v>
      </c>
      <c r="AA40" s="76">
        <f>IFERROR(MAX(1-P40/$J40,0),1)</f>
        <v>0</v>
      </c>
      <c r="AB40" s="65" t="str">
        <f>IF(SUM($J40,M40)=0,"Others",VLOOKUP(AA40,Master!$B$4:$D$13,3,TRUE))</f>
        <v>0-10%</v>
      </c>
      <c r="AC40" s="60" t="str">
        <f>IF(SUM(J40,K40)=0,"Others",IF(AND(K40=0,J40&gt;0),"Not Forecasted But Sold",IF(AND(K40&gt;0,J40=0),"Forecasted But Not Sold",IF(K40/J40&gt;1.1,"Overforecast",IF(K40/J40&lt;0.9,"Underforecast","Normal")))))</f>
        <v>Overforecast</v>
      </c>
      <c r="AD40" s="61" t="str">
        <f>IF(SUM(J40,L40)=0,"Others",IF(AND(L40=0,J40&gt;0),"Not Forecasted But Sold",IF(AND(L40&gt;0,J40=0),"Forecasted But Not Sold",IF(L40/J40&gt;1.1,"Overforecast",IF(L40/J40&lt;0.9,"Underforecast","Normal")))))</f>
        <v>Overforecast</v>
      </c>
      <c r="AE40" s="61" t="str">
        <f>IF(SUM(J40,M40)=0,"Others",IF(AND(M40=0,J40&gt;0),"Not Forecasted But Sold",IF(AND(M40&gt;0,J40=0),"Forecasted But Not Sold",IF(M40/J40&gt;1.1,"Overforecast",IF(M40/J40&lt;0.9,"Underforecast","Normal")))))</f>
        <v>Overforecast</v>
      </c>
      <c r="AF40" s="144" t="str">
        <f>IFERROR(IF(J40=0,"0",VLOOKUP(J40/M40,Master!$N$5:$P$11,3,TRUE)),"Sales Agst No FC")</f>
        <v>25-50</v>
      </c>
    </row>
    <row r="41" spans="1:32" x14ac:dyDescent="0.45">
      <c r="A41" s="60" t="s">
        <v>2302</v>
      </c>
      <c r="B41" s="61" t="s">
        <v>1121</v>
      </c>
      <c r="C41" s="61" t="s">
        <v>1130</v>
      </c>
      <c r="D41" s="61" t="s">
        <v>1158</v>
      </c>
      <c r="E41" s="62" t="s">
        <v>151</v>
      </c>
      <c r="F41" s="62" t="s">
        <v>1327</v>
      </c>
      <c r="G41" s="63">
        <v>44593</v>
      </c>
      <c r="H41" s="64">
        <v>203181</v>
      </c>
      <c r="I41" s="61" t="str">
        <f t="shared" si="0"/>
        <v>Demand</v>
      </c>
      <c r="J41" s="66">
        <v>8612</v>
      </c>
      <c r="K41" s="67">
        <v>7849</v>
      </c>
      <c r="L41" s="64">
        <v>7849</v>
      </c>
      <c r="M41" s="64">
        <v>12000</v>
      </c>
      <c r="N41" s="67">
        <f>ABS(K41-$J41)</f>
        <v>763</v>
      </c>
      <c r="O41" s="64">
        <f>ABS(L41-$J41)</f>
        <v>763</v>
      </c>
      <c r="P41" s="64">
        <f>ABS(M41-$J41)</f>
        <v>3388</v>
      </c>
      <c r="Q41" s="66">
        <v>0.71300593634976106</v>
      </c>
      <c r="R41" s="66">
        <f>$Q41*J41</f>
        <v>6140.407123844142</v>
      </c>
      <c r="S41" s="67">
        <f>$Q41*K41</f>
        <v>5596.3835944092743</v>
      </c>
      <c r="T41" s="64">
        <f>$Q41*L41</f>
        <v>5596.3835944092743</v>
      </c>
      <c r="U41" s="64">
        <f>$Q41*M41</f>
        <v>8556.0712361971327</v>
      </c>
      <c r="V41" s="67">
        <f t="shared" si="1"/>
        <v>544.02352943486767</v>
      </c>
      <c r="W41" s="64">
        <f t="shared" si="2"/>
        <v>544.02352943486767</v>
      </c>
      <c r="X41" s="117">
        <f t="shared" si="3"/>
        <v>2415.6641123529907</v>
      </c>
      <c r="Y41" s="75">
        <f>IFERROR(MAX(1-N41/$J41,0),1)</f>
        <v>0.9114026939154668</v>
      </c>
      <c r="Z41" s="27">
        <f>IFERROR(MAX(1-O41/$J41,0),1)</f>
        <v>0.9114026939154668</v>
      </c>
      <c r="AA41" s="76">
        <f>IFERROR(MAX(1-P41/$J41,0),1)</f>
        <v>0.60659544821179745</v>
      </c>
      <c r="AB41" s="65" t="str">
        <f>IF(SUM($J41,M41)=0,"Others",VLOOKUP(AA41,Master!$B$4:$D$13,3,TRUE))</f>
        <v>50-60%</v>
      </c>
      <c r="AC41" s="60" t="str">
        <f>IF(SUM(J41,K41)=0,"Others",IF(AND(K41=0,J41&gt;0),"Not Forecasted But Sold",IF(AND(K41&gt;0,J41=0),"Forecasted But Not Sold",IF(K41/J41&gt;1.1,"Overforecast",IF(K41/J41&lt;0.9,"Underforecast","Normal")))))</f>
        <v>Normal</v>
      </c>
      <c r="AD41" s="61" t="str">
        <f>IF(SUM(J41,L41)=0,"Others",IF(AND(L41=0,J41&gt;0),"Not Forecasted But Sold",IF(AND(L41&gt;0,J41=0),"Forecasted But Not Sold",IF(L41/J41&gt;1.1,"Overforecast",IF(L41/J41&lt;0.9,"Underforecast","Normal")))))</f>
        <v>Normal</v>
      </c>
      <c r="AE41" s="61" t="str">
        <f>IF(SUM(J41,M41)=0,"Others",IF(AND(M41=0,J41&gt;0),"Not Forecasted But Sold",IF(AND(M41&gt;0,J41=0),"Forecasted But Not Sold",IF(M41/J41&gt;1.1,"Overforecast",IF(M41/J41&lt;0.9,"Underforecast","Normal")))))</f>
        <v>Overforecast</v>
      </c>
      <c r="AF41" s="144" t="str">
        <f>IFERROR(IF(J41=0,"0",VLOOKUP(J41/M41,Master!$N$5:$P$11,3,TRUE)),"Sales Agst No FC")</f>
        <v>50-80</v>
      </c>
    </row>
    <row r="42" spans="1:32" x14ac:dyDescent="0.45">
      <c r="A42" s="60" t="s">
        <v>2302</v>
      </c>
      <c r="B42" s="61" t="s">
        <v>1121</v>
      </c>
      <c r="C42" s="61" t="s">
        <v>1130</v>
      </c>
      <c r="D42" s="61" t="s">
        <v>1158</v>
      </c>
      <c r="E42" s="62" t="s">
        <v>152</v>
      </c>
      <c r="F42" s="62" t="s">
        <v>1328</v>
      </c>
      <c r="G42" s="63">
        <v>44593</v>
      </c>
      <c r="H42" s="64">
        <v>483</v>
      </c>
      <c r="I42" s="61" t="str">
        <f t="shared" si="0"/>
        <v>Demand</v>
      </c>
      <c r="J42" s="66">
        <v>0</v>
      </c>
      <c r="K42" s="67">
        <v>8284</v>
      </c>
      <c r="L42" s="64">
        <v>8284</v>
      </c>
      <c r="M42" s="64">
        <v>3500</v>
      </c>
      <c r="N42" s="67">
        <f>ABS(K42-$J42)</f>
        <v>8284</v>
      </c>
      <c r="O42" s="64">
        <f>ABS(L42-$J42)</f>
        <v>8284</v>
      </c>
      <c r="P42" s="64">
        <f>ABS(M42-$J42)</f>
        <v>3500</v>
      </c>
      <c r="Q42" s="66">
        <v>2.2283585094807519</v>
      </c>
      <c r="R42" s="66">
        <f>$Q42*J42</f>
        <v>0</v>
      </c>
      <c r="S42" s="67">
        <f>$Q42*K42</f>
        <v>18459.72189253855</v>
      </c>
      <c r="T42" s="64">
        <f>$Q42*L42</f>
        <v>18459.72189253855</v>
      </c>
      <c r="U42" s="64">
        <f>$Q42*M42</f>
        <v>7799.2547831826314</v>
      </c>
      <c r="V42" s="67">
        <f t="shared" si="1"/>
        <v>18459.72189253855</v>
      </c>
      <c r="W42" s="64">
        <f t="shared" si="2"/>
        <v>18459.72189253855</v>
      </c>
      <c r="X42" s="117">
        <f t="shared" si="3"/>
        <v>7799.2547831826314</v>
      </c>
      <c r="Y42" s="75">
        <f>IFERROR(MAX(1-N42/$J42,0),1)</f>
        <v>1</v>
      </c>
      <c r="Z42" s="27">
        <f>IFERROR(MAX(1-O42/$J42,0),1)</f>
        <v>1</v>
      </c>
      <c r="AA42" s="76">
        <f>IFERROR(MAX(1-P42/$J42,0),1)</f>
        <v>1</v>
      </c>
      <c r="AB42" s="65" t="str">
        <f>IF(SUM($J42,M42)=0,"Others",VLOOKUP(AA42,Master!$B$4:$D$13,3,TRUE))</f>
        <v>90-100%</v>
      </c>
      <c r="AC42" s="60" t="str">
        <f>IF(SUM(J42,K42)=0,"Others",IF(AND(K42=0,J42&gt;0),"Not Forecasted But Sold",IF(AND(K42&gt;0,J42=0),"Forecasted But Not Sold",IF(K42/J42&gt;1.1,"Overforecast",IF(K42/J42&lt;0.9,"Underforecast","Normal")))))</f>
        <v>Forecasted But Not Sold</v>
      </c>
      <c r="AD42" s="61" t="str">
        <f>IF(SUM(J42,L42)=0,"Others",IF(AND(L42=0,J42&gt;0),"Not Forecasted But Sold",IF(AND(L42&gt;0,J42=0),"Forecasted But Not Sold",IF(L42/J42&gt;1.1,"Overforecast",IF(L42/J42&lt;0.9,"Underforecast","Normal")))))</f>
        <v>Forecasted But Not Sold</v>
      </c>
      <c r="AE42" s="61" t="str">
        <f>IF(SUM(J42,M42)=0,"Others",IF(AND(M42=0,J42&gt;0),"Not Forecasted But Sold",IF(AND(M42&gt;0,J42=0),"Forecasted But Not Sold",IF(M42/J42&gt;1.1,"Overforecast",IF(M42/J42&lt;0.9,"Underforecast","Normal")))))</f>
        <v>Forecasted But Not Sold</v>
      </c>
      <c r="AF42" s="144" t="str">
        <f>IFERROR(IF(J42=0,"0",VLOOKUP(J42/M42,Master!$N$5:$P$11,3,TRUE)),"Sales Agst No FC")</f>
        <v>0</v>
      </c>
    </row>
    <row r="43" spans="1:32" x14ac:dyDescent="0.45">
      <c r="A43" s="60" t="s">
        <v>2302</v>
      </c>
      <c r="B43" s="61" t="s">
        <v>1121</v>
      </c>
      <c r="C43" s="61" t="s">
        <v>1130</v>
      </c>
      <c r="D43" s="61" t="s">
        <v>1158</v>
      </c>
      <c r="E43" s="62" t="s">
        <v>153</v>
      </c>
      <c r="F43" s="62" t="s">
        <v>1329</v>
      </c>
      <c r="G43" s="63">
        <v>44593</v>
      </c>
      <c r="H43" s="64">
        <v>142887</v>
      </c>
      <c r="I43" s="61" t="str">
        <f t="shared" si="0"/>
        <v>Demand</v>
      </c>
      <c r="J43" s="66">
        <v>17101</v>
      </c>
      <c r="K43" s="67">
        <v>22250</v>
      </c>
      <c r="L43" s="64">
        <v>22250</v>
      </c>
      <c r="M43" s="64">
        <v>25000</v>
      </c>
      <c r="N43" s="67">
        <f>ABS(K43-$J43)</f>
        <v>5149</v>
      </c>
      <c r="O43" s="64">
        <f>ABS(L43-$J43)</f>
        <v>5149</v>
      </c>
      <c r="P43" s="64">
        <f>ABS(M43-$J43)</f>
        <v>7899</v>
      </c>
      <c r="Q43" s="66">
        <v>0.98192477109575793</v>
      </c>
      <c r="R43" s="66">
        <f>$Q43*J43</f>
        <v>16791.895510508555</v>
      </c>
      <c r="S43" s="67">
        <f>$Q43*K43</f>
        <v>21847.826156880616</v>
      </c>
      <c r="T43" s="64">
        <f>$Q43*L43</f>
        <v>21847.826156880616</v>
      </c>
      <c r="U43" s="64">
        <f>$Q43*M43</f>
        <v>24548.119277393947</v>
      </c>
      <c r="V43" s="67">
        <f t="shared" si="1"/>
        <v>5055.9306463720604</v>
      </c>
      <c r="W43" s="64">
        <f t="shared" si="2"/>
        <v>5055.9306463720604</v>
      </c>
      <c r="X43" s="117">
        <f t="shared" si="3"/>
        <v>7756.2237668853923</v>
      </c>
      <c r="Y43" s="75">
        <f>IFERROR(MAX(1-N43/$J43,0),1)</f>
        <v>0.69890649669609961</v>
      </c>
      <c r="Z43" s="27">
        <f>IFERROR(MAX(1-O43/$J43,0),1)</f>
        <v>0.69890649669609961</v>
      </c>
      <c r="AA43" s="76">
        <f>IFERROR(MAX(1-P43/$J43,0),1)</f>
        <v>0.53809718729898837</v>
      </c>
      <c r="AB43" s="65" t="str">
        <f>IF(SUM($J43,M43)=0,"Others",VLOOKUP(AA43,Master!$B$4:$D$13,3,TRUE))</f>
        <v>50-60%</v>
      </c>
      <c r="AC43" s="60" t="str">
        <f>IF(SUM(J43,K43)=0,"Others",IF(AND(K43=0,J43&gt;0),"Not Forecasted But Sold",IF(AND(K43&gt;0,J43=0),"Forecasted But Not Sold",IF(K43/J43&gt;1.1,"Overforecast",IF(K43/J43&lt;0.9,"Underforecast","Normal")))))</f>
        <v>Overforecast</v>
      </c>
      <c r="AD43" s="61" t="str">
        <f>IF(SUM(J43,L43)=0,"Others",IF(AND(L43=0,J43&gt;0),"Not Forecasted But Sold",IF(AND(L43&gt;0,J43=0),"Forecasted But Not Sold",IF(L43/J43&gt;1.1,"Overforecast",IF(L43/J43&lt;0.9,"Underforecast","Normal")))))</f>
        <v>Overforecast</v>
      </c>
      <c r="AE43" s="61" t="str">
        <f>IF(SUM(J43,M43)=0,"Others",IF(AND(M43=0,J43&gt;0),"Not Forecasted But Sold",IF(AND(M43&gt;0,J43=0),"Forecasted But Not Sold",IF(M43/J43&gt;1.1,"Overforecast",IF(M43/J43&lt;0.9,"Underforecast","Normal")))))</f>
        <v>Overforecast</v>
      </c>
      <c r="AF43" s="144" t="str">
        <f>IFERROR(IF(J43=0,"0",VLOOKUP(J43/M43,Master!$N$5:$P$11,3,TRUE)),"Sales Agst No FC")</f>
        <v>50-80</v>
      </c>
    </row>
    <row r="44" spans="1:32" x14ac:dyDescent="0.45">
      <c r="A44" s="60" t="s">
        <v>2302</v>
      </c>
      <c r="B44" s="61" t="s">
        <v>1122</v>
      </c>
      <c r="C44" s="61" t="s">
        <v>1130</v>
      </c>
      <c r="D44" s="61" t="s">
        <v>1157</v>
      </c>
      <c r="E44" s="62" t="s">
        <v>154</v>
      </c>
      <c r="F44" s="62" t="s">
        <v>1330</v>
      </c>
      <c r="G44" s="63">
        <v>44593</v>
      </c>
      <c r="H44" s="64">
        <v>4312</v>
      </c>
      <c r="I44" s="61" t="str">
        <f t="shared" si="0"/>
        <v>Demand</v>
      </c>
      <c r="J44" s="66">
        <v>296</v>
      </c>
      <c r="K44" s="67">
        <v>504</v>
      </c>
      <c r="L44" s="64">
        <v>504</v>
      </c>
      <c r="M44" s="64">
        <v>430</v>
      </c>
      <c r="N44" s="67">
        <f>ABS(K44-$J44)</f>
        <v>208</v>
      </c>
      <c r="O44" s="64">
        <f>ABS(L44-$J44)</f>
        <v>208</v>
      </c>
      <c r="P44" s="64">
        <f>ABS(M44-$J44)</f>
        <v>134</v>
      </c>
      <c r="Q44" s="66">
        <v>6.093819557291666</v>
      </c>
      <c r="R44" s="66">
        <f>$Q44*J44</f>
        <v>1803.7705889583331</v>
      </c>
      <c r="S44" s="67">
        <f>$Q44*K44</f>
        <v>3071.2850568749996</v>
      </c>
      <c r="T44" s="64">
        <f>$Q44*L44</f>
        <v>3071.2850568749996</v>
      </c>
      <c r="U44" s="64">
        <f>$Q44*M44</f>
        <v>2620.3424096354165</v>
      </c>
      <c r="V44" s="67">
        <f t="shared" si="1"/>
        <v>1267.5144679166665</v>
      </c>
      <c r="W44" s="64">
        <f t="shared" si="2"/>
        <v>1267.5144679166665</v>
      </c>
      <c r="X44" s="117">
        <f t="shared" si="3"/>
        <v>816.57182067708345</v>
      </c>
      <c r="Y44" s="75">
        <f>IFERROR(MAX(1-N44/$J44,0),1)</f>
        <v>0.29729729729729726</v>
      </c>
      <c r="Z44" s="27">
        <f>IFERROR(MAX(1-O44/$J44,0),1)</f>
        <v>0.29729729729729726</v>
      </c>
      <c r="AA44" s="76">
        <f>IFERROR(MAX(1-P44/$J44,0),1)</f>
        <v>0.54729729729729737</v>
      </c>
      <c r="AB44" s="65" t="str">
        <f>IF(SUM($J44,M44)=0,"Others",VLOOKUP(AA44,Master!$B$4:$D$13,3,TRUE))</f>
        <v>50-60%</v>
      </c>
      <c r="AC44" s="60" t="str">
        <f>IF(SUM(J44,K44)=0,"Others",IF(AND(K44=0,J44&gt;0),"Not Forecasted But Sold",IF(AND(K44&gt;0,J44=0),"Forecasted But Not Sold",IF(K44/J44&gt;1.1,"Overforecast",IF(K44/J44&lt;0.9,"Underforecast","Normal")))))</f>
        <v>Overforecast</v>
      </c>
      <c r="AD44" s="61" t="str">
        <f>IF(SUM(J44,L44)=0,"Others",IF(AND(L44=0,J44&gt;0),"Not Forecasted But Sold",IF(AND(L44&gt;0,J44=0),"Forecasted But Not Sold",IF(L44/J44&gt;1.1,"Overforecast",IF(L44/J44&lt;0.9,"Underforecast","Normal")))))</f>
        <v>Overforecast</v>
      </c>
      <c r="AE44" s="61" t="str">
        <f>IF(SUM(J44,M44)=0,"Others",IF(AND(M44=0,J44&gt;0),"Not Forecasted But Sold",IF(AND(M44&gt;0,J44=0),"Forecasted But Not Sold",IF(M44/J44&gt;1.1,"Overforecast",IF(M44/J44&lt;0.9,"Underforecast","Normal")))))</f>
        <v>Overforecast</v>
      </c>
      <c r="AF44" s="144" t="str">
        <f>IFERROR(IF(J44=0,"0",VLOOKUP(J44/M44,Master!$N$5:$P$11,3,TRUE)),"Sales Agst No FC")</f>
        <v>50-80</v>
      </c>
    </row>
    <row r="45" spans="1:32" x14ac:dyDescent="0.45">
      <c r="A45" s="60" t="s">
        <v>2302</v>
      </c>
      <c r="B45" s="61" t="s">
        <v>1122</v>
      </c>
      <c r="C45" s="61" t="s">
        <v>1130</v>
      </c>
      <c r="D45" s="61" t="s">
        <v>1157</v>
      </c>
      <c r="E45" s="62" t="s">
        <v>155</v>
      </c>
      <c r="F45" s="62" t="s">
        <v>1331</v>
      </c>
      <c r="G45" s="63">
        <v>44593</v>
      </c>
      <c r="H45" s="64">
        <v>5354</v>
      </c>
      <c r="I45" s="61" t="str">
        <f t="shared" si="0"/>
        <v>Demand</v>
      </c>
      <c r="J45" s="66">
        <v>462</v>
      </c>
      <c r="K45" s="67">
        <v>781</v>
      </c>
      <c r="L45" s="64">
        <v>781</v>
      </c>
      <c r="M45" s="64">
        <v>850</v>
      </c>
      <c r="N45" s="67">
        <f>ABS(K45-$J45)</f>
        <v>319</v>
      </c>
      <c r="O45" s="64">
        <f>ABS(L45-$J45)</f>
        <v>319</v>
      </c>
      <c r="P45" s="64">
        <f>ABS(M45-$J45)</f>
        <v>388</v>
      </c>
      <c r="Q45" s="66">
        <v>11.946142464396695</v>
      </c>
      <c r="R45" s="66">
        <f>$Q45*J45</f>
        <v>5519.1178185512736</v>
      </c>
      <c r="S45" s="67">
        <f>$Q45*K45</f>
        <v>9329.9372646938191</v>
      </c>
      <c r="T45" s="64">
        <f>$Q45*L45</f>
        <v>9329.9372646938191</v>
      </c>
      <c r="U45" s="64">
        <f>$Q45*M45</f>
        <v>10154.221094737191</v>
      </c>
      <c r="V45" s="67">
        <f t="shared" si="1"/>
        <v>3810.8194461425455</v>
      </c>
      <c r="W45" s="64">
        <f t="shared" si="2"/>
        <v>3810.8194461425455</v>
      </c>
      <c r="X45" s="117">
        <f t="shared" si="3"/>
        <v>4635.1032761859178</v>
      </c>
      <c r="Y45" s="75">
        <f>IFERROR(MAX(1-N45/$J45,0),1)</f>
        <v>0.30952380952380953</v>
      </c>
      <c r="Z45" s="27">
        <f>IFERROR(MAX(1-O45/$J45,0),1)</f>
        <v>0.30952380952380953</v>
      </c>
      <c r="AA45" s="76">
        <f>IFERROR(MAX(1-P45/$J45,0),1)</f>
        <v>0.16017316017316019</v>
      </c>
      <c r="AB45" s="65" t="str">
        <f>IF(SUM($J45,M45)=0,"Others",VLOOKUP(AA45,Master!$B$4:$D$13,3,TRUE))</f>
        <v>10-20%</v>
      </c>
      <c r="AC45" s="60" t="str">
        <f>IF(SUM(J45,K45)=0,"Others",IF(AND(K45=0,J45&gt;0),"Not Forecasted But Sold",IF(AND(K45&gt;0,J45=0),"Forecasted But Not Sold",IF(K45/J45&gt;1.1,"Overforecast",IF(K45/J45&lt;0.9,"Underforecast","Normal")))))</f>
        <v>Overforecast</v>
      </c>
      <c r="AD45" s="61" t="str">
        <f>IF(SUM(J45,L45)=0,"Others",IF(AND(L45=0,J45&gt;0),"Not Forecasted But Sold",IF(AND(L45&gt;0,J45=0),"Forecasted But Not Sold",IF(L45/J45&gt;1.1,"Overforecast",IF(L45/J45&lt;0.9,"Underforecast","Normal")))))</f>
        <v>Overforecast</v>
      </c>
      <c r="AE45" s="61" t="str">
        <f>IF(SUM(J45,M45)=0,"Others",IF(AND(M45=0,J45&gt;0),"Not Forecasted But Sold",IF(AND(M45&gt;0,J45=0),"Forecasted But Not Sold",IF(M45/J45&gt;1.1,"Overforecast",IF(M45/J45&lt;0.9,"Underforecast","Normal")))))</f>
        <v>Overforecast</v>
      </c>
      <c r="AF45" s="144" t="str">
        <f>IFERROR(IF(J45=0,"0",VLOOKUP(J45/M45,Master!$N$5:$P$11,3,TRUE)),"Sales Agst No FC")</f>
        <v>50-80</v>
      </c>
    </row>
    <row r="46" spans="1:32" x14ac:dyDescent="0.45">
      <c r="A46" s="60" t="s">
        <v>2302</v>
      </c>
      <c r="B46" s="61" t="s">
        <v>1122</v>
      </c>
      <c r="C46" s="61" t="s">
        <v>1130</v>
      </c>
      <c r="D46" s="61" t="s">
        <v>1157</v>
      </c>
      <c r="E46" s="62" t="s">
        <v>156</v>
      </c>
      <c r="F46" s="62" t="s">
        <v>1332</v>
      </c>
      <c r="G46" s="63">
        <v>44593</v>
      </c>
      <c r="H46" s="64">
        <v>452</v>
      </c>
      <c r="I46" s="61" t="str">
        <f t="shared" si="0"/>
        <v>Demand</v>
      </c>
      <c r="J46" s="66">
        <v>51</v>
      </c>
      <c r="K46" s="67">
        <v>68</v>
      </c>
      <c r="L46" s="64">
        <v>68</v>
      </c>
      <c r="M46" s="64">
        <v>80</v>
      </c>
      <c r="N46" s="67">
        <f>ABS(K46-$J46)</f>
        <v>17</v>
      </c>
      <c r="O46" s="64">
        <f>ABS(L46-$J46)</f>
        <v>17</v>
      </c>
      <c r="P46" s="64">
        <f>ABS(M46-$J46)</f>
        <v>29</v>
      </c>
      <c r="Q46" s="66">
        <v>11.88412489361702</v>
      </c>
      <c r="R46" s="66">
        <f>$Q46*J46</f>
        <v>606.09036957446801</v>
      </c>
      <c r="S46" s="67">
        <f>$Q46*K46</f>
        <v>808.12049276595735</v>
      </c>
      <c r="T46" s="64">
        <f>$Q46*L46</f>
        <v>808.12049276595735</v>
      </c>
      <c r="U46" s="64">
        <f>$Q46*M46</f>
        <v>950.72999148936162</v>
      </c>
      <c r="V46" s="67">
        <f t="shared" si="1"/>
        <v>202.03012319148934</v>
      </c>
      <c r="W46" s="64">
        <f t="shared" si="2"/>
        <v>202.03012319148934</v>
      </c>
      <c r="X46" s="117">
        <f t="shared" si="3"/>
        <v>344.63962191489361</v>
      </c>
      <c r="Y46" s="75">
        <f>IFERROR(MAX(1-N46/$J46,0),1)</f>
        <v>0.66666666666666674</v>
      </c>
      <c r="Z46" s="27">
        <f>IFERROR(MAX(1-O46/$J46,0),1)</f>
        <v>0.66666666666666674</v>
      </c>
      <c r="AA46" s="76">
        <f>IFERROR(MAX(1-P46/$J46,0),1)</f>
        <v>0.43137254901960786</v>
      </c>
      <c r="AB46" s="65" t="str">
        <f>IF(SUM($J46,M46)=0,"Others",VLOOKUP(AA46,Master!$B$4:$D$13,3,TRUE))</f>
        <v>40-50%</v>
      </c>
      <c r="AC46" s="60" t="str">
        <f>IF(SUM(J46,K46)=0,"Others",IF(AND(K46=0,J46&gt;0),"Not Forecasted But Sold",IF(AND(K46&gt;0,J46=0),"Forecasted But Not Sold",IF(K46/J46&gt;1.1,"Overforecast",IF(K46/J46&lt;0.9,"Underforecast","Normal")))))</f>
        <v>Overforecast</v>
      </c>
      <c r="AD46" s="61" t="str">
        <f>IF(SUM(J46,L46)=0,"Others",IF(AND(L46=0,J46&gt;0),"Not Forecasted But Sold",IF(AND(L46&gt;0,J46=0),"Forecasted But Not Sold",IF(L46/J46&gt;1.1,"Overforecast",IF(L46/J46&lt;0.9,"Underforecast","Normal")))))</f>
        <v>Overforecast</v>
      </c>
      <c r="AE46" s="61" t="str">
        <f>IF(SUM(J46,M46)=0,"Others",IF(AND(M46=0,J46&gt;0),"Not Forecasted But Sold",IF(AND(M46&gt;0,J46=0),"Forecasted But Not Sold",IF(M46/J46&gt;1.1,"Overforecast",IF(M46/J46&lt;0.9,"Underforecast","Normal")))))</f>
        <v>Overforecast</v>
      </c>
      <c r="AF46" s="144" t="str">
        <f>IFERROR(IF(J46=0,"0",VLOOKUP(J46/M46,Master!$N$5:$P$11,3,TRUE)),"Sales Agst No FC")</f>
        <v>50-80</v>
      </c>
    </row>
    <row r="47" spans="1:32" x14ac:dyDescent="0.45">
      <c r="A47" s="60" t="s">
        <v>2302</v>
      </c>
      <c r="B47" s="61" t="s">
        <v>1122</v>
      </c>
      <c r="C47" s="61" t="s">
        <v>1130</v>
      </c>
      <c r="D47" s="61" t="s">
        <v>1157</v>
      </c>
      <c r="E47" s="62" t="s">
        <v>157</v>
      </c>
      <c r="F47" s="62" t="s">
        <v>1333</v>
      </c>
      <c r="G47" s="63">
        <v>44593</v>
      </c>
      <c r="H47" s="64">
        <v>16179</v>
      </c>
      <c r="I47" s="61" t="str">
        <f t="shared" si="0"/>
        <v>Demand</v>
      </c>
      <c r="J47" s="66">
        <v>6751</v>
      </c>
      <c r="K47" s="67">
        <v>5290</v>
      </c>
      <c r="L47" s="64">
        <v>11000</v>
      </c>
      <c r="M47" s="64">
        <v>14000</v>
      </c>
      <c r="N47" s="67">
        <f>ABS(K47-$J47)</f>
        <v>1461</v>
      </c>
      <c r="O47" s="64">
        <f>ABS(L47-$J47)</f>
        <v>4249</v>
      </c>
      <c r="P47" s="64">
        <f>ABS(M47-$J47)</f>
        <v>7249</v>
      </c>
      <c r="Q47" s="66">
        <v>4.9269912825729705</v>
      </c>
      <c r="R47" s="66">
        <f>$Q47*J47</f>
        <v>33262.118148650123</v>
      </c>
      <c r="S47" s="67">
        <f>$Q47*K47</f>
        <v>26063.783884811015</v>
      </c>
      <c r="T47" s="64">
        <f>$Q47*L47</f>
        <v>54196.904108302675</v>
      </c>
      <c r="U47" s="64">
        <f>$Q47*M47</f>
        <v>68977.877956021592</v>
      </c>
      <c r="V47" s="67">
        <f t="shared" si="1"/>
        <v>7198.3342638391077</v>
      </c>
      <c r="W47" s="64">
        <f t="shared" si="2"/>
        <v>20934.785959652552</v>
      </c>
      <c r="X47" s="117">
        <f t="shared" si="3"/>
        <v>35715.759807371469</v>
      </c>
      <c r="Y47" s="75">
        <f>IFERROR(MAX(1-N47/$J47,0),1)</f>
        <v>0.78358761664938525</v>
      </c>
      <c r="Z47" s="27">
        <f>IFERROR(MAX(1-O47/$J47,0),1)</f>
        <v>0.37061176122055994</v>
      </c>
      <c r="AA47" s="76">
        <f>IFERROR(MAX(1-P47/$J47,0),1)</f>
        <v>0</v>
      </c>
      <c r="AB47" s="65" t="str">
        <f>IF(SUM($J47,M47)=0,"Others",VLOOKUP(AA47,Master!$B$4:$D$13,3,TRUE))</f>
        <v>0-10%</v>
      </c>
      <c r="AC47" s="60" t="str">
        <f>IF(SUM(J47,K47)=0,"Others",IF(AND(K47=0,J47&gt;0),"Not Forecasted But Sold",IF(AND(K47&gt;0,J47=0),"Forecasted But Not Sold",IF(K47/J47&gt;1.1,"Overforecast",IF(K47/J47&lt;0.9,"Underforecast","Normal")))))</f>
        <v>Underforecast</v>
      </c>
      <c r="AD47" s="61" t="str">
        <f>IF(SUM(J47,L47)=0,"Others",IF(AND(L47=0,J47&gt;0),"Not Forecasted But Sold",IF(AND(L47&gt;0,J47=0),"Forecasted But Not Sold",IF(L47/J47&gt;1.1,"Overforecast",IF(L47/J47&lt;0.9,"Underforecast","Normal")))))</f>
        <v>Overforecast</v>
      </c>
      <c r="AE47" s="61" t="str">
        <f>IF(SUM(J47,M47)=0,"Others",IF(AND(M47=0,J47&gt;0),"Not Forecasted But Sold",IF(AND(M47&gt;0,J47=0),"Forecasted But Not Sold",IF(M47/J47&gt;1.1,"Overforecast",IF(M47/J47&lt;0.9,"Underforecast","Normal")))))</f>
        <v>Overforecast</v>
      </c>
      <c r="AF47" s="144" t="str">
        <f>IFERROR(IF(J47=0,"0",VLOOKUP(J47/M47,Master!$N$5:$P$11,3,TRUE)),"Sales Agst No FC")</f>
        <v>25-50</v>
      </c>
    </row>
    <row r="48" spans="1:32" x14ac:dyDescent="0.45">
      <c r="A48" s="60" t="s">
        <v>2302</v>
      </c>
      <c r="B48" s="61" t="s">
        <v>1122</v>
      </c>
      <c r="C48" s="61" t="s">
        <v>1130</v>
      </c>
      <c r="D48" s="61" t="s">
        <v>1157</v>
      </c>
      <c r="E48" s="62" t="s">
        <v>158</v>
      </c>
      <c r="F48" s="62" t="s">
        <v>1334</v>
      </c>
      <c r="G48" s="63">
        <v>44593</v>
      </c>
      <c r="H48" s="64">
        <v>9344</v>
      </c>
      <c r="I48" s="61" t="str">
        <f t="shared" si="0"/>
        <v>Supply</v>
      </c>
      <c r="J48" s="66">
        <v>8629</v>
      </c>
      <c r="K48" s="67">
        <v>15407</v>
      </c>
      <c r="L48" s="64">
        <v>15407</v>
      </c>
      <c r="M48" s="64">
        <v>13000</v>
      </c>
      <c r="N48" s="67">
        <f>ABS(K48-$J48)</f>
        <v>6778</v>
      </c>
      <c r="O48" s="64">
        <f>ABS(L48-$J48)</f>
        <v>6778</v>
      </c>
      <c r="P48" s="64">
        <f>ABS(M48-$J48)</f>
        <v>4371</v>
      </c>
      <c r="Q48" s="66">
        <v>8.7186296567583668</v>
      </c>
      <c r="R48" s="66">
        <f>$Q48*J48</f>
        <v>75233.055308167954</v>
      </c>
      <c r="S48" s="67">
        <f>$Q48*K48</f>
        <v>134327.92712167616</v>
      </c>
      <c r="T48" s="64">
        <f>$Q48*L48</f>
        <v>134327.92712167616</v>
      </c>
      <c r="U48" s="64">
        <f>$Q48*M48</f>
        <v>113342.18553785876</v>
      </c>
      <c r="V48" s="67">
        <f t="shared" si="1"/>
        <v>59094.871813508202</v>
      </c>
      <c r="W48" s="64">
        <f t="shared" si="2"/>
        <v>59094.871813508202</v>
      </c>
      <c r="X48" s="117">
        <f t="shared" si="3"/>
        <v>38109.130229690811</v>
      </c>
      <c r="Y48" s="75">
        <f>IFERROR(MAX(1-N48/$J48,0),1)</f>
        <v>0.21450921311855375</v>
      </c>
      <c r="Z48" s="27">
        <f>IFERROR(MAX(1-O48/$J48,0),1)</f>
        <v>0.21450921311855375</v>
      </c>
      <c r="AA48" s="76">
        <f>IFERROR(MAX(1-P48/$J48,0),1)</f>
        <v>0.49345231197125972</v>
      </c>
      <c r="AB48" s="65" t="str">
        <f>IF(SUM($J48,M48)=0,"Others",VLOOKUP(AA48,Master!$B$4:$D$13,3,TRUE))</f>
        <v>40-50%</v>
      </c>
      <c r="AC48" s="60" t="str">
        <f>IF(SUM(J48,K48)=0,"Others",IF(AND(K48=0,J48&gt;0),"Not Forecasted But Sold",IF(AND(K48&gt;0,J48=0),"Forecasted But Not Sold",IF(K48/J48&gt;1.1,"Overforecast",IF(K48/J48&lt;0.9,"Underforecast","Normal")))))</f>
        <v>Overforecast</v>
      </c>
      <c r="AD48" s="61" t="str">
        <f>IF(SUM(J48,L48)=0,"Others",IF(AND(L48=0,J48&gt;0),"Not Forecasted But Sold",IF(AND(L48&gt;0,J48=0),"Forecasted But Not Sold",IF(L48/J48&gt;1.1,"Overforecast",IF(L48/J48&lt;0.9,"Underforecast","Normal")))))</f>
        <v>Overforecast</v>
      </c>
      <c r="AE48" s="61" t="str">
        <f>IF(SUM(J48,M48)=0,"Others",IF(AND(M48=0,J48&gt;0),"Not Forecasted But Sold",IF(AND(M48&gt;0,J48=0),"Forecasted But Not Sold",IF(M48/J48&gt;1.1,"Overforecast",IF(M48/J48&lt;0.9,"Underforecast","Normal")))))</f>
        <v>Overforecast</v>
      </c>
      <c r="AF48" s="144" t="str">
        <f>IFERROR(IF(J48=0,"0",VLOOKUP(J48/M48,Master!$N$5:$P$11,3,TRUE)),"Sales Agst No FC")</f>
        <v>50-80</v>
      </c>
    </row>
    <row r="49" spans="1:32" x14ac:dyDescent="0.45">
      <c r="A49" s="60" t="s">
        <v>2302</v>
      </c>
      <c r="B49" s="61" t="s">
        <v>1122</v>
      </c>
      <c r="C49" s="61" t="s">
        <v>1130</v>
      </c>
      <c r="D49" s="61" t="s">
        <v>1157</v>
      </c>
      <c r="E49" s="62" t="s">
        <v>159</v>
      </c>
      <c r="F49" s="62" t="s">
        <v>1335</v>
      </c>
      <c r="G49" s="63">
        <v>44593</v>
      </c>
      <c r="H49" s="64">
        <v>0</v>
      </c>
      <c r="I49" s="61" t="str">
        <f t="shared" si="0"/>
        <v>Supply</v>
      </c>
      <c r="J49" s="66">
        <v>0</v>
      </c>
      <c r="K49" s="67">
        <v>0</v>
      </c>
      <c r="L49" s="64">
        <v>0</v>
      </c>
      <c r="M49" s="64">
        <v>0</v>
      </c>
      <c r="N49" s="67">
        <f>ABS(K49-$J49)</f>
        <v>0</v>
      </c>
      <c r="O49" s="64">
        <f>ABS(L49-$J49)</f>
        <v>0</v>
      </c>
      <c r="P49" s="64">
        <f>ABS(M49-$J49)</f>
        <v>0</v>
      </c>
      <c r="Q49" s="66">
        <v>15</v>
      </c>
      <c r="R49" s="66">
        <f>$Q49*J49</f>
        <v>0</v>
      </c>
      <c r="S49" s="67">
        <f>$Q49*K49</f>
        <v>0</v>
      </c>
      <c r="T49" s="64">
        <f>$Q49*L49</f>
        <v>0</v>
      </c>
      <c r="U49" s="64">
        <f>$Q49*M49</f>
        <v>0</v>
      </c>
      <c r="V49" s="67">
        <f t="shared" si="1"/>
        <v>0</v>
      </c>
      <c r="W49" s="64">
        <f t="shared" si="2"/>
        <v>0</v>
      </c>
      <c r="X49" s="117">
        <f t="shared" si="3"/>
        <v>0</v>
      </c>
      <c r="Y49" s="75">
        <f>IFERROR(MAX(1-N49/$J49,0),1)</f>
        <v>1</v>
      </c>
      <c r="Z49" s="27">
        <f>IFERROR(MAX(1-O49/$J49,0),1)</f>
        <v>1</v>
      </c>
      <c r="AA49" s="76">
        <f>IFERROR(MAX(1-P49/$J49,0),1)</f>
        <v>1</v>
      </c>
      <c r="AB49" s="65" t="str">
        <f>IF(SUM($J49,M49)=0,"Others",VLOOKUP(AA49,Master!$B$4:$D$13,3,TRUE))</f>
        <v>Others</v>
      </c>
      <c r="AC49" s="60" t="str">
        <f>IF(SUM(J49,K49)=0,"Others",IF(AND(K49=0,J49&gt;0),"Not Forecasted But Sold",IF(AND(K49&gt;0,J49=0),"Forecasted But Not Sold",IF(K49/J49&gt;1.1,"Overforecast",IF(K49/J49&lt;0.9,"Underforecast","Normal")))))</f>
        <v>Others</v>
      </c>
      <c r="AD49" s="61" t="str">
        <f>IF(SUM(J49,L49)=0,"Others",IF(AND(L49=0,J49&gt;0),"Not Forecasted But Sold",IF(AND(L49&gt;0,J49=0),"Forecasted But Not Sold",IF(L49/J49&gt;1.1,"Overforecast",IF(L49/J49&lt;0.9,"Underforecast","Normal")))))</f>
        <v>Others</v>
      </c>
      <c r="AE49" s="61" t="str">
        <f>IF(SUM(J49,M49)=0,"Others",IF(AND(M49=0,J49&gt;0),"Not Forecasted But Sold",IF(AND(M49&gt;0,J49=0),"Forecasted But Not Sold",IF(M49/J49&gt;1.1,"Overforecast",IF(M49/J49&lt;0.9,"Underforecast","Normal")))))</f>
        <v>Others</v>
      </c>
      <c r="AF49" s="144" t="str">
        <f>IFERROR(IF(J49=0,"0",VLOOKUP(J49/M49,Master!$N$5:$P$11,3,TRUE)),"Sales Agst No FC")</f>
        <v>0</v>
      </c>
    </row>
    <row r="50" spans="1:32" x14ac:dyDescent="0.45">
      <c r="A50" s="60" t="s">
        <v>2302</v>
      </c>
      <c r="B50" s="61" t="s">
        <v>1123</v>
      </c>
      <c r="C50" s="61" t="s">
        <v>1130</v>
      </c>
      <c r="D50" s="61" t="s">
        <v>1157</v>
      </c>
      <c r="E50" s="62" t="s">
        <v>160</v>
      </c>
      <c r="F50" s="62" t="s">
        <v>1336</v>
      </c>
      <c r="G50" s="63">
        <v>44593</v>
      </c>
      <c r="H50" s="64">
        <v>0</v>
      </c>
      <c r="I50" s="61" t="str">
        <f t="shared" si="0"/>
        <v>Supply</v>
      </c>
      <c r="J50" s="66">
        <v>1807</v>
      </c>
      <c r="K50" s="67">
        <v>7233</v>
      </c>
      <c r="L50" s="64">
        <v>7233</v>
      </c>
      <c r="M50" s="64">
        <v>6000</v>
      </c>
      <c r="N50" s="67">
        <f>ABS(K50-$J50)</f>
        <v>5426</v>
      </c>
      <c r="O50" s="64">
        <f>ABS(L50-$J50)</f>
        <v>5426</v>
      </c>
      <c r="P50" s="64">
        <f>ABS(M50-$J50)</f>
        <v>4193</v>
      </c>
      <c r="Q50" s="66">
        <v>4.414320365702662</v>
      </c>
      <c r="R50" s="66">
        <f>$Q50*J50</f>
        <v>7976.6769008247102</v>
      </c>
      <c r="S50" s="67">
        <f>$Q50*K50</f>
        <v>31928.779205127354</v>
      </c>
      <c r="T50" s="64">
        <f>$Q50*L50</f>
        <v>31928.779205127354</v>
      </c>
      <c r="U50" s="64">
        <f>$Q50*M50</f>
        <v>26485.922194215971</v>
      </c>
      <c r="V50" s="67">
        <f t="shared" si="1"/>
        <v>23952.102304302643</v>
      </c>
      <c r="W50" s="64">
        <f t="shared" si="2"/>
        <v>23952.102304302643</v>
      </c>
      <c r="X50" s="117">
        <f t="shared" si="3"/>
        <v>18509.245293391261</v>
      </c>
      <c r="Y50" s="75">
        <f>IFERROR(MAX(1-N50/$J50,0),1)</f>
        <v>0</v>
      </c>
      <c r="Z50" s="27">
        <f>IFERROR(MAX(1-O50/$J50,0),1)</f>
        <v>0</v>
      </c>
      <c r="AA50" s="76">
        <f>IFERROR(MAX(1-P50/$J50,0),1)</f>
        <v>0</v>
      </c>
      <c r="AB50" s="65" t="str">
        <f>IF(SUM($J50,M50)=0,"Others",VLOOKUP(AA50,Master!$B$4:$D$13,3,TRUE))</f>
        <v>0-10%</v>
      </c>
      <c r="AC50" s="60" t="str">
        <f>IF(SUM(J50,K50)=0,"Others",IF(AND(K50=0,J50&gt;0),"Not Forecasted But Sold",IF(AND(K50&gt;0,J50=0),"Forecasted But Not Sold",IF(K50/J50&gt;1.1,"Overforecast",IF(K50/J50&lt;0.9,"Underforecast","Normal")))))</f>
        <v>Overforecast</v>
      </c>
      <c r="AD50" s="61" t="str">
        <f>IF(SUM(J50,L50)=0,"Others",IF(AND(L50=0,J50&gt;0),"Not Forecasted But Sold",IF(AND(L50&gt;0,J50=0),"Forecasted But Not Sold",IF(L50/J50&gt;1.1,"Overforecast",IF(L50/J50&lt;0.9,"Underforecast","Normal")))))</f>
        <v>Overforecast</v>
      </c>
      <c r="AE50" s="61" t="str">
        <f>IF(SUM(J50,M50)=0,"Others",IF(AND(M50=0,J50&gt;0),"Not Forecasted But Sold",IF(AND(M50&gt;0,J50=0),"Forecasted But Not Sold",IF(M50/J50&gt;1.1,"Overforecast",IF(M50/J50&lt;0.9,"Underforecast","Normal")))))</f>
        <v>Overforecast</v>
      </c>
      <c r="AF50" s="144" t="str">
        <f>IFERROR(IF(J50=0,"0",VLOOKUP(J50/M50,Master!$N$5:$P$11,3,TRUE)),"Sales Agst No FC")</f>
        <v>25-50</v>
      </c>
    </row>
    <row r="51" spans="1:32" x14ac:dyDescent="0.45">
      <c r="A51" s="60" t="s">
        <v>2302</v>
      </c>
      <c r="B51" s="61" t="s">
        <v>1122</v>
      </c>
      <c r="C51" s="61" t="s">
        <v>1143</v>
      </c>
      <c r="D51" s="61" t="s">
        <v>1159</v>
      </c>
      <c r="E51" s="62" t="s">
        <v>161</v>
      </c>
      <c r="F51" s="62" t="s">
        <v>1337</v>
      </c>
      <c r="G51" s="63">
        <v>44593</v>
      </c>
      <c r="H51" s="64">
        <v>13545</v>
      </c>
      <c r="I51" s="61" t="str">
        <f t="shared" ref="I51:I97" si="4">IF(J51&gt;M51,"Demand",IF(OR(H51&lt;=0.05*M51,J51&gt;=0.9*H51),"Supply","Demand"))</f>
        <v>Demand</v>
      </c>
      <c r="J51" s="66">
        <v>1013</v>
      </c>
      <c r="K51" s="67">
        <v>2000</v>
      </c>
      <c r="L51" s="64">
        <v>2000</v>
      </c>
      <c r="M51" s="64">
        <v>2060</v>
      </c>
      <c r="N51" s="67">
        <f>ABS(K51-$J51)</f>
        <v>987</v>
      </c>
      <c r="O51" s="64">
        <f>ABS(L51-$J51)</f>
        <v>987</v>
      </c>
      <c r="P51" s="64">
        <f>ABS(M51-$J51)</f>
        <v>1047</v>
      </c>
      <c r="Q51" s="66">
        <v>3.01</v>
      </c>
      <c r="R51" s="66">
        <f>$Q51*J51</f>
        <v>3049.1299999999997</v>
      </c>
      <c r="S51" s="67">
        <f>$Q51*K51</f>
        <v>6020</v>
      </c>
      <c r="T51" s="64">
        <f>$Q51*L51</f>
        <v>6020</v>
      </c>
      <c r="U51" s="64">
        <f>$Q51*M51</f>
        <v>6200.5999999999995</v>
      </c>
      <c r="V51" s="67">
        <f t="shared" si="1"/>
        <v>2970.8700000000003</v>
      </c>
      <c r="W51" s="64">
        <f t="shared" si="2"/>
        <v>2970.8700000000003</v>
      </c>
      <c r="X51" s="117">
        <f t="shared" si="3"/>
        <v>3151.47</v>
      </c>
      <c r="Y51" s="75">
        <f>IFERROR(MAX(1-N51/$J51,0),1)</f>
        <v>2.56663376110563E-2</v>
      </c>
      <c r="Z51" s="27">
        <f>IFERROR(MAX(1-O51/$J51,0),1)</f>
        <v>2.56663376110563E-2</v>
      </c>
      <c r="AA51" s="76">
        <f>IFERROR(MAX(1-P51/$J51,0),1)</f>
        <v>0</v>
      </c>
      <c r="AB51" s="65" t="str">
        <f>IF(SUM($J51,M51)=0,"Others",VLOOKUP(AA51,Master!$B$4:$D$13,3,TRUE))</f>
        <v>0-10%</v>
      </c>
      <c r="AC51" s="60" t="str">
        <f>IF(SUM(J51,K51)=0,"Others",IF(AND(K51=0,J51&gt;0),"Not Forecasted But Sold",IF(AND(K51&gt;0,J51=0),"Forecasted But Not Sold",IF(K51/J51&gt;1.1,"Overforecast",IF(K51/J51&lt;0.9,"Underforecast","Normal")))))</f>
        <v>Overforecast</v>
      </c>
      <c r="AD51" s="61" t="str">
        <f>IF(SUM(J51,L51)=0,"Others",IF(AND(L51=0,J51&gt;0),"Not Forecasted But Sold",IF(AND(L51&gt;0,J51=0),"Forecasted But Not Sold",IF(L51/J51&gt;1.1,"Overforecast",IF(L51/J51&lt;0.9,"Underforecast","Normal")))))</f>
        <v>Overforecast</v>
      </c>
      <c r="AE51" s="61" t="str">
        <f>IF(SUM(J51,M51)=0,"Others",IF(AND(M51=0,J51&gt;0),"Not Forecasted But Sold",IF(AND(M51&gt;0,J51=0),"Forecasted But Not Sold",IF(M51/J51&gt;1.1,"Overforecast",IF(M51/J51&lt;0.9,"Underforecast","Normal")))))</f>
        <v>Overforecast</v>
      </c>
      <c r="AF51" s="144" t="str">
        <f>IFERROR(IF(J51=0,"0",VLOOKUP(J51/M51,Master!$N$5:$P$11,3,TRUE)),"Sales Agst No FC")</f>
        <v>25-50</v>
      </c>
    </row>
    <row r="52" spans="1:32" x14ac:dyDescent="0.45">
      <c r="A52" s="60" t="s">
        <v>2302</v>
      </c>
      <c r="B52" s="61" t="s">
        <v>1122</v>
      </c>
      <c r="C52" s="61" t="s">
        <v>1143</v>
      </c>
      <c r="D52" s="61" t="s">
        <v>1159</v>
      </c>
      <c r="E52" s="62" t="s">
        <v>162</v>
      </c>
      <c r="F52" s="62" t="s">
        <v>1338</v>
      </c>
      <c r="G52" s="63">
        <v>44593</v>
      </c>
      <c r="H52" s="64">
        <v>1655</v>
      </c>
      <c r="I52" s="61" t="str">
        <f t="shared" si="4"/>
        <v>Demand</v>
      </c>
      <c r="J52" s="66">
        <v>4</v>
      </c>
      <c r="K52" s="67">
        <v>100</v>
      </c>
      <c r="L52" s="64">
        <v>100</v>
      </c>
      <c r="M52" s="64">
        <v>104</v>
      </c>
      <c r="N52" s="67">
        <f>ABS(K52-$J52)</f>
        <v>96</v>
      </c>
      <c r="O52" s="64">
        <f>ABS(L52-$J52)</f>
        <v>96</v>
      </c>
      <c r="P52" s="64">
        <f>ABS(M52-$J52)</f>
        <v>100</v>
      </c>
      <c r="Q52" s="66">
        <v>1.85</v>
      </c>
      <c r="R52" s="66">
        <f>$Q52*J52</f>
        <v>7.4</v>
      </c>
      <c r="S52" s="67">
        <f>$Q52*K52</f>
        <v>185</v>
      </c>
      <c r="T52" s="64">
        <f>$Q52*L52</f>
        <v>185</v>
      </c>
      <c r="U52" s="64">
        <f>$Q52*M52</f>
        <v>192.4</v>
      </c>
      <c r="V52" s="67">
        <f t="shared" si="1"/>
        <v>177.6</v>
      </c>
      <c r="W52" s="64">
        <f t="shared" si="2"/>
        <v>177.6</v>
      </c>
      <c r="X52" s="117">
        <f t="shared" si="3"/>
        <v>185</v>
      </c>
      <c r="Y52" s="75">
        <f>IFERROR(MAX(1-N52/$J52,0),1)</f>
        <v>0</v>
      </c>
      <c r="Z52" s="27">
        <f>IFERROR(MAX(1-O52/$J52,0),1)</f>
        <v>0</v>
      </c>
      <c r="AA52" s="76">
        <f>IFERROR(MAX(1-P52/$J52,0),1)</f>
        <v>0</v>
      </c>
      <c r="AB52" s="65" t="str">
        <f>IF(SUM($J52,M52)=0,"Others",VLOOKUP(AA52,Master!$B$4:$D$13,3,TRUE))</f>
        <v>0-10%</v>
      </c>
      <c r="AC52" s="60" t="str">
        <f>IF(SUM(J52,K52)=0,"Others",IF(AND(K52=0,J52&gt;0),"Not Forecasted But Sold",IF(AND(K52&gt;0,J52=0),"Forecasted But Not Sold",IF(K52/J52&gt;1.1,"Overforecast",IF(K52/J52&lt;0.9,"Underforecast","Normal")))))</f>
        <v>Overforecast</v>
      </c>
      <c r="AD52" s="61" t="str">
        <f>IF(SUM(J52,L52)=0,"Others",IF(AND(L52=0,J52&gt;0),"Not Forecasted But Sold",IF(AND(L52&gt;0,J52=0),"Forecasted But Not Sold",IF(L52/J52&gt;1.1,"Overforecast",IF(L52/J52&lt;0.9,"Underforecast","Normal")))))</f>
        <v>Overforecast</v>
      </c>
      <c r="AE52" s="61" t="str">
        <f>IF(SUM(J52,M52)=0,"Others",IF(AND(M52=0,J52&gt;0),"Not Forecasted But Sold",IF(AND(M52&gt;0,J52=0),"Forecasted But Not Sold",IF(M52/J52&gt;1.1,"Overforecast",IF(M52/J52&lt;0.9,"Underforecast","Normal")))))</f>
        <v>Overforecast</v>
      </c>
      <c r="AF52" s="144" t="str">
        <f>IFERROR(IF(J52=0,"0",VLOOKUP(J52/M52,Master!$N$5:$P$11,3,TRUE)),"Sales Agst No FC")</f>
        <v>0-25</v>
      </c>
    </row>
    <row r="53" spans="1:32" x14ac:dyDescent="0.45">
      <c r="A53" s="60" t="s">
        <v>2302</v>
      </c>
      <c r="B53" s="61" t="s">
        <v>1122</v>
      </c>
      <c r="C53" s="61" t="s">
        <v>1143</v>
      </c>
      <c r="D53" s="61" t="s">
        <v>1159</v>
      </c>
      <c r="E53" s="62" t="s">
        <v>163</v>
      </c>
      <c r="F53" s="62" t="s">
        <v>1339</v>
      </c>
      <c r="G53" s="63">
        <v>44593</v>
      </c>
      <c r="H53" s="64">
        <v>655</v>
      </c>
      <c r="I53" s="61" t="str">
        <f t="shared" si="4"/>
        <v>Demand</v>
      </c>
      <c r="J53" s="66">
        <v>16</v>
      </c>
      <c r="K53" s="67">
        <v>30</v>
      </c>
      <c r="L53" s="64">
        <v>30</v>
      </c>
      <c r="M53" s="64">
        <v>42</v>
      </c>
      <c r="N53" s="67">
        <f>ABS(K53-$J53)</f>
        <v>14</v>
      </c>
      <c r="O53" s="64">
        <f>ABS(L53-$J53)</f>
        <v>14</v>
      </c>
      <c r="P53" s="64">
        <f>ABS(M53-$J53)</f>
        <v>26</v>
      </c>
      <c r="Q53" s="66">
        <v>5.1190476190476186</v>
      </c>
      <c r="R53" s="66">
        <f>$Q53*J53</f>
        <v>81.904761904761898</v>
      </c>
      <c r="S53" s="67">
        <f>$Q53*K53</f>
        <v>153.57142857142856</v>
      </c>
      <c r="T53" s="64">
        <f>$Q53*L53</f>
        <v>153.57142857142856</v>
      </c>
      <c r="U53" s="64">
        <f>$Q53*M53</f>
        <v>214.99999999999997</v>
      </c>
      <c r="V53" s="67">
        <f t="shared" ref="V53:V98" si="5">ABS(S53-$R53)</f>
        <v>71.666666666666657</v>
      </c>
      <c r="W53" s="64">
        <f t="shared" ref="W53:W98" si="6">ABS(T53-$R53)</f>
        <v>71.666666666666657</v>
      </c>
      <c r="X53" s="117">
        <f t="shared" ref="X53:X98" si="7">ABS(U53-R53)</f>
        <v>133.09523809523807</v>
      </c>
      <c r="Y53" s="75">
        <f>IFERROR(MAX(1-N53/$J53,0),1)</f>
        <v>0.125</v>
      </c>
      <c r="Z53" s="27">
        <f>IFERROR(MAX(1-O53/$J53,0),1)</f>
        <v>0.125</v>
      </c>
      <c r="AA53" s="76">
        <f>IFERROR(MAX(1-P53/$J53,0),1)</f>
        <v>0</v>
      </c>
      <c r="AB53" s="65" t="str">
        <f>IF(SUM($J53,M53)=0,"Others",VLOOKUP(AA53,Master!$B$4:$D$13,3,TRUE))</f>
        <v>0-10%</v>
      </c>
      <c r="AC53" s="60" t="str">
        <f>IF(SUM(J53,K53)=0,"Others",IF(AND(K53=0,J53&gt;0),"Not Forecasted But Sold",IF(AND(K53&gt;0,J53=0),"Forecasted But Not Sold",IF(K53/J53&gt;1.1,"Overforecast",IF(K53/J53&lt;0.9,"Underforecast","Normal")))))</f>
        <v>Overforecast</v>
      </c>
      <c r="AD53" s="61" t="str">
        <f>IF(SUM(J53,L53)=0,"Others",IF(AND(L53=0,J53&gt;0),"Not Forecasted But Sold",IF(AND(L53&gt;0,J53=0),"Forecasted But Not Sold",IF(L53/J53&gt;1.1,"Overforecast",IF(L53/J53&lt;0.9,"Underforecast","Normal")))))</f>
        <v>Overforecast</v>
      </c>
      <c r="AE53" s="61" t="str">
        <f>IF(SUM(J53,M53)=0,"Others",IF(AND(M53=0,J53&gt;0),"Not Forecasted But Sold",IF(AND(M53&gt;0,J53=0),"Forecasted But Not Sold",IF(M53/J53&gt;1.1,"Overforecast",IF(M53/J53&lt;0.9,"Underforecast","Normal")))))</f>
        <v>Overforecast</v>
      </c>
      <c r="AF53" s="144" t="str">
        <f>IFERROR(IF(J53=0,"0",VLOOKUP(J53/M53,Master!$N$5:$P$11,3,TRUE)),"Sales Agst No FC")</f>
        <v>25-50</v>
      </c>
    </row>
    <row r="54" spans="1:32" x14ac:dyDescent="0.45">
      <c r="A54" s="60" t="s">
        <v>2302</v>
      </c>
      <c r="B54" s="61" t="s">
        <v>1121</v>
      </c>
      <c r="C54" s="61" t="s">
        <v>1143</v>
      </c>
      <c r="D54" s="61" t="s">
        <v>1159</v>
      </c>
      <c r="E54" s="62" t="s">
        <v>164</v>
      </c>
      <c r="F54" s="62" t="s">
        <v>1340</v>
      </c>
      <c r="G54" s="63">
        <v>44593</v>
      </c>
      <c r="H54" s="64">
        <v>916</v>
      </c>
      <c r="I54" s="61" t="str">
        <f t="shared" si="4"/>
        <v>Demand</v>
      </c>
      <c r="J54" s="66">
        <v>102</v>
      </c>
      <c r="K54" s="67">
        <v>96</v>
      </c>
      <c r="L54" s="64">
        <v>96</v>
      </c>
      <c r="M54" s="64">
        <v>104</v>
      </c>
      <c r="N54" s="67">
        <f>ABS(K54-$J54)</f>
        <v>6</v>
      </c>
      <c r="O54" s="64">
        <f>ABS(L54-$J54)</f>
        <v>6</v>
      </c>
      <c r="P54" s="64">
        <f>ABS(M54-$J54)</f>
        <v>2</v>
      </c>
      <c r="Q54" s="66">
        <v>16.996078159185618</v>
      </c>
      <c r="R54" s="66">
        <f>$Q54*J54</f>
        <v>1733.5999722369331</v>
      </c>
      <c r="S54" s="67">
        <f>$Q54*K54</f>
        <v>1631.6235032818195</v>
      </c>
      <c r="T54" s="64">
        <f>$Q54*L54</f>
        <v>1631.6235032818195</v>
      </c>
      <c r="U54" s="64">
        <f>$Q54*M54</f>
        <v>1767.5921285553043</v>
      </c>
      <c r="V54" s="67">
        <f t="shared" si="5"/>
        <v>101.97646895511366</v>
      </c>
      <c r="W54" s="64">
        <f t="shared" si="6"/>
        <v>101.97646895511366</v>
      </c>
      <c r="X54" s="117">
        <f t="shared" si="7"/>
        <v>33.992156318371144</v>
      </c>
      <c r="Y54" s="75">
        <f>IFERROR(MAX(1-N54/$J54,0),1)</f>
        <v>0.94117647058823528</v>
      </c>
      <c r="Z54" s="27">
        <f>IFERROR(MAX(1-O54/$J54,0),1)</f>
        <v>0.94117647058823528</v>
      </c>
      <c r="AA54" s="76">
        <f>IFERROR(MAX(1-P54/$J54,0),1)</f>
        <v>0.98039215686274506</v>
      </c>
      <c r="AB54" s="65" t="str">
        <f>IF(SUM($J54,M54)=0,"Others",VLOOKUP(AA54,Master!$B$4:$D$13,3,TRUE))</f>
        <v>90-100%</v>
      </c>
      <c r="AC54" s="60" t="str">
        <f>IF(SUM(J54,K54)=0,"Others",IF(AND(K54=0,J54&gt;0),"Not Forecasted But Sold",IF(AND(K54&gt;0,J54=0),"Forecasted But Not Sold",IF(K54/J54&gt;1.1,"Overforecast",IF(K54/J54&lt;0.9,"Underforecast","Normal")))))</f>
        <v>Normal</v>
      </c>
      <c r="AD54" s="61" t="str">
        <f>IF(SUM(J54,L54)=0,"Others",IF(AND(L54=0,J54&gt;0),"Not Forecasted But Sold",IF(AND(L54&gt;0,J54=0),"Forecasted But Not Sold",IF(L54/J54&gt;1.1,"Overforecast",IF(L54/J54&lt;0.9,"Underforecast","Normal")))))</f>
        <v>Normal</v>
      </c>
      <c r="AE54" s="61" t="str">
        <f>IF(SUM(J54,M54)=0,"Others",IF(AND(M54=0,J54&gt;0),"Not Forecasted But Sold",IF(AND(M54&gt;0,J54=0),"Forecasted But Not Sold",IF(M54/J54&gt;1.1,"Overforecast",IF(M54/J54&lt;0.9,"Underforecast","Normal")))))</f>
        <v>Normal</v>
      </c>
      <c r="AF54" s="144" t="str">
        <f>IFERROR(IF(J54=0,"0",VLOOKUP(J54/M54,Master!$N$5:$P$11,3,TRUE)),"Sales Agst No FC")</f>
        <v>80-120</v>
      </c>
    </row>
    <row r="55" spans="1:32" x14ac:dyDescent="0.45">
      <c r="A55" s="60" t="s">
        <v>2302</v>
      </c>
      <c r="B55" s="61" t="s">
        <v>1121</v>
      </c>
      <c r="C55" s="61" t="s">
        <v>1143</v>
      </c>
      <c r="D55" s="61" t="s">
        <v>1159</v>
      </c>
      <c r="E55" s="62" t="s">
        <v>165</v>
      </c>
      <c r="F55" s="62" t="s">
        <v>1341</v>
      </c>
      <c r="G55" s="63">
        <v>44593</v>
      </c>
      <c r="H55" s="64">
        <v>907</v>
      </c>
      <c r="I55" s="61" t="str">
        <f t="shared" si="4"/>
        <v>Demand</v>
      </c>
      <c r="J55" s="66">
        <v>89</v>
      </c>
      <c r="K55" s="67">
        <v>47</v>
      </c>
      <c r="L55" s="64">
        <v>47</v>
      </c>
      <c r="M55" s="64">
        <v>67</v>
      </c>
      <c r="N55" s="67">
        <f>ABS(K55-$J55)</f>
        <v>42</v>
      </c>
      <c r="O55" s="64">
        <f>ABS(L55-$J55)</f>
        <v>42</v>
      </c>
      <c r="P55" s="64">
        <f>ABS(M55-$J55)</f>
        <v>22</v>
      </c>
      <c r="Q55" s="66">
        <v>48.43739398245382</v>
      </c>
      <c r="R55" s="66">
        <f>$Q55*J55</f>
        <v>4310.9280644383898</v>
      </c>
      <c r="S55" s="67">
        <f>$Q55*K55</f>
        <v>2276.5575171753294</v>
      </c>
      <c r="T55" s="64">
        <f>$Q55*L55</f>
        <v>2276.5575171753294</v>
      </c>
      <c r="U55" s="64">
        <f>$Q55*M55</f>
        <v>3245.3053968244058</v>
      </c>
      <c r="V55" s="67">
        <f t="shared" si="5"/>
        <v>2034.3705472630604</v>
      </c>
      <c r="W55" s="64">
        <f t="shared" si="6"/>
        <v>2034.3705472630604</v>
      </c>
      <c r="X55" s="117">
        <f t="shared" si="7"/>
        <v>1065.622667613984</v>
      </c>
      <c r="Y55" s="75">
        <f>IFERROR(MAX(1-N55/$J55,0),1)</f>
        <v>0.5280898876404494</v>
      </c>
      <c r="Z55" s="27">
        <f>IFERROR(MAX(1-O55/$J55,0),1)</f>
        <v>0.5280898876404494</v>
      </c>
      <c r="AA55" s="76">
        <f>IFERROR(MAX(1-P55/$J55,0),1)</f>
        <v>0.75280898876404501</v>
      </c>
      <c r="AB55" s="65" t="str">
        <f>IF(SUM($J55,M55)=0,"Others",VLOOKUP(AA55,Master!$B$4:$D$13,3,TRUE))</f>
        <v>70-80%</v>
      </c>
      <c r="AC55" s="60" t="str">
        <f>IF(SUM(J55,K55)=0,"Others",IF(AND(K55=0,J55&gt;0),"Not Forecasted But Sold",IF(AND(K55&gt;0,J55=0),"Forecasted But Not Sold",IF(K55/J55&gt;1.1,"Overforecast",IF(K55/J55&lt;0.9,"Underforecast","Normal")))))</f>
        <v>Underforecast</v>
      </c>
      <c r="AD55" s="61" t="str">
        <f>IF(SUM(J55,L55)=0,"Others",IF(AND(L55=0,J55&gt;0),"Not Forecasted But Sold",IF(AND(L55&gt;0,J55=0),"Forecasted But Not Sold",IF(L55/J55&gt;1.1,"Overforecast",IF(L55/J55&lt;0.9,"Underforecast","Normal")))))</f>
        <v>Underforecast</v>
      </c>
      <c r="AE55" s="61" t="str">
        <f>IF(SUM(J55,M55)=0,"Others",IF(AND(M55=0,J55&gt;0),"Not Forecasted But Sold",IF(AND(M55&gt;0,J55=0),"Forecasted But Not Sold",IF(M55/J55&gt;1.1,"Overforecast",IF(M55/J55&lt;0.9,"Underforecast","Normal")))))</f>
        <v>Underforecast</v>
      </c>
      <c r="AF55" s="144" t="str">
        <f>IFERROR(IF(J55=0,"0",VLOOKUP(J55/M55,Master!$N$5:$P$11,3,TRUE)),"Sales Agst No FC")</f>
        <v>120-150</v>
      </c>
    </row>
    <row r="56" spans="1:32" x14ac:dyDescent="0.45">
      <c r="A56" s="60" t="s">
        <v>2302</v>
      </c>
      <c r="B56" s="61" t="s">
        <v>1123</v>
      </c>
      <c r="C56" s="61" t="s">
        <v>1143</v>
      </c>
      <c r="D56" s="61" t="s">
        <v>1159</v>
      </c>
      <c r="E56" s="62" t="s">
        <v>166</v>
      </c>
      <c r="F56" s="62" t="s">
        <v>1342</v>
      </c>
      <c r="G56" s="63">
        <v>44593</v>
      </c>
      <c r="H56" s="64">
        <v>72367</v>
      </c>
      <c r="I56" s="61" t="str">
        <f t="shared" si="4"/>
        <v>Demand</v>
      </c>
      <c r="J56" s="66">
        <v>8680</v>
      </c>
      <c r="K56" s="67">
        <v>8025</v>
      </c>
      <c r="L56" s="64">
        <v>8025</v>
      </c>
      <c r="M56" s="64">
        <v>9000</v>
      </c>
      <c r="N56" s="67">
        <f>ABS(K56-$J56)</f>
        <v>655</v>
      </c>
      <c r="O56" s="64">
        <f>ABS(L56-$J56)</f>
        <v>655</v>
      </c>
      <c r="P56" s="64">
        <f>ABS(M56-$J56)</f>
        <v>320</v>
      </c>
      <c r="Q56" s="66">
        <v>1.4446483530470275</v>
      </c>
      <c r="R56" s="66">
        <f>$Q56*J56</f>
        <v>12539.5477044482</v>
      </c>
      <c r="S56" s="67">
        <f>$Q56*K56</f>
        <v>11593.303033202395</v>
      </c>
      <c r="T56" s="64">
        <f>$Q56*L56</f>
        <v>11593.303033202395</v>
      </c>
      <c r="U56" s="64">
        <f>$Q56*M56</f>
        <v>13001.835177423249</v>
      </c>
      <c r="V56" s="67">
        <f t="shared" si="5"/>
        <v>946.24467124580406</v>
      </c>
      <c r="W56" s="64">
        <f t="shared" si="6"/>
        <v>946.24467124580406</v>
      </c>
      <c r="X56" s="117">
        <f t="shared" si="7"/>
        <v>462.28747297504924</v>
      </c>
      <c r="Y56" s="75">
        <f>IFERROR(MAX(1-N56/$J56,0),1)</f>
        <v>0.92453917050691248</v>
      </c>
      <c r="Z56" s="27">
        <f>IFERROR(MAX(1-O56/$J56,0),1)</f>
        <v>0.92453917050691248</v>
      </c>
      <c r="AA56" s="76">
        <f>IFERROR(MAX(1-P56/$J56,0),1)</f>
        <v>0.96313364055299544</v>
      </c>
      <c r="AB56" s="65" t="str">
        <f>IF(SUM($J56,M56)=0,"Others",VLOOKUP(AA56,Master!$B$4:$D$13,3,TRUE))</f>
        <v>90-100%</v>
      </c>
      <c r="AC56" s="60" t="str">
        <f>IF(SUM(J56,K56)=0,"Others",IF(AND(K56=0,J56&gt;0),"Not Forecasted But Sold",IF(AND(K56&gt;0,J56=0),"Forecasted But Not Sold",IF(K56/J56&gt;1.1,"Overforecast",IF(K56/J56&lt;0.9,"Underforecast","Normal")))))</f>
        <v>Normal</v>
      </c>
      <c r="AD56" s="61" t="str">
        <f>IF(SUM(J56,L56)=0,"Others",IF(AND(L56=0,J56&gt;0),"Not Forecasted But Sold",IF(AND(L56&gt;0,J56=0),"Forecasted But Not Sold",IF(L56/J56&gt;1.1,"Overforecast",IF(L56/J56&lt;0.9,"Underforecast","Normal")))))</f>
        <v>Normal</v>
      </c>
      <c r="AE56" s="61" t="str">
        <f>IF(SUM(J56,M56)=0,"Others",IF(AND(M56=0,J56&gt;0),"Not Forecasted But Sold",IF(AND(M56&gt;0,J56=0),"Forecasted But Not Sold",IF(M56/J56&gt;1.1,"Overforecast",IF(M56/J56&lt;0.9,"Underforecast","Normal")))))</f>
        <v>Normal</v>
      </c>
      <c r="AF56" s="144" t="str">
        <f>IFERROR(IF(J56=0,"0",VLOOKUP(J56/M56,Master!$N$5:$P$11,3,TRUE)),"Sales Agst No FC")</f>
        <v>80-120</v>
      </c>
    </row>
    <row r="57" spans="1:32" x14ac:dyDescent="0.45">
      <c r="A57" s="60" t="s">
        <v>2302</v>
      </c>
      <c r="B57" s="61" t="s">
        <v>1121</v>
      </c>
      <c r="C57" s="61" t="s">
        <v>1136</v>
      </c>
      <c r="D57" s="61" t="s">
        <v>1160</v>
      </c>
      <c r="E57" s="62" t="s">
        <v>167</v>
      </c>
      <c r="F57" s="62" t="s">
        <v>1343</v>
      </c>
      <c r="G57" s="63">
        <v>44593</v>
      </c>
      <c r="H57" s="64">
        <v>0</v>
      </c>
      <c r="I57" s="61" t="str">
        <f t="shared" si="4"/>
        <v>Demand</v>
      </c>
      <c r="J57" s="66">
        <v>73</v>
      </c>
      <c r="K57" s="67">
        <v>242</v>
      </c>
      <c r="L57" s="64">
        <v>242</v>
      </c>
      <c r="M57" s="64">
        <v>0</v>
      </c>
      <c r="N57" s="67">
        <f>ABS(K57-$J57)</f>
        <v>169</v>
      </c>
      <c r="O57" s="64">
        <f>ABS(L57-$J57)</f>
        <v>169</v>
      </c>
      <c r="P57" s="64">
        <f>ABS(M57-$J57)</f>
        <v>73</v>
      </c>
      <c r="Q57" s="66">
        <v>2.377285837818591</v>
      </c>
      <c r="R57" s="66">
        <f>$Q57*J57</f>
        <v>173.54186616075714</v>
      </c>
      <c r="S57" s="67">
        <f>$Q57*K57</f>
        <v>575.30317275209904</v>
      </c>
      <c r="T57" s="64">
        <f>$Q57*L57</f>
        <v>575.30317275209904</v>
      </c>
      <c r="U57" s="64">
        <f>$Q57*M57</f>
        <v>0</v>
      </c>
      <c r="V57" s="67">
        <f t="shared" si="5"/>
        <v>401.76130659134191</v>
      </c>
      <c r="W57" s="64">
        <f t="shared" si="6"/>
        <v>401.76130659134191</v>
      </c>
      <c r="X57" s="117">
        <f t="shared" si="7"/>
        <v>173.54186616075714</v>
      </c>
      <c r="Y57" s="75">
        <f>IFERROR(MAX(1-N57/$J57,0),1)</f>
        <v>0</v>
      </c>
      <c r="Z57" s="27">
        <f>IFERROR(MAX(1-O57/$J57,0),1)</f>
        <v>0</v>
      </c>
      <c r="AA57" s="76">
        <f>IFERROR(MAX(1-P57/$J57,0),1)</f>
        <v>0</v>
      </c>
      <c r="AB57" s="65" t="str">
        <f>IF(SUM($J57,M57)=0,"Others",VLOOKUP(AA57,Master!$B$4:$D$13,3,TRUE))</f>
        <v>0-10%</v>
      </c>
      <c r="AC57" s="60" t="str">
        <f>IF(SUM(J57,K57)=0,"Others",IF(AND(K57=0,J57&gt;0),"Not Forecasted But Sold",IF(AND(K57&gt;0,J57=0),"Forecasted But Not Sold",IF(K57/J57&gt;1.1,"Overforecast",IF(K57/J57&lt;0.9,"Underforecast","Normal")))))</f>
        <v>Overforecast</v>
      </c>
      <c r="AD57" s="61" t="str">
        <f>IF(SUM(J57,L57)=0,"Others",IF(AND(L57=0,J57&gt;0),"Not Forecasted But Sold",IF(AND(L57&gt;0,J57=0),"Forecasted But Not Sold",IF(L57/J57&gt;1.1,"Overforecast",IF(L57/J57&lt;0.9,"Underforecast","Normal")))))</f>
        <v>Overforecast</v>
      </c>
      <c r="AE57" s="61" t="str">
        <f>IF(SUM(J57,M57)=0,"Others",IF(AND(M57=0,J57&gt;0),"Not Forecasted But Sold",IF(AND(M57&gt;0,J57=0),"Forecasted But Not Sold",IF(M57/J57&gt;1.1,"Overforecast",IF(M57/J57&lt;0.9,"Underforecast","Normal")))))</f>
        <v>Not Forecasted But Sold</v>
      </c>
      <c r="AF57" s="144" t="str">
        <f>IFERROR(IF(J57=0,"0",VLOOKUP(J57/M57,Master!$N$5:$P$11,3,TRUE)),"Sales Agst No FC")</f>
        <v>Sales Agst No FC</v>
      </c>
    </row>
    <row r="58" spans="1:32" x14ac:dyDescent="0.45">
      <c r="A58" s="60" t="s">
        <v>2302</v>
      </c>
      <c r="B58" s="61" t="s">
        <v>1121</v>
      </c>
      <c r="C58" s="61" t="s">
        <v>1136</v>
      </c>
      <c r="D58" s="61" t="s">
        <v>1160</v>
      </c>
      <c r="E58" s="62" t="s">
        <v>168</v>
      </c>
      <c r="F58" s="62" t="s">
        <v>1344</v>
      </c>
      <c r="G58" s="63">
        <v>44593</v>
      </c>
      <c r="H58" s="64">
        <v>12440</v>
      </c>
      <c r="I58" s="61" t="str">
        <f t="shared" si="4"/>
        <v>Demand</v>
      </c>
      <c r="J58" s="66">
        <v>1225</v>
      </c>
      <c r="K58" s="67">
        <v>932</v>
      </c>
      <c r="L58" s="64">
        <v>932</v>
      </c>
      <c r="M58" s="64">
        <v>1000</v>
      </c>
      <c r="N58" s="67">
        <f>ABS(K58-$J58)</f>
        <v>293</v>
      </c>
      <c r="O58" s="64">
        <f>ABS(L58-$J58)</f>
        <v>293</v>
      </c>
      <c r="P58" s="64">
        <f>ABS(M58-$J58)</f>
        <v>225</v>
      </c>
      <c r="Q58" s="66">
        <v>1.3564876603597473</v>
      </c>
      <c r="R58" s="66">
        <f>$Q58*J58</f>
        <v>1661.6973839406905</v>
      </c>
      <c r="S58" s="67">
        <f>$Q58*K58</f>
        <v>1264.2464994552845</v>
      </c>
      <c r="T58" s="64">
        <f>$Q58*L58</f>
        <v>1264.2464994552845</v>
      </c>
      <c r="U58" s="64">
        <f>$Q58*M58</f>
        <v>1356.4876603597472</v>
      </c>
      <c r="V58" s="67">
        <f t="shared" si="5"/>
        <v>397.45088448540605</v>
      </c>
      <c r="W58" s="64">
        <f t="shared" si="6"/>
        <v>397.45088448540605</v>
      </c>
      <c r="X58" s="117">
        <f t="shared" si="7"/>
        <v>305.20972358094332</v>
      </c>
      <c r="Y58" s="75">
        <f>IFERROR(MAX(1-N58/$J58,0),1)</f>
        <v>0.76081632653061226</v>
      </c>
      <c r="Z58" s="27">
        <f>IFERROR(MAX(1-O58/$J58,0),1)</f>
        <v>0.76081632653061226</v>
      </c>
      <c r="AA58" s="76">
        <f>IFERROR(MAX(1-P58/$J58,0),1)</f>
        <v>0.81632653061224492</v>
      </c>
      <c r="AB58" s="65" t="str">
        <f>IF(SUM($J58,M58)=0,"Others",VLOOKUP(AA58,Master!$B$4:$D$13,3,TRUE))</f>
        <v>80-90%</v>
      </c>
      <c r="AC58" s="60" t="str">
        <f>IF(SUM(J58,K58)=0,"Others",IF(AND(K58=0,J58&gt;0),"Not Forecasted But Sold",IF(AND(K58&gt;0,J58=0),"Forecasted But Not Sold",IF(K58/J58&gt;1.1,"Overforecast",IF(K58/J58&lt;0.9,"Underforecast","Normal")))))</f>
        <v>Underforecast</v>
      </c>
      <c r="AD58" s="61" t="str">
        <f>IF(SUM(J58,L58)=0,"Others",IF(AND(L58=0,J58&gt;0),"Not Forecasted But Sold",IF(AND(L58&gt;0,J58=0),"Forecasted But Not Sold",IF(L58/J58&gt;1.1,"Overforecast",IF(L58/J58&lt;0.9,"Underforecast","Normal")))))</f>
        <v>Underforecast</v>
      </c>
      <c r="AE58" s="61" t="str">
        <f>IF(SUM(J58,M58)=0,"Others",IF(AND(M58=0,J58&gt;0),"Not Forecasted But Sold",IF(AND(M58&gt;0,J58=0),"Forecasted But Not Sold",IF(M58/J58&gt;1.1,"Overforecast",IF(M58/J58&lt;0.9,"Underforecast","Normal")))))</f>
        <v>Underforecast</v>
      </c>
      <c r="AF58" s="144" t="str">
        <f>IFERROR(IF(J58=0,"0",VLOOKUP(J58/M58,Master!$N$5:$P$11,3,TRUE)),"Sales Agst No FC")</f>
        <v>120-150</v>
      </c>
    </row>
    <row r="59" spans="1:32" x14ac:dyDescent="0.45">
      <c r="A59" s="60" t="s">
        <v>2302</v>
      </c>
      <c r="B59" s="61" t="s">
        <v>1120</v>
      </c>
      <c r="C59" s="61" t="s">
        <v>1136</v>
      </c>
      <c r="D59" s="61" t="s">
        <v>1161</v>
      </c>
      <c r="E59" s="62" t="s">
        <v>169</v>
      </c>
      <c r="F59" s="62" t="s">
        <v>1345</v>
      </c>
      <c r="G59" s="63">
        <v>44593</v>
      </c>
      <c r="H59" s="64">
        <v>25007</v>
      </c>
      <c r="I59" s="61" t="str">
        <f t="shared" si="4"/>
        <v>Demand</v>
      </c>
      <c r="J59" s="66">
        <v>9576</v>
      </c>
      <c r="K59" s="67">
        <v>11267</v>
      </c>
      <c r="L59" s="64">
        <v>11267</v>
      </c>
      <c r="M59" s="64">
        <v>11800</v>
      </c>
      <c r="N59" s="67">
        <f>ABS(K59-$J59)</f>
        <v>1691</v>
      </c>
      <c r="O59" s="64">
        <f>ABS(L59-$J59)</f>
        <v>1691</v>
      </c>
      <c r="P59" s="64">
        <f>ABS(M59-$J59)</f>
        <v>2224</v>
      </c>
      <c r="Q59" s="66">
        <v>1.0698667055381823</v>
      </c>
      <c r="R59" s="66">
        <f>$Q59*J59</f>
        <v>10245.043572233633</v>
      </c>
      <c r="S59" s="67">
        <f>$Q59*K59</f>
        <v>12054.1881712987</v>
      </c>
      <c r="T59" s="64">
        <f>$Q59*L59</f>
        <v>12054.1881712987</v>
      </c>
      <c r="U59" s="64">
        <f>$Q59*M59</f>
        <v>12624.42712535055</v>
      </c>
      <c r="V59" s="67">
        <f t="shared" si="5"/>
        <v>1809.1445990650664</v>
      </c>
      <c r="W59" s="64">
        <f t="shared" si="6"/>
        <v>1809.1445990650664</v>
      </c>
      <c r="X59" s="117">
        <f t="shared" si="7"/>
        <v>2379.383553116917</v>
      </c>
      <c r="Y59" s="75">
        <f>IFERROR(MAX(1-N59/$J59,0),1)</f>
        <v>0.82341269841269837</v>
      </c>
      <c r="Z59" s="27">
        <f>IFERROR(MAX(1-O59/$J59,0),1)</f>
        <v>0.82341269841269837</v>
      </c>
      <c r="AA59" s="76">
        <f>IFERROR(MAX(1-P59/$J59,0),1)</f>
        <v>0.76775271512113619</v>
      </c>
      <c r="AB59" s="65" t="str">
        <f>IF(SUM($J59,M59)=0,"Others",VLOOKUP(AA59,Master!$B$4:$D$13,3,TRUE))</f>
        <v>70-80%</v>
      </c>
      <c r="AC59" s="60" t="str">
        <f>IF(SUM(J59,K59)=0,"Others",IF(AND(K59=0,J59&gt;0),"Not Forecasted But Sold",IF(AND(K59&gt;0,J59=0),"Forecasted But Not Sold",IF(K59/J59&gt;1.1,"Overforecast",IF(K59/J59&lt;0.9,"Underforecast","Normal")))))</f>
        <v>Overforecast</v>
      </c>
      <c r="AD59" s="61" t="str">
        <f>IF(SUM(J59,L59)=0,"Others",IF(AND(L59=0,J59&gt;0),"Not Forecasted But Sold",IF(AND(L59&gt;0,J59=0),"Forecasted But Not Sold",IF(L59/J59&gt;1.1,"Overforecast",IF(L59/J59&lt;0.9,"Underforecast","Normal")))))</f>
        <v>Overforecast</v>
      </c>
      <c r="AE59" s="61" t="str">
        <f>IF(SUM(J59,M59)=0,"Others",IF(AND(M59=0,J59&gt;0),"Not Forecasted But Sold",IF(AND(M59&gt;0,J59=0),"Forecasted But Not Sold",IF(M59/J59&gt;1.1,"Overforecast",IF(M59/J59&lt;0.9,"Underforecast","Normal")))))</f>
        <v>Overforecast</v>
      </c>
      <c r="AF59" s="144" t="str">
        <f>IFERROR(IF(J59=0,"0",VLOOKUP(J59/M59,Master!$N$5:$P$11,3,TRUE)),"Sales Agst No FC")</f>
        <v>80-120</v>
      </c>
    </row>
    <row r="60" spans="1:32" x14ac:dyDescent="0.45">
      <c r="A60" s="60" t="s">
        <v>2302</v>
      </c>
      <c r="B60" s="61" t="s">
        <v>1120</v>
      </c>
      <c r="C60" s="61" t="s">
        <v>1136</v>
      </c>
      <c r="D60" s="61" t="s">
        <v>1161</v>
      </c>
      <c r="E60" s="62" t="s">
        <v>170</v>
      </c>
      <c r="F60" s="62" t="s">
        <v>1346</v>
      </c>
      <c r="G60" s="63">
        <v>44593</v>
      </c>
      <c r="H60" s="64">
        <v>36643</v>
      </c>
      <c r="I60" s="61" t="str">
        <f t="shared" si="4"/>
        <v>Demand</v>
      </c>
      <c r="J60" s="66">
        <v>13776</v>
      </c>
      <c r="K60" s="67">
        <v>18000</v>
      </c>
      <c r="L60" s="64">
        <v>18000</v>
      </c>
      <c r="M60" s="64">
        <v>16500</v>
      </c>
      <c r="N60" s="67">
        <f>ABS(K60-$J60)</f>
        <v>4224</v>
      </c>
      <c r="O60" s="64">
        <f>ABS(L60-$J60)</f>
        <v>4224</v>
      </c>
      <c r="P60" s="64">
        <f>ABS(M60-$J60)</f>
        <v>2724</v>
      </c>
      <c r="Q60" s="66">
        <v>1.4770690707964602</v>
      </c>
      <c r="R60" s="66">
        <f>$Q60*J60</f>
        <v>20348.103519292035</v>
      </c>
      <c r="S60" s="67">
        <f>$Q60*K60</f>
        <v>26587.243274336284</v>
      </c>
      <c r="T60" s="64">
        <f>$Q60*L60</f>
        <v>26587.243274336284</v>
      </c>
      <c r="U60" s="64">
        <f>$Q60*M60</f>
        <v>24371.639668141594</v>
      </c>
      <c r="V60" s="67">
        <f t="shared" si="5"/>
        <v>6239.1397550442489</v>
      </c>
      <c r="W60" s="64">
        <f t="shared" si="6"/>
        <v>6239.1397550442489</v>
      </c>
      <c r="X60" s="117">
        <f t="shared" si="7"/>
        <v>4023.5361488495582</v>
      </c>
      <c r="Y60" s="75">
        <f>IFERROR(MAX(1-N60/$J60,0),1)</f>
        <v>0.69337979094076663</v>
      </c>
      <c r="Z60" s="27">
        <f>IFERROR(MAX(1-O60/$J60,0),1)</f>
        <v>0.69337979094076663</v>
      </c>
      <c r="AA60" s="76">
        <f>IFERROR(MAX(1-P60/$J60,0),1)</f>
        <v>0.80226480836236935</v>
      </c>
      <c r="AB60" s="65" t="str">
        <f>IF(SUM($J60,M60)=0,"Others",VLOOKUP(AA60,Master!$B$4:$D$13,3,TRUE))</f>
        <v>70-80%</v>
      </c>
      <c r="AC60" s="60" t="str">
        <f>IF(SUM(J60,K60)=0,"Others",IF(AND(K60=0,J60&gt;0),"Not Forecasted But Sold",IF(AND(K60&gt;0,J60=0),"Forecasted But Not Sold",IF(K60/J60&gt;1.1,"Overforecast",IF(K60/J60&lt;0.9,"Underforecast","Normal")))))</f>
        <v>Overforecast</v>
      </c>
      <c r="AD60" s="61" t="str">
        <f>IF(SUM(J60,L60)=0,"Others",IF(AND(L60=0,J60&gt;0),"Not Forecasted But Sold",IF(AND(L60&gt;0,J60=0),"Forecasted But Not Sold",IF(L60/J60&gt;1.1,"Overforecast",IF(L60/J60&lt;0.9,"Underforecast","Normal")))))</f>
        <v>Overforecast</v>
      </c>
      <c r="AE60" s="61" t="str">
        <f>IF(SUM(J60,M60)=0,"Others",IF(AND(M60=0,J60&gt;0),"Not Forecasted But Sold",IF(AND(M60&gt;0,J60=0),"Forecasted But Not Sold",IF(M60/J60&gt;1.1,"Overforecast",IF(M60/J60&lt;0.9,"Underforecast","Normal")))))</f>
        <v>Overforecast</v>
      </c>
      <c r="AF60" s="144" t="str">
        <f>IFERROR(IF(J60=0,"0",VLOOKUP(J60/M60,Master!$N$5:$P$11,3,TRUE)),"Sales Agst No FC")</f>
        <v>80-120</v>
      </c>
    </row>
    <row r="61" spans="1:32" x14ac:dyDescent="0.45">
      <c r="A61" s="60" t="s">
        <v>2302</v>
      </c>
      <c r="B61" s="61" t="s">
        <v>1120</v>
      </c>
      <c r="C61" s="61" t="s">
        <v>1136</v>
      </c>
      <c r="D61" s="61" t="s">
        <v>1161</v>
      </c>
      <c r="E61" s="62" t="s">
        <v>171</v>
      </c>
      <c r="F61" s="62" t="s">
        <v>1347</v>
      </c>
      <c r="G61" s="63">
        <v>44593</v>
      </c>
      <c r="H61" s="64">
        <v>7671</v>
      </c>
      <c r="I61" s="61" t="str">
        <f t="shared" si="4"/>
        <v>Demand</v>
      </c>
      <c r="J61" s="66">
        <v>100</v>
      </c>
      <c r="K61" s="67">
        <v>7</v>
      </c>
      <c r="L61" s="64">
        <v>7</v>
      </c>
      <c r="M61" s="64">
        <v>0</v>
      </c>
      <c r="N61" s="67">
        <f>ABS(K61-$J61)</f>
        <v>93</v>
      </c>
      <c r="O61" s="64">
        <f>ABS(L61-$J61)</f>
        <v>93</v>
      </c>
      <c r="P61" s="64">
        <f>ABS(M61-$J61)</f>
        <v>100</v>
      </c>
      <c r="Q61" s="66">
        <v>2.8203000000000089</v>
      </c>
      <c r="R61" s="66">
        <f>$Q61*J61</f>
        <v>282.03000000000088</v>
      </c>
      <c r="S61" s="67">
        <f>$Q61*K61</f>
        <v>19.742100000000061</v>
      </c>
      <c r="T61" s="64">
        <f>$Q61*L61</f>
        <v>19.742100000000061</v>
      </c>
      <c r="U61" s="64">
        <f>$Q61*M61</f>
        <v>0</v>
      </c>
      <c r="V61" s="67">
        <f t="shared" si="5"/>
        <v>262.28790000000083</v>
      </c>
      <c r="W61" s="64">
        <f t="shared" si="6"/>
        <v>262.28790000000083</v>
      </c>
      <c r="X61" s="117">
        <f t="shared" si="7"/>
        <v>282.03000000000088</v>
      </c>
      <c r="Y61" s="75">
        <f>IFERROR(MAX(1-N61/$J61,0),1)</f>
        <v>6.9999999999999951E-2</v>
      </c>
      <c r="Z61" s="27">
        <f>IFERROR(MAX(1-O61/$J61,0),1)</f>
        <v>6.9999999999999951E-2</v>
      </c>
      <c r="AA61" s="76">
        <f>IFERROR(MAX(1-P61/$J61,0),1)</f>
        <v>0</v>
      </c>
      <c r="AB61" s="65" t="str">
        <f>IF(SUM($J61,M61)=0,"Others",VLOOKUP(AA61,Master!$B$4:$D$13,3,TRUE))</f>
        <v>0-10%</v>
      </c>
      <c r="AC61" s="60" t="str">
        <f>IF(SUM(J61,K61)=0,"Others",IF(AND(K61=0,J61&gt;0),"Not Forecasted But Sold",IF(AND(K61&gt;0,J61=0),"Forecasted But Not Sold",IF(K61/J61&gt;1.1,"Overforecast",IF(K61/J61&lt;0.9,"Underforecast","Normal")))))</f>
        <v>Underforecast</v>
      </c>
      <c r="AD61" s="61" t="str">
        <f>IF(SUM(J61,L61)=0,"Others",IF(AND(L61=0,J61&gt;0),"Not Forecasted But Sold",IF(AND(L61&gt;0,J61=0),"Forecasted But Not Sold",IF(L61/J61&gt;1.1,"Overforecast",IF(L61/J61&lt;0.9,"Underforecast","Normal")))))</f>
        <v>Underforecast</v>
      </c>
      <c r="AE61" s="61" t="str">
        <f>IF(SUM(J61,M61)=0,"Others",IF(AND(M61=0,J61&gt;0),"Not Forecasted But Sold",IF(AND(M61&gt;0,J61=0),"Forecasted But Not Sold",IF(M61/J61&gt;1.1,"Overforecast",IF(M61/J61&lt;0.9,"Underforecast","Normal")))))</f>
        <v>Not Forecasted But Sold</v>
      </c>
      <c r="AF61" s="144" t="str">
        <f>IFERROR(IF(J61=0,"0",VLOOKUP(J61/M61,Master!$N$5:$P$11,3,TRUE)),"Sales Agst No FC")</f>
        <v>Sales Agst No FC</v>
      </c>
    </row>
    <row r="62" spans="1:32" x14ac:dyDescent="0.45">
      <c r="A62" s="60" t="s">
        <v>2302</v>
      </c>
      <c r="B62" s="61" t="s">
        <v>1122</v>
      </c>
      <c r="C62" s="61" t="s">
        <v>1136</v>
      </c>
      <c r="D62" s="61" t="s">
        <v>1161</v>
      </c>
      <c r="E62" s="62" t="s">
        <v>172</v>
      </c>
      <c r="F62" s="62" t="s">
        <v>1348</v>
      </c>
      <c r="G62" s="63">
        <v>44593</v>
      </c>
      <c r="H62" s="64">
        <v>1003</v>
      </c>
      <c r="I62" s="61" t="str">
        <f t="shared" si="4"/>
        <v>Demand</v>
      </c>
      <c r="J62" s="66">
        <v>24</v>
      </c>
      <c r="K62" s="67">
        <v>30</v>
      </c>
      <c r="L62" s="64">
        <v>30</v>
      </c>
      <c r="M62" s="64">
        <v>50</v>
      </c>
      <c r="N62" s="67">
        <f>ABS(K62-$J62)</f>
        <v>6</v>
      </c>
      <c r="O62" s="64">
        <f>ABS(L62-$J62)</f>
        <v>6</v>
      </c>
      <c r="P62" s="64">
        <f>ABS(M62-$J62)</f>
        <v>26</v>
      </c>
      <c r="Q62" s="66">
        <v>2.3842147895574786</v>
      </c>
      <c r="R62" s="66">
        <f>$Q62*J62</f>
        <v>57.221154949379482</v>
      </c>
      <c r="S62" s="67">
        <f>$Q62*K62</f>
        <v>71.526443686724363</v>
      </c>
      <c r="T62" s="64">
        <f>$Q62*L62</f>
        <v>71.526443686724363</v>
      </c>
      <c r="U62" s="64">
        <f>$Q62*M62</f>
        <v>119.21073947787393</v>
      </c>
      <c r="V62" s="67">
        <f t="shared" si="5"/>
        <v>14.305288737344881</v>
      </c>
      <c r="W62" s="64">
        <f t="shared" si="6"/>
        <v>14.305288737344881</v>
      </c>
      <c r="X62" s="117">
        <f t="shared" si="7"/>
        <v>61.989584528494447</v>
      </c>
      <c r="Y62" s="75">
        <f>IFERROR(MAX(1-N62/$J62,0),1)</f>
        <v>0.75</v>
      </c>
      <c r="Z62" s="27">
        <f>IFERROR(MAX(1-O62/$J62,0),1)</f>
        <v>0.75</v>
      </c>
      <c r="AA62" s="76">
        <f>IFERROR(MAX(1-P62/$J62,0),1)</f>
        <v>0</v>
      </c>
      <c r="AB62" s="65" t="str">
        <f>IF(SUM($J62,M62)=0,"Others",VLOOKUP(AA62,Master!$B$4:$D$13,3,TRUE))</f>
        <v>0-10%</v>
      </c>
      <c r="AC62" s="60" t="str">
        <f>IF(SUM(J62,K62)=0,"Others",IF(AND(K62=0,J62&gt;0),"Not Forecasted But Sold",IF(AND(K62&gt;0,J62=0),"Forecasted But Not Sold",IF(K62/J62&gt;1.1,"Overforecast",IF(K62/J62&lt;0.9,"Underforecast","Normal")))))</f>
        <v>Overforecast</v>
      </c>
      <c r="AD62" s="61" t="str">
        <f>IF(SUM(J62,L62)=0,"Others",IF(AND(L62=0,J62&gt;0),"Not Forecasted But Sold",IF(AND(L62&gt;0,J62=0),"Forecasted But Not Sold",IF(L62/J62&gt;1.1,"Overforecast",IF(L62/J62&lt;0.9,"Underforecast","Normal")))))</f>
        <v>Overforecast</v>
      </c>
      <c r="AE62" s="61" t="str">
        <f>IF(SUM(J62,M62)=0,"Others",IF(AND(M62=0,J62&gt;0),"Not Forecasted But Sold",IF(AND(M62&gt;0,J62=0),"Forecasted But Not Sold",IF(M62/J62&gt;1.1,"Overforecast",IF(M62/J62&lt;0.9,"Underforecast","Normal")))))</f>
        <v>Overforecast</v>
      </c>
      <c r="AF62" s="144" t="str">
        <f>IFERROR(IF(J62=0,"0",VLOOKUP(J62/M62,Master!$N$5:$P$11,3,TRUE)),"Sales Agst No FC")</f>
        <v>25-50</v>
      </c>
    </row>
    <row r="63" spans="1:32" x14ac:dyDescent="0.45">
      <c r="A63" s="60" t="s">
        <v>2302</v>
      </c>
      <c r="B63" s="61" t="s">
        <v>1122</v>
      </c>
      <c r="C63" s="61" t="s">
        <v>1136</v>
      </c>
      <c r="D63" s="61" t="s">
        <v>1161</v>
      </c>
      <c r="E63" s="62" t="s">
        <v>173</v>
      </c>
      <c r="F63" s="62" t="s">
        <v>1349</v>
      </c>
      <c r="G63" s="63">
        <v>44593</v>
      </c>
      <c r="H63" s="64">
        <v>52800</v>
      </c>
      <c r="I63" s="61" t="str">
        <f t="shared" si="4"/>
        <v>Demand</v>
      </c>
      <c r="J63" s="66">
        <v>3946</v>
      </c>
      <c r="K63" s="67">
        <v>5413</v>
      </c>
      <c r="L63" s="64">
        <v>5413</v>
      </c>
      <c r="M63" s="64">
        <v>5200</v>
      </c>
      <c r="N63" s="67">
        <f>ABS(K63-$J63)</f>
        <v>1467</v>
      </c>
      <c r="O63" s="64">
        <f>ABS(L63-$J63)</f>
        <v>1467</v>
      </c>
      <c r="P63" s="64">
        <f>ABS(M63-$J63)</f>
        <v>1254</v>
      </c>
      <c r="Q63" s="66">
        <v>4.6161970879854612</v>
      </c>
      <c r="R63" s="66">
        <f>$Q63*J63</f>
        <v>18215.513709190629</v>
      </c>
      <c r="S63" s="67">
        <f>$Q63*K63</f>
        <v>24987.474837265301</v>
      </c>
      <c r="T63" s="64">
        <f>$Q63*L63</f>
        <v>24987.474837265301</v>
      </c>
      <c r="U63" s="64">
        <f>$Q63*M63</f>
        <v>24004.224857524398</v>
      </c>
      <c r="V63" s="67">
        <f t="shared" si="5"/>
        <v>6771.9611280746722</v>
      </c>
      <c r="W63" s="64">
        <f t="shared" si="6"/>
        <v>6771.9611280746722</v>
      </c>
      <c r="X63" s="117">
        <f t="shared" si="7"/>
        <v>5788.7111483337685</v>
      </c>
      <c r="Y63" s="75">
        <f>IFERROR(MAX(1-N63/$J63,0),1)</f>
        <v>0.62823112012164217</v>
      </c>
      <c r="Z63" s="27">
        <f>IFERROR(MAX(1-O63/$J63,0),1)</f>
        <v>0.62823112012164217</v>
      </c>
      <c r="AA63" s="76">
        <f>IFERROR(MAX(1-P63/$J63,0),1)</f>
        <v>0.68220983274201719</v>
      </c>
      <c r="AB63" s="65" t="str">
        <f>IF(SUM($J63,M63)=0,"Others",VLOOKUP(AA63,Master!$B$4:$D$13,3,TRUE))</f>
        <v>60-70%</v>
      </c>
      <c r="AC63" s="60" t="str">
        <f>IF(SUM(J63,K63)=0,"Others",IF(AND(K63=0,J63&gt;0),"Not Forecasted But Sold",IF(AND(K63&gt;0,J63=0),"Forecasted But Not Sold",IF(K63/J63&gt;1.1,"Overforecast",IF(K63/J63&lt;0.9,"Underforecast","Normal")))))</f>
        <v>Overforecast</v>
      </c>
      <c r="AD63" s="61" t="str">
        <f>IF(SUM(J63,L63)=0,"Others",IF(AND(L63=0,J63&gt;0),"Not Forecasted But Sold",IF(AND(L63&gt;0,J63=0),"Forecasted But Not Sold",IF(L63/J63&gt;1.1,"Overforecast",IF(L63/J63&lt;0.9,"Underforecast","Normal")))))</f>
        <v>Overforecast</v>
      </c>
      <c r="AE63" s="61" t="str">
        <f>IF(SUM(J63,M63)=0,"Others",IF(AND(M63=0,J63&gt;0),"Not Forecasted But Sold",IF(AND(M63&gt;0,J63=0),"Forecasted But Not Sold",IF(M63/J63&gt;1.1,"Overforecast",IF(M63/J63&lt;0.9,"Underforecast","Normal")))))</f>
        <v>Overforecast</v>
      </c>
      <c r="AF63" s="144" t="str">
        <f>IFERROR(IF(J63=0,"0",VLOOKUP(J63/M63,Master!$N$5:$P$11,3,TRUE)),"Sales Agst No FC")</f>
        <v>50-80</v>
      </c>
    </row>
    <row r="64" spans="1:32" x14ac:dyDescent="0.45">
      <c r="A64" s="60" t="s">
        <v>2302</v>
      </c>
      <c r="B64" s="61" t="s">
        <v>1122</v>
      </c>
      <c r="C64" s="61" t="s">
        <v>1136</v>
      </c>
      <c r="D64" s="61" t="s">
        <v>1161</v>
      </c>
      <c r="E64" s="62" t="s">
        <v>174</v>
      </c>
      <c r="F64" s="62" t="s">
        <v>1350</v>
      </c>
      <c r="G64" s="63">
        <v>44593</v>
      </c>
      <c r="H64" s="64">
        <v>838</v>
      </c>
      <c r="I64" s="61" t="str">
        <f t="shared" si="4"/>
        <v>Demand</v>
      </c>
      <c r="J64" s="66">
        <v>37</v>
      </c>
      <c r="K64" s="67">
        <v>50</v>
      </c>
      <c r="L64" s="64">
        <v>50</v>
      </c>
      <c r="M64" s="64">
        <v>60</v>
      </c>
      <c r="N64" s="67">
        <f>ABS(K64-$J64)</f>
        <v>13</v>
      </c>
      <c r="O64" s="64">
        <f>ABS(L64-$J64)</f>
        <v>13</v>
      </c>
      <c r="P64" s="64">
        <f>ABS(M64-$J64)</f>
        <v>23</v>
      </c>
      <c r="Q64" s="66">
        <v>4.008490858788142</v>
      </c>
      <c r="R64" s="66">
        <f>$Q64*J64</f>
        <v>148.31416177516127</v>
      </c>
      <c r="S64" s="67">
        <f>$Q64*K64</f>
        <v>200.4245429394071</v>
      </c>
      <c r="T64" s="64">
        <f>$Q64*L64</f>
        <v>200.4245429394071</v>
      </c>
      <c r="U64" s="64">
        <f>$Q64*M64</f>
        <v>240.50945152728852</v>
      </c>
      <c r="V64" s="67">
        <f t="shared" si="5"/>
        <v>52.110381164245837</v>
      </c>
      <c r="W64" s="64">
        <f t="shared" si="6"/>
        <v>52.110381164245837</v>
      </c>
      <c r="X64" s="117">
        <f t="shared" si="7"/>
        <v>92.195289752127252</v>
      </c>
      <c r="Y64" s="75">
        <f>IFERROR(MAX(1-N64/$J64,0),1)</f>
        <v>0.64864864864864868</v>
      </c>
      <c r="Z64" s="27">
        <f>IFERROR(MAX(1-O64/$J64,0),1)</f>
        <v>0.64864864864864868</v>
      </c>
      <c r="AA64" s="76">
        <f>IFERROR(MAX(1-P64/$J64,0),1)</f>
        <v>0.3783783783783784</v>
      </c>
      <c r="AB64" s="65" t="str">
        <f>IF(SUM($J64,M64)=0,"Others",VLOOKUP(AA64,Master!$B$4:$D$13,3,TRUE))</f>
        <v>30-40%</v>
      </c>
      <c r="AC64" s="60" t="str">
        <f>IF(SUM(J64,K64)=0,"Others",IF(AND(K64=0,J64&gt;0),"Not Forecasted But Sold",IF(AND(K64&gt;0,J64=0),"Forecasted But Not Sold",IF(K64/J64&gt;1.1,"Overforecast",IF(K64/J64&lt;0.9,"Underforecast","Normal")))))</f>
        <v>Overforecast</v>
      </c>
      <c r="AD64" s="61" t="str">
        <f>IF(SUM(J64,L64)=0,"Others",IF(AND(L64=0,J64&gt;0),"Not Forecasted But Sold",IF(AND(L64&gt;0,J64=0),"Forecasted But Not Sold",IF(L64/J64&gt;1.1,"Overforecast",IF(L64/J64&lt;0.9,"Underforecast","Normal")))))</f>
        <v>Overforecast</v>
      </c>
      <c r="AE64" s="61" t="str">
        <f>IF(SUM(J64,M64)=0,"Others",IF(AND(M64=0,J64&gt;0),"Not Forecasted But Sold",IF(AND(M64&gt;0,J64=0),"Forecasted But Not Sold",IF(M64/J64&gt;1.1,"Overforecast",IF(M64/J64&lt;0.9,"Underforecast","Normal")))))</f>
        <v>Overforecast</v>
      </c>
      <c r="AF64" s="144" t="str">
        <f>IFERROR(IF(J64=0,"0",VLOOKUP(J64/M64,Master!$N$5:$P$11,3,TRUE)),"Sales Agst No FC")</f>
        <v>50-80</v>
      </c>
    </row>
    <row r="65" spans="1:32" x14ac:dyDescent="0.45">
      <c r="A65" s="60" t="s">
        <v>2302</v>
      </c>
      <c r="B65" s="61" t="s">
        <v>1122</v>
      </c>
      <c r="C65" s="61" t="s">
        <v>1136</v>
      </c>
      <c r="D65" s="61" t="s">
        <v>1161</v>
      </c>
      <c r="E65" s="62" t="s">
        <v>175</v>
      </c>
      <c r="F65" s="62" t="s">
        <v>1351</v>
      </c>
      <c r="G65" s="63">
        <v>44593</v>
      </c>
      <c r="H65" s="64">
        <v>4926</v>
      </c>
      <c r="I65" s="61" t="str">
        <f t="shared" si="4"/>
        <v>Demand</v>
      </c>
      <c r="J65" s="66">
        <v>3809</v>
      </c>
      <c r="K65" s="67">
        <v>3973</v>
      </c>
      <c r="L65" s="64">
        <v>3973</v>
      </c>
      <c r="M65" s="64">
        <v>6000</v>
      </c>
      <c r="N65" s="67">
        <f>ABS(K65-$J65)</f>
        <v>164</v>
      </c>
      <c r="O65" s="64">
        <f>ABS(L65-$J65)</f>
        <v>164</v>
      </c>
      <c r="P65" s="64">
        <f>ABS(M65-$J65)</f>
        <v>2191</v>
      </c>
      <c r="Q65" s="66">
        <v>9.026333670516161</v>
      </c>
      <c r="R65" s="66">
        <f>$Q65*J65</f>
        <v>34381.304950996055</v>
      </c>
      <c r="S65" s="67">
        <f>$Q65*K65</f>
        <v>35861.623672960704</v>
      </c>
      <c r="T65" s="64">
        <f>$Q65*L65</f>
        <v>35861.623672960704</v>
      </c>
      <c r="U65" s="64">
        <f>$Q65*M65</f>
        <v>54158.002023096968</v>
      </c>
      <c r="V65" s="67">
        <f t="shared" si="5"/>
        <v>1480.3187219646497</v>
      </c>
      <c r="W65" s="64">
        <f t="shared" si="6"/>
        <v>1480.3187219646497</v>
      </c>
      <c r="X65" s="117">
        <f t="shared" si="7"/>
        <v>19776.697072100913</v>
      </c>
      <c r="Y65" s="75">
        <f>IFERROR(MAX(1-N65/$J65,0),1)</f>
        <v>0.95694407981097396</v>
      </c>
      <c r="Z65" s="27">
        <f>IFERROR(MAX(1-O65/$J65,0),1)</f>
        <v>0.95694407981097396</v>
      </c>
      <c r="AA65" s="76">
        <f>IFERROR(MAX(1-P65/$J65,0),1)</f>
        <v>0.42478340771856127</v>
      </c>
      <c r="AB65" s="65" t="str">
        <f>IF(SUM($J65,M65)=0,"Others",VLOOKUP(AA65,Master!$B$4:$D$13,3,TRUE))</f>
        <v>40-50%</v>
      </c>
      <c r="AC65" s="60" t="str">
        <f>IF(SUM(J65,K65)=0,"Others",IF(AND(K65=0,J65&gt;0),"Not Forecasted But Sold",IF(AND(K65&gt;0,J65=0),"Forecasted But Not Sold",IF(K65/J65&gt;1.1,"Overforecast",IF(K65/J65&lt;0.9,"Underforecast","Normal")))))</f>
        <v>Normal</v>
      </c>
      <c r="AD65" s="61" t="str">
        <f>IF(SUM(J65,L65)=0,"Others",IF(AND(L65=0,J65&gt;0),"Not Forecasted But Sold",IF(AND(L65&gt;0,J65=0),"Forecasted But Not Sold",IF(L65/J65&gt;1.1,"Overforecast",IF(L65/J65&lt;0.9,"Underforecast","Normal")))))</f>
        <v>Normal</v>
      </c>
      <c r="AE65" s="61" t="str">
        <f>IF(SUM(J65,M65)=0,"Others",IF(AND(M65=0,J65&gt;0),"Not Forecasted But Sold",IF(AND(M65&gt;0,J65=0),"Forecasted But Not Sold",IF(M65/J65&gt;1.1,"Overforecast",IF(M65/J65&lt;0.9,"Underforecast","Normal")))))</f>
        <v>Overforecast</v>
      </c>
      <c r="AF65" s="144" t="str">
        <f>IFERROR(IF(J65=0,"0",VLOOKUP(J65/M65,Master!$N$5:$P$11,3,TRUE)),"Sales Agst No FC")</f>
        <v>50-80</v>
      </c>
    </row>
    <row r="66" spans="1:32" x14ac:dyDescent="0.45">
      <c r="A66" s="60" t="s">
        <v>2302</v>
      </c>
      <c r="B66" s="61" t="s">
        <v>1122</v>
      </c>
      <c r="C66" s="61" t="s">
        <v>1136</v>
      </c>
      <c r="D66" s="61" t="s">
        <v>1161</v>
      </c>
      <c r="E66" s="62" t="s">
        <v>176</v>
      </c>
      <c r="F66" s="62" t="s">
        <v>1352</v>
      </c>
      <c r="G66" s="63">
        <v>44593</v>
      </c>
      <c r="H66" s="64">
        <v>1477</v>
      </c>
      <c r="I66" s="61" t="str">
        <f t="shared" si="4"/>
        <v>Demand</v>
      </c>
      <c r="J66" s="66">
        <v>11</v>
      </c>
      <c r="K66" s="67">
        <v>26</v>
      </c>
      <c r="L66" s="64">
        <v>26</v>
      </c>
      <c r="M66" s="64">
        <v>20</v>
      </c>
      <c r="N66" s="67">
        <f>ABS(K66-$J66)</f>
        <v>15</v>
      </c>
      <c r="O66" s="64">
        <f>ABS(L66-$J66)</f>
        <v>15</v>
      </c>
      <c r="P66" s="64">
        <f>ABS(M66-$J66)</f>
        <v>9</v>
      </c>
      <c r="Q66" s="66">
        <v>1.6225454203935601</v>
      </c>
      <c r="R66" s="66">
        <f>$Q66*J66</f>
        <v>17.847999624329162</v>
      </c>
      <c r="S66" s="67">
        <f>$Q66*K66</f>
        <v>42.18618093023256</v>
      </c>
      <c r="T66" s="64">
        <f>$Q66*L66</f>
        <v>42.18618093023256</v>
      </c>
      <c r="U66" s="64">
        <f>$Q66*M66</f>
        <v>32.450908407871204</v>
      </c>
      <c r="V66" s="67">
        <f t="shared" si="5"/>
        <v>24.338181305903397</v>
      </c>
      <c r="W66" s="64">
        <f t="shared" si="6"/>
        <v>24.338181305903397</v>
      </c>
      <c r="X66" s="117">
        <f t="shared" si="7"/>
        <v>14.602908783542041</v>
      </c>
      <c r="Y66" s="75">
        <f>IFERROR(MAX(1-N66/$J66,0),1)</f>
        <v>0</v>
      </c>
      <c r="Z66" s="27">
        <f>IFERROR(MAX(1-O66/$J66,0),1)</f>
        <v>0</v>
      </c>
      <c r="AA66" s="76">
        <f>IFERROR(MAX(1-P66/$J66,0),1)</f>
        <v>0.18181818181818177</v>
      </c>
      <c r="AB66" s="65" t="str">
        <f>IF(SUM($J66,M66)=0,"Others",VLOOKUP(AA66,Master!$B$4:$D$13,3,TRUE))</f>
        <v>10-20%</v>
      </c>
      <c r="AC66" s="60" t="str">
        <f>IF(SUM(J66,K66)=0,"Others",IF(AND(K66=0,J66&gt;0),"Not Forecasted But Sold",IF(AND(K66&gt;0,J66=0),"Forecasted But Not Sold",IF(K66/J66&gt;1.1,"Overforecast",IF(K66/J66&lt;0.9,"Underforecast","Normal")))))</f>
        <v>Overforecast</v>
      </c>
      <c r="AD66" s="61" t="str">
        <f>IF(SUM(J66,L66)=0,"Others",IF(AND(L66=0,J66&gt;0),"Not Forecasted But Sold",IF(AND(L66&gt;0,J66=0),"Forecasted But Not Sold",IF(L66/J66&gt;1.1,"Overforecast",IF(L66/J66&lt;0.9,"Underforecast","Normal")))))</f>
        <v>Overforecast</v>
      </c>
      <c r="AE66" s="61" t="str">
        <f>IF(SUM(J66,M66)=0,"Others",IF(AND(M66=0,J66&gt;0),"Not Forecasted But Sold",IF(AND(M66&gt;0,J66=0),"Forecasted But Not Sold",IF(M66/J66&gt;1.1,"Overforecast",IF(M66/J66&lt;0.9,"Underforecast","Normal")))))</f>
        <v>Overforecast</v>
      </c>
      <c r="AF66" s="144" t="str">
        <f>IFERROR(IF(J66=0,"0",VLOOKUP(J66/M66,Master!$N$5:$P$11,3,TRUE)),"Sales Agst No FC")</f>
        <v>50-80</v>
      </c>
    </row>
    <row r="67" spans="1:32" x14ac:dyDescent="0.45">
      <c r="A67" s="60" t="s">
        <v>2302</v>
      </c>
      <c r="B67" s="61" t="s">
        <v>1122</v>
      </c>
      <c r="C67" s="61" t="s">
        <v>1136</v>
      </c>
      <c r="D67" s="61" t="s">
        <v>1161</v>
      </c>
      <c r="E67" s="62" t="s">
        <v>177</v>
      </c>
      <c r="F67" s="62" t="s">
        <v>1353</v>
      </c>
      <c r="G67" s="63">
        <v>44593</v>
      </c>
      <c r="H67" s="64">
        <v>1084</v>
      </c>
      <c r="I67" s="61" t="str">
        <f t="shared" si="4"/>
        <v>Demand</v>
      </c>
      <c r="J67" s="66">
        <v>9</v>
      </c>
      <c r="K67" s="67">
        <v>19</v>
      </c>
      <c r="L67" s="64">
        <v>19</v>
      </c>
      <c r="M67" s="64">
        <v>35</v>
      </c>
      <c r="N67" s="67">
        <f>ABS(K67-$J67)</f>
        <v>10</v>
      </c>
      <c r="O67" s="64">
        <f>ABS(L67-$J67)</f>
        <v>10</v>
      </c>
      <c r="P67" s="64">
        <f>ABS(M67-$J67)</f>
        <v>26</v>
      </c>
      <c r="Q67" s="66">
        <v>2.200091160818713</v>
      </c>
      <c r="R67" s="66">
        <f>$Q67*J67</f>
        <v>19.800820447368416</v>
      </c>
      <c r="S67" s="67">
        <f>$Q67*K67</f>
        <v>41.801732055555547</v>
      </c>
      <c r="T67" s="64">
        <f>$Q67*L67</f>
        <v>41.801732055555547</v>
      </c>
      <c r="U67" s="64">
        <f>$Q67*M67</f>
        <v>77.003190628654963</v>
      </c>
      <c r="V67" s="67">
        <f t="shared" si="5"/>
        <v>22.000911608187131</v>
      </c>
      <c r="W67" s="64">
        <f t="shared" si="6"/>
        <v>22.000911608187131</v>
      </c>
      <c r="X67" s="117">
        <f t="shared" si="7"/>
        <v>57.202370181286547</v>
      </c>
      <c r="Y67" s="75">
        <f>IFERROR(MAX(1-N67/$J67,0),1)</f>
        <v>0</v>
      </c>
      <c r="Z67" s="27">
        <f>IFERROR(MAX(1-O67/$J67,0),1)</f>
        <v>0</v>
      </c>
      <c r="AA67" s="76">
        <f>IFERROR(MAX(1-P67/$J67,0),1)</f>
        <v>0</v>
      </c>
      <c r="AB67" s="65" t="str">
        <f>IF(SUM($J67,M67)=0,"Others",VLOOKUP(AA67,Master!$B$4:$D$13,3,TRUE))</f>
        <v>0-10%</v>
      </c>
      <c r="AC67" s="60" t="str">
        <f>IF(SUM(J67,K67)=0,"Others",IF(AND(K67=0,J67&gt;0),"Not Forecasted But Sold",IF(AND(K67&gt;0,J67=0),"Forecasted But Not Sold",IF(K67/J67&gt;1.1,"Overforecast",IF(K67/J67&lt;0.9,"Underforecast","Normal")))))</f>
        <v>Overforecast</v>
      </c>
      <c r="AD67" s="61" t="str">
        <f>IF(SUM(J67,L67)=0,"Others",IF(AND(L67=0,J67&gt;0),"Not Forecasted But Sold",IF(AND(L67&gt;0,J67=0),"Forecasted But Not Sold",IF(L67/J67&gt;1.1,"Overforecast",IF(L67/J67&lt;0.9,"Underforecast","Normal")))))</f>
        <v>Overforecast</v>
      </c>
      <c r="AE67" s="61" t="str">
        <f>IF(SUM(J67,M67)=0,"Others",IF(AND(M67=0,J67&gt;0),"Not Forecasted But Sold",IF(AND(M67&gt;0,J67=0),"Forecasted But Not Sold",IF(M67/J67&gt;1.1,"Overforecast",IF(M67/J67&lt;0.9,"Underforecast","Normal")))))</f>
        <v>Overforecast</v>
      </c>
      <c r="AF67" s="144" t="str">
        <f>IFERROR(IF(J67=0,"0",VLOOKUP(J67/M67,Master!$N$5:$P$11,3,TRUE)),"Sales Agst No FC")</f>
        <v>25-50</v>
      </c>
    </row>
    <row r="68" spans="1:32" x14ac:dyDescent="0.45">
      <c r="A68" s="60" t="s">
        <v>2302</v>
      </c>
      <c r="B68" s="61" t="s">
        <v>1122</v>
      </c>
      <c r="C68" s="61" t="s">
        <v>1136</v>
      </c>
      <c r="D68" s="61" t="s">
        <v>1161</v>
      </c>
      <c r="E68" s="62" t="s">
        <v>178</v>
      </c>
      <c r="F68" s="62" t="s">
        <v>1354</v>
      </c>
      <c r="G68" s="63">
        <v>44593</v>
      </c>
      <c r="H68" s="64">
        <v>16681</v>
      </c>
      <c r="I68" s="61" t="str">
        <f t="shared" si="4"/>
        <v>Demand</v>
      </c>
      <c r="J68" s="66">
        <v>14794</v>
      </c>
      <c r="K68" s="67">
        <v>16846</v>
      </c>
      <c r="L68" s="64">
        <v>16846</v>
      </c>
      <c r="M68" s="64">
        <v>19000</v>
      </c>
      <c r="N68" s="67">
        <f>ABS(K68-$J68)</f>
        <v>2052</v>
      </c>
      <c r="O68" s="64">
        <f>ABS(L68-$J68)</f>
        <v>2052</v>
      </c>
      <c r="P68" s="64">
        <f>ABS(M68-$J68)</f>
        <v>4206</v>
      </c>
      <c r="Q68" s="66">
        <v>1.0442221140127681</v>
      </c>
      <c r="R68" s="66">
        <f>$Q68*J68</f>
        <v>15448.221954704892</v>
      </c>
      <c r="S68" s="67">
        <f>$Q68*K68</f>
        <v>17590.965732659093</v>
      </c>
      <c r="T68" s="64">
        <f>$Q68*L68</f>
        <v>17590.965732659093</v>
      </c>
      <c r="U68" s="64">
        <f>$Q68*M68</f>
        <v>19840.220166242594</v>
      </c>
      <c r="V68" s="67">
        <f t="shared" si="5"/>
        <v>2142.7437779542015</v>
      </c>
      <c r="W68" s="64">
        <f t="shared" si="6"/>
        <v>2142.7437779542015</v>
      </c>
      <c r="X68" s="117">
        <f t="shared" si="7"/>
        <v>4391.9982115377024</v>
      </c>
      <c r="Y68" s="75">
        <f>IFERROR(MAX(1-N68/$J68,0),1)</f>
        <v>0.86129511964309857</v>
      </c>
      <c r="Z68" s="27">
        <f>IFERROR(MAX(1-O68/$J68,0),1)</f>
        <v>0.86129511964309857</v>
      </c>
      <c r="AA68" s="76">
        <f>IFERROR(MAX(1-P68/$J68,0),1)</f>
        <v>0.71569555225091253</v>
      </c>
      <c r="AB68" s="65" t="str">
        <f>IF(SUM($J68,M68)=0,"Others",VLOOKUP(AA68,Master!$B$4:$D$13,3,TRUE))</f>
        <v>70-80%</v>
      </c>
      <c r="AC68" s="60" t="str">
        <f>IF(SUM(J68,K68)=0,"Others",IF(AND(K68=0,J68&gt;0),"Not Forecasted But Sold",IF(AND(K68&gt;0,J68=0),"Forecasted But Not Sold",IF(K68/J68&gt;1.1,"Overforecast",IF(K68/J68&lt;0.9,"Underforecast","Normal")))))</f>
        <v>Overforecast</v>
      </c>
      <c r="AD68" s="61" t="str">
        <f>IF(SUM(J68,L68)=0,"Others",IF(AND(L68=0,J68&gt;0),"Not Forecasted But Sold",IF(AND(L68&gt;0,J68=0),"Forecasted But Not Sold",IF(L68/J68&gt;1.1,"Overforecast",IF(L68/J68&lt;0.9,"Underforecast","Normal")))))</f>
        <v>Overforecast</v>
      </c>
      <c r="AE68" s="61" t="str">
        <f>IF(SUM(J68,M68)=0,"Others",IF(AND(M68=0,J68&gt;0),"Not Forecasted But Sold",IF(AND(M68&gt;0,J68=0),"Forecasted But Not Sold",IF(M68/J68&gt;1.1,"Overforecast",IF(M68/J68&lt;0.9,"Underforecast","Normal")))))</f>
        <v>Overforecast</v>
      </c>
      <c r="AF68" s="144" t="str">
        <f>IFERROR(IF(J68=0,"0",VLOOKUP(J68/M68,Master!$N$5:$P$11,3,TRUE)),"Sales Agst No FC")</f>
        <v>50-80</v>
      </c>
    </row>
    <row r="69" spans="1:32" x14ac:dyDescent="0.45">
      <c r="A69" s="60" t="s">
        <v>2302</v>
      </c>
      <c r="B69" s="61" t="s">
        <v>1122</v>
      </c>
      <c r="C69" s="61" t="s">
        <v>1136</v>
      </c>
      <c r="D69" s="61" t="s">
        <v>1161</v>
      </c>
      <c r="E69" s="62" t="s">
        <v>179</v>
      </c>
      <c r="F69" s="62" t="s">
        <v>1355</v>
      </c>
      <c r="G69" s="63">
        <v>44593</v>
      </c>
      <c r="H69" s="64">
        <v>4206</v>
      </c>
      <c r="I69" s="61" t="str">
        <f t="shared" si="4"/>
        <v>Demand</v>
      </c>
      <c r="J69" s="66">
        <v>564</v>
      </c>
      <c r="K69" s="67">
        <v>542</v>
      </c>
      <c r="L69" s="64">
        <v>542</v>
      </c>
      <c r="M69" s="64">
        <v>500</v>
      </c>
      <c r="N69" s="67">
        <f>ABS(K69-$J69)</f>
        <v>22</v>
      </c>
      <c r="O69" s="64">
        <f>ABS(L69-$J69)</f>
        <v>22</v>
      </c>
      <c r="P69" s="64">
        <f>ABS(M69-$J69)</f>
        <v>64</v>
      </c>
      <c r="Q69" s="66">
        <v>0.59341683425573266</v>
      </c>
      <c r="R69" s="66">
        <f>$Q69*J69</f>
        <v>334.68709452023325</v>
      </c>
      <c r="S69" s="67">
        <f>$Q69*K69</f>
        <v>321.63192416660712</v>
      </c>
      <c r="T69" s="64">
        <f>$Q69*L69</f>
        <v>321.63192416660712</v>
      </c>
      <c r="U69" s="64">
        <f>$Q69*M69</f>
        <v>296.70841712786631</v>
      </c>
      <c r="V69" s="67">
        <f t="shared" si="5"/>
        <v>13.055170353626124</v>
      </c>
      <c r="W69" s="64">
        <f t="shared" si="6"/>
        <v>13.055170353626124</v>
      </c>
      <c r="X69" s="117">
        <f t="shared" si="7"/>
        <v>37.978677392366933</v>
      </c>
      <c r="Y69" s="75">
        <f>IFERROR(MAX(1-N69/$J69,0),1)</f>
        <v>0.96099290780141844</v>
      </c>
      <c r="Z69" s="27">
        <f>IFERROR(MAX(1-O69/$J69,0),1)</f>
        <v>0.96099290780141844</v>
      </c>
      <c r="AA69" s="76">
        <f>IFERROR(MAX(1-P69/$J69,0),1)</f>
        <v>0.88652482269503552</v>
      </c>
      <c r="AB69" s="65" t="str">
        <f>IF(SUM($J69,M69)=0,"Others",VLOOKUP(AA69,Master!$B$4:$D$13,3,TRUE))</f>
        <v>80-90%</v>
      </c>
      <c r="AC69" s="60" t="str">
        <f>IF(SUM(J69,K69)=0,"Others",IF(AND(K69=0,J69&gt;0),"Not Forecasted But Sold",IF(AND(K69&gt;0,J69=0),"Forecasted But Not Sold",IF(K69/J69&gt;1.1,"Overforecast",IF(K69/J69&lt;0.9,"Underforecast","Normal")))))</f>
        <v>Normal</v>
      </c>
      <c r="AD69" s="61" t="str">
        <f>IF(SUM(J69,L69)=0,"Others",IF(AND(L69=0,J69&gt;0),"Not Forecasted But Sold",IF(AND(L69&gt;0,J69=0),"Forecasted But Not Sold",IF(L69/J69&gt;1.1,"Overforecast",IF(L69/J69&lt;0.9,"Underforecast","Normal")))))</f>
        <v>Normal</v>
      </c>
      <c r="AE69" s="61" t="str">
        <f>IF(SUM(J69,M69)=0,"Others",IF(AND(M69=0,J69&gt;0),"Not Forecasted But Sold",IF(AND(M69&gt;0,J69=0),"Forecasted But Not Sold",IF(M69/J69&gt;1.1,"Overforecast",IF(M69/J69&lt;0.9,"Underforecast","Normal")))))</f>
        <v>Underforecast</v>
      </c>
      <c r="AF69" s="144" t="str">
        <f>IFERROR(IF(J69=0,"0",VLOOKUP(J69/M69,Master!$N$5:$P$11,3,TRUE)),"Sales Agst No FC")</f>
        <v>80-120</v>
      </c>
    </row>
    <row r="70" spans="1:32" x14ac:dyDescent="0.45">
      <c r="A70" s="60" t="s">
        <v>2302</v>
      </c>
      <c r="B70" s="61" t="s">
        <v>1122</v>
      </c>
      <c r="C70" s="61" t="s">
        <v>1136</v>
      </c>
      <c r="D70" s="61" t="s">
        <v>1161</v>
      </c>
      <c r="E70" s="62" t="s">
        <v>180</v>
      </c>
      <c r="F70" s="62" t="s">
        <v>1356</v>
      </c>
      <c r="G70" s="63">
        <v>44593</v>
      </c>
      <c r="H70" s="64">
        <v>24266</v>
      </c>
      <c r="I70" s="61" t="str">
        <f t="shared" si="4"/>
        <v>Demand</v>
      </c>
      <c r="J70" s="66">
        <v>360</v>
      </c>
      <c r="K70" s="67">
        <v>350</v>
      </c>
      <c r="L70" s="64">
        <v>350</v>
      </c>
      <c r="M70" s="64">
        <v>580</v>
      </c>
      <c r="N70" s="67">
        <f>ABS(K70-$J70)</f>
        <v>10</v>
      </c>
      <c r="O70" s="64">
        <f>ABS(L70-$J70)</f>
        <v>10</v>
      </c>
      <c r="P70" s="64">
        <f>ABS(M70-$J70)</f>
        <v>220</v>
      </c>
      <c r="Q70" s="66">
        <v>0.79783470273581136</v>
      </c>
      <c r="R70" s="66">
        <f>$Q70*J70</f>
        <v>287.22049298489208</v>
      </c>
      <c r="S70" s="67">
        <f>$Q70*K70</f>
        <v>279.24214595753398</v>
      </c>
      <c r="T70" s="64">
        <f>$Q70*L70</f>
        <v>279.24214595753398</v>
      </c>
      <c r="U70" s="64">
        <f>$Q70*M70</f>
        <v>462.74412758677062</v>
      </c>
      <c r="V70" s="67">
        <f t="shared" si="5"/>
        <v>7.9783470273580974</v>
      </c>
      <c r="W70" s="64">
        <f t="shared" si="6"/>
        <v>7.9783470273580974</v>
      </c>
      <c r="X70" s="117">
        <f t="shared" si="7"/>
        <v>175.52363460187854</v>
      </c>
      <c r="Y70" s="75">
        <f>IFERROR(MAX(1-N70/$J70,0),1)</f>
        <v>0.97222222222222221</v>
      </c>
      <c r="Z70" s="27">
        <f>IFERROR(MAX(1-O70/$J70,0),1)</f>
        <v>0.97222222222222221</v>
      </c>
      <c r="AA70" s="76">
        <f>IFERROR(MAX(1-P70/$J70,0),1)</f>
        <v>0.38888888888888884</v>
      </c>
      <c r="AB70" s="65" t="str">
        <f>IF(SUM($J70,M70)=0,"Others",VLOOKUP(AA70,Master!$B$4:$D$13,3,TRUE))</f>
        <v>30-40%</v>
      </c>
      <c r="AC70" s="60" t="str">
        <f>IF(SUM(J70,K70)=0,"Others",IF(AND(K70=0,J70&gt;0),"Not Forecasted But Sold",IF(AND(K70&gt;0,J70=0),"Forecasted But Not Sold",IF(K70/J70&gt;1.1,"Overforecast",IF(K70/J70&lt;0.9,"Underforecast","Normal")))))</f>
        <v>Normal</v>
      </c>
      <c r="AD70" s="61" t="str">
        <f>IF(SUM(J70,L70)=0,"Others",IF(AND(L70=0,J70&gt;0),"Not Forecasted But Sold",IF(AND(L70&gt;0,J70=0),"Forecasted But Not Sold",IF(L70/J70&gt;1.1,"Overforecast",IF(L70/J70&lt;0.9,"Underforecast","Normal")))))</f>
        <v>Normal</v>
      </c>
      <c r="AE70" s="61" t="str">
        <f>IF(SUM(J70,M70)=0,"Others",IF(AND(M70=0,J70&gt;0),"Not Forecasted But Sold",IF(AND(M70&gt;0,J70=0),"Forecasted But Not Sold",IF(M70/J70&gt;1.1,"Overforecast",IF(M70/J70&lt;0.9,"Underforecast","Normal")))))</f>
        <v>Overforecast</v>
      </c>
      <c r="AF70" s="144" t="str">
        <f>IFERROR(IF(J70=0,"0",VLOOKUP(J70/M70,Master!$N$5:$P$11,3,TRUE)),"Sales Agst No FC")</f>
        <v>50-80</v>
      </c>
    </row>
    <row r="71" spans="1:32" x14ac:dyDescent="0.45">
      <c r="A71" s="60" t="s">
        <v>2302</v>
      </c>
      <c r="B71" s="61" t="s">
        <v>1122</v>
      </c>
      <c r="C71" s="61" t="s">
        <v>1136</v>
      </c>
      <c r="D71" s="61" t="s">
        <v>1161</v>
      </c>
      <c r="E71" s="62" t="s">
        <v>181</v>
      </c>
      <c r="F71" s="62" t="s">
        <v>1357</v>
      </c>
      <c r="G71" s="63">
        <v>44593</v>
      </c>
      <c r="H71" s="64">
        <v>90</v>
      </c>
      <c r="I71" s="61" t="str">
        <f t="shared" si="4"/>
        <v>Supply</v>
      </c>
      <c r="J71" s="66">
        <v>28944</v>
      </c>
      <c r="K71" s="67">
        <v>43431</v>
      </c>
      <c r="L71" s="64">
        <v>43431</v>
      </c>
      <c r="M71" s="64">
        <v>46000</v>
      </c>
      <c r="N71" s="67">
        <f>ABS(K71-$J71)</f>
        <v>14487</v>
      </c>
      <c r="O71" s="64">
        <f>ABS(L71-$J71)</f>
        <v>14487</v>
      </c>
      <c r="P71" s="64">
        <f>ABS(M71-$J71)</f>
        <v>17056</v>
      </c>
      <c r="Q71" s="66">
        <v>1.9975266217086416</v>
      </c>
      <c r="R71" s="66">
        <f>$Q71*J71</f>
        <v>57816.410538734919</v>
      </c>
      <c r="S71" s="67">
        <f>$Q71*K71</f>
        <v>86754.578707428009</v>
      </c>
      <c r="T71" s="64">
        <f>$Q71*L71</f>
        <v>86754.578707428009</v>
      </c>
      <c r="U71" s="64">
        <f>$Q71*M71</f>
        <v>91886.224598597517</v>
      </c>
      <c r="V71" s="67">
        <f t="shared" si="5"/>
        <v>28938.16816869309</v>
      </c>
      <c r="W71" s="64">
        <f t="shared" si="6"/>
        <v>28938.16816869309</v>
      </c>
      <c r="X71" s="117">
        <f t="shared" si="7"/>
        <v>34069.814059862598</v>
      </c>
      <c r="Y71" s="75">
        <f>IFERROR(MAX(1-N71/$J71,0),1)</f>
        <v>0.49948175787728022</v>
      </c>
      <c r="Z71" s="27">
        <f>IFERROR(MAX(1-O71/$J71,0),1)</f>
        <v>0.49948175787728022</v>
      </c>
      <c r="AA71" s="76">
        <f>IFERROR(MAX(1-P71/$J71,0),1)</f>
        <v>0.41072415699281373</v>
      </c>
      <c r="AB71" s="65" t="str">
        <f>IF(SUM($J71,M71)=0,"Others",VLOOKUP(AA71,Master!$B$4:$D$13,3,TRUE))</f>
        <v>40-50%</v>
      </c>
      <c r="AC71" s="60" t="str">
        <f>IF(SUM(J71,K71)=0,"Others",IF(AND(K71=0,J71&gt;0),"Not Forecasted But Sold",IF(AND(K71&gt;0,J71=0),"Forecasted But Not Sold",IF(K71/J71&gt;1.1,"Overforecast",IF(K71/J71&lt;0.9,"Underforecast","Normal")))))</f>
        <v>Overforecast</v>
      </c>
      <c r="AD71" s="61" t="str">
        <f>IF(SUM(J71,L71)=0,"Others",IF(AND(L71=0,J71&gt;0),"Not Forecasted But Sold",IF(AND(L71&gt;0,J71=0),"Forecasted But Not Sold",IF(L71/J71&gt;1.1,"Overforecast",IF(L71/J71&lt;0.9,"Underforecast","Normal")))))</f>
        <v>Overforecast</v>
      </c>
      <c r="AE71" s="61" t="str">
        <f>IF(SUM(J71,M71)=0,"Others",IF(AND(M71=0,J71&gt;0),"Not Forecasted But Sold",IF(AND(M71&gt;0,J71=0),"Forecasted But Not Sold",IF(M71/J71&gt;1.1,"Overforecast",IF(M71/J71&lt;0.9,"Underforecast","Normal")))))</f>
        <v>Overforecast</v>
      </c>
      <c r="AF71" s="144" t="str">
        <f>IFERROR(IF(J71=0,"0",VLOOKUP(J71/M71,Master!$N$5:$P$11,3,TRUE)),"Sales Agst No FC")</f>
        <v>50-80</v>
      </c>
    </row>
    <row r="72" spans="1:32" x14ac:dyDescent="0.45">
      <c r="A72" s="60" t="s">
        <v>2302</v>
      </c>
      <c r="B72" s="61" t="s">
        <v>1122</v>
      </c>
      <c r="C72" s="61" t="s">
        <v>1136</v>
      </c>
      <c r="D72" s="61" t="s">
        <v>1161</v>
      </c>
      <c r="E72" s="62" t="s">
        <v>182</v>
      </c>
      <c r="F72" s="62" t="s">
        <v>1358</v>
      </c>
      <c r="G72" s="63">
        <v>44593</v>
      </c>
      <c r="H72" s="64">
        <v>4829</v>
      </c>
      <c r="I72" s="61" t="str">
        <f t="shared" si="4"/>
        <v>Demand</v>
      </c>
      <c r="J72" s="66">
        <v>204</v>
      </c>
      <c r="K72" s="67">
        <v>304</v>
      </c>
      <c r="L72" s="64">
        <v>304</v>
      </c>
      <c r="M72" s="64">
        <v>350</v>
      </c>
      <c r="N72" s="67">
        <f>ABS(K72-$J72)</f>
        <v>100</v>
      </c>
      <c r="O72" s="64">
        <f>ABS(L72-$J72)</f>
        <v>100</v>
      </c>
      <c r="P72" s="64">
        <f>ABS(M72-$J72)</f>
        <v>146</v>
      </c>
      <c r="Q72" s="66">
        <v>0.81328709730625182</v>
      </c>
      <c r="R72" s="66">
        <f>$Q72*J72</f>
        <v>165.91056785047536</v>
      </c>
      <c r="S72" s="67">
        <f>$Q72*K72</f>
        <v>247.23927758110057</v>
      </c>
      <c r="T72" s="64">
        <f>$Q72*L72</f>
        <v>247.23927758110057</v>
      </c>
      <c r="U72" s="64">
        <f>$Q72*M72</f>
        <v>284.65048405718812</v>
      </c>
      <c r="V72" s="67">
        <f t="shared" si="5"/>
        <v>81.328709730625206</v>
      </c>
      <c r="W72" s="64">
        <f t="shared" si="6"/>
        <v>81.328709730625206</v>
      </c>
      <c r="X72" s="117">
        <f t="shared" si="7"/>
        <v>118.73991620671276</v>
      </c>
      <c r="Y72" s="75">
        <f>IFERROR(MAX(1-N72/$J72,0),1)</f>
        <v>0.50980392156862742</v>
      </c>
      <c r="Z72" s="27">
        <f>IFERROR(MAX(1-O72/$J72,0),1)</f>
        <v>0.50980392156862742</v>
      </c>
      <c r="AA72" s="76">
        <f>IFERROR(MAX(1-P72/$J72,0),1)</f>
        <v>0.28431372549019607</v>
      </c>
      <c r="AB72" s="65" t="str">
        <f>IF(SUM($J72,M72)=0,"Others",VLOOKUP(AA72,Master!$B$4:$D$13,3,TRUE))</f>
        <v>20-30%</v>
      </c>
      <c r="AC72" s="60" t="str">
        <f>IF(SUM(J72,K72)=0,"Others",IF(AND(K72=0,J72&gt;0),"Not Forecasted But Sold",IF(AND(K72&gt;0,J72=0),"Forecasted But Not Sold",IF(K72/J72&gt;1.1,"Overforecast",IF(K72/J72&lt;0.9,"Underforecast","Normal")))))</f>
        <v>Overforecast</v>
      </c>
      <c r="AD72" s="61" t="str">
        <f>IF(SUM(J72,L72)=0,"Others",IF(AND(L72=0,J72&gt;0),"Not Forecasted But Sold",IF(AND(L72&gt;0,J72=0),"Forecasted But Not Sold",IF(L72/J72&gt;1.1,"Overforecast",IF(L72/J72&lt;0.9,"Underforecast","Normal")))))</f>
        <v>Overforecast</v>
      </c>
      <c r="AE72" s="61" t="str">
        <f>IF(SUM(J72,M72)=0,"Others",IF(AND(M72=0,J72&gt;0),"Not Forecasted But Sold",IF(AND(M72&gt;0,J72=0),"Forecasted But Not Sold",IF(M72/J72&gt;1.1,"Overforecast",IF(M72/J72&lt;0.9,"Underforecast","Normal")))))</f>
        <v>Overforecast</v>
      </c>
      <c r="AF72" s="144" t="str">
        <f>IFERROR(IF(J72=0,"0",VLOOKUP(J72/M72,Master!$N$5:$P$11,3,TRUE)),"Sales Agst No FC")</f>
        <v>50-80</v>
      </c>
    </row>
    <row r="73" spans="1:32" x14ac:dyDescent="0.45">
      <c r="A73" s="60" t="s">
        <v>2302</v>
      </c>
      <c r="B73" s="61" t="s">
        <v>1122</v>
      </c>
      <c r="C73" s="61" t="s">
        <v>1136</v>
      </c>
      <c r="D73" s="61" t="s">
        <v>1161</v>
      </c>
      <c r="E73" s="62" t="s">
        <v>183</v>
      </c>
      <c r="F73" s="62" t="s">
        <v>1359</v>
      </c>
      <c r="G73" s="63">
        <v>44593</v>
      </c>
      <c r="H73" s="64">
        <v>11754</v>
      </c>
      <c r="I73" s="61" t="str">
        <f t="shared" si="4"/>
        <v>Demand</v>
      </c>
      <c r="J73" s="66">
        <v>954</v>
      </c>
      <c r="K73" s="67">
        <v>737</v>
      </c>
      <c r="L73" s="64">
        <v>737</v>
      </c>
      <c r="M73" s="64">
        <v>860</v>
      </c>
      <c r="N73" s="67">
        <f>ABS(K73-$J73)</f>
        <v>217</v>
      </c>
      <c r="O73" s="64">
        <f>ABS(L73-$J73)</f>
        <v>217</v>
      </c>
      <c r="P73" s="64">
        <f>ABS(M73-$J73)</f>
        <v>94</v>
      </c>
      <c r="Q73" s="66">
        <v>1.1322981188078722</v>
      </c>
      <c r="R73" s="66">
        <f>$Q73*J73</f>
        <v>1080.2124053427101</v>
      </c>
      <c r="S73" s="67">
        <f>$Q73*K73</f>
        <v>834.50371356140181</v>
      </c>
      <c r="T73" s="64">
        <f>$Q73*L73</f>
        <v>834.50371356140181</v>
      </c>
      <c r="U73" s="64">
        <f>$Q73*M73</f>
        <v>973.77638217477011</v>
      </c>
      <c r="V73" s="67">
        <f t="shared" si="5"/>
        <v>245.70869178130829</v>
      </c>
      <c r="W73" s="64">
        <f t="shared" si="6"/>
        <v>245.70869178130829</v>
      </c>
      <c r="X73" s="117">
        <f t="shared" si="7"/>
        <v>106.43602316793999</v>
      </c>
      <c r="Y73" s="75">
        <f>IFERROR(MAX(1-N73/$J73,0),1)</f>
        <v>0.77253668763102723</v>
      </c>
      <c r="Z73" s="27">
        <f>IFERROR(MAX(1-O73/$J73,0),1)</f>
        <v>0.77253668763102723</v>
      </c>
      <c r="AA73" s="76">
        <f>IFERROR(MAX(1-P73/$J73,0),1)</f>
        <v>0.90146750524109009</v>
      </c>
      <c r="AB73" s="65" t="str">
        <f>IF(SUM($J73,M73)=0,"Others",VLOOKUP(AA73,Master!$B$4:$D$13,3,TRUE))</f>
        <v>80-90%</v>
      </c>
      <c r="AC73" s="60" t="str">
        <f>IF(SUM(J73,K73)=0,"Others",IF(AND(K73=0,J73&gt;0),"Not Forecasted But Sold",IF(AND(K73&gt;0,J73=0),"Forecasted But Not Sold",IF(K73/J73&gt;1.1,"Overforecast",IF(K73/J73&lt;0.9,"Underforecast","Normal")))))</f>
        <v>Underforecast</v>
      </c>
      <c r="AD73" s="61" t="str">
        <f>IF(SUM(J73,L73)=0,"Others",IF(AND(L73=0,J73&gt;0),"Not Forecasted But Sold",IF(AND(L73&gt;0,J73=0),"Forecasted But Not Sold",IF(L73/J73&gt;1.1,"Overforecast",IF(L73/J73&lt;0.9,"Underforecast","Normal")))))</f>
        <v>Underforecast</v>
      </c>
      <c r="AE73" s="61" t="str">
        <f>IF(SUM(J73,M73)=0,"Others",IF(AND(M73=0,J73&gt;0),"Not Forecasted But Sold",IF(AND(M73&gt;0,J73=0),"Forecasted But Not Sold",IF(M73/J73&gt;1.1,"Overforecast",IF(M73/J73&lt;0.9,"Underforecast","Normal")))))</f>
        <v>Normal</v>
      </c>
      <c r="AF73" s="144" t="str">
        <f>IFERROR(IF(J73=0,"0",VLOOKUP(J73/M73,Master!$N$5:$P$11,3,TRUE)),"Sales Agst No FC")</f>
        <v>80-120</v>
      </c>
    </row>
    <row r="74" spans="1:32" x14ac:dyDescent="0.45">
      <c r="A74" s="60" t="s">
        <v>2302</v>
      </c>
      <c r="B74" s="61" t="s">
        <v>1122</v>
      </c>
      <c r="C74" s="61" t="s">
        <v>1136</v>
      </c>
      <c r="D74" s="61" t="s">
        <v>1161</v>
      </c>
      <c r="E74" s="62" t="s">
        <v>184</v>
      </c>
      <c r="F74" s="62" t="s">
        <v>1360</v>
      </c>
      <c r="G74" s="63">
        <v>44593</v>
      </c>
      <c r="H74" s="64">
        <v>27923</v>
      </c>
      <c r="I74" s="61" t="str">
        <f t="shared" si="4"/>
        <v>Supply</v>
      </c>
      <c r="J74" s="66">
        <v>26996</v>
      </c>
      <c r="K74" s="67">
        <v>27830</v>
      </c>
      <c r="L74" s="64">
        <v>27830</v>
      </c>
      <c r="M74" s="64">
        <v>32000</v>
      </c>
      <c r="N74" s="67">
        <f>ABS(K74-$J74)</f>
        <v>834</v>
      </c>
      <c r="O74" s="64">
        <f>ABS(L74-$J74)</f>
        <v>834</v>
      </c>
      <c r="P74" s="64">
        <f>ABS(M74-$J74)</f>
        <v>5004</v>
      </c>
      <c r="Q74" s="66">
        <v>3.1864453895660541</v>
      </c>
      <c r="R74" s="66">
        <f>$Q74*J74</f>
        <v>86021.279736725191</v>
      </c>
      <c r="S74" s="67">
        <f>$Q74*K74</f>
        <v>88678.775191623281</v>
      </c>
      <c r="T74" s="64">
        <f>$Q74*L74</f>
        <v>88678.775191623281</v>
      </c>
      <c r="U74" s="64">
        <f>$Q74*M74</f>
        <v>101966.25246611373</v>
      </c>
      <c r="V74" s="67">
        <f t="shared" si="5"/>
        <v>2657.4954548980895</v>
      </c>
      <c r="W74" s="64">
        <f t="shared" si="6"/>
        <v>2657.4954548980895</v>
      </c>
      <c r="X74" s="117">
        <f t="shared" si="7"/>
        <v>15944.972729388537</v>
      </c>
      <c r="Y74" s="75">
        <f>IFERROR(MAX(1-N74/$J74,0),1)</f>
        <v>0.96910653430137794</v>
      </c>
      <c r="Z74" s="27">
        <f>IFERROR(MAX(1-O74/$J74,0),1)</f>
        <v>0.96910653430137794</v>
      </c>
      <c r="AA74" s="76">
        <f>IFERROR(MAX(1-P74/$J74,0),1)</f>
        <v>0.81463920580826787</v>
      </c>
      <c r="AB74" s="65" t="str">
        <f>IF(SUM($J74,M74)=0,"Others",VLOOKUP(AA74,Master!$B$4:$D$13,3,TRUE))</f>
        <v>80-90%</v>
      </c>
      <c r="AC74" s="60" t="str">
        <f>IF(SUM(J74,K74)=0,"Others",IF(AND(K74=0,J74&gt;0),"Not Forecasted But Sold",IF(AND(K74&gt;0,J74=0),"Forecasted But Not Sold",IF(K74/J74&gt;1.1,"Overforecast",IF(K74/J74&lt;0.9,"Underforecast","Normal")))))</f>
        <v>Normal</v>
      </c>
      <c r="AD74" s="61" t="str">
        <f>IF(SUM(J74,L74)=0,"Others",IF(AND(L74=0,J74&gt;0),"Not Forecasted But Sold",IF(AND(L74&gt;0,J74=0),"Forecasted But Not Sold",IF(L74/J74&gt;1.1,"Overforecast",IF(L74/J74&lt;0.9,"Underforecast","Normal")))))</f>
        <v>Normal</v>
      </c>
      <c r="AE74" s="61" t="str">
        <f>IF(SUM(J74,M74)=0,"Others",IF(AND(M74=0,J74&gt;0),"Not Forecasted But Sold",IF(AND(M74&gt;0,J74=0),"Forecasted But Not Sold",IF(M74/J74&gt;1.1,"Overforecast",IF(M74/J74&lt;0.9,"Underforecast","Normal")))))</f>
        <v>Overforecast</v>
      </c>
      <c r="AF74" s="144" t="str">
        <f>IFERROR(IF(J74=0,"0",VLOOKUP(J74/M74,Master!$N$5:$P$11,3,TRUE)),"Sales Agst No FC")</f>
        <v>80-120</v>
      </c>
    </row>
    <row r="75" spans="1:32" x14ac:dyDescent="0.45">
      <c r="A75" s="60" t="s">
        <v>2302</v>
      </c>
      <c r="B75" s="61" t="s">
        <v>1122</v>
      </c>
      <c r="C75" s="61" t="s">
        <v>1136</v>
      </c>
      <c r="D75" s="61" t="s">
        <v>1161</v>
      </c>
      <c r="E75" s="62" t="s">
        <v>185</v>
      </c>
      <c r="F75" s="62" t="s">
        <v>1361</v>
      </c>
      <c r="G75" s="63">
        <v>44593</v>
      </c>
      <c r="H75" s="64">
        <v>5324</v>
      </c>
      <c r="I75" s="61" t="str">
        <f t="shared" si="4"/>
        <v>Demand</v>
      </c>
      <c r="J75" s="66">
        <v>2125</v>
      </c>
      <c r="K75" s="67">
        <v>648</v>
      </c>
      <c r="L75" s="64">
        <v>648</v>
      </c>
      <c r="M75" s="64">
        <v>550</v>
      </c>
      <c r="N75" s="67">
        <f>ABS(K75-$J75)</f>
        <v>1477</v>
      </c>
      <c r="O75" s="64">
        <f>ABS(L75-$J75)</f>
        <v>1477</v>
      </c>
      <c r="P75" s="64">
        <f>ABS(M75-$J75)</f>
        <v>1575</v>
      </c>
      <c r="Q75" s="66">
        <v>1.4307505185450209</v>
      </c>
      <c r="R75" s="66">
        <f>$Q75*J75</f>
        <v>3040.3448519081694</v>
      </c>
      <c r="S75" s="67">
        <f>$Q75*K75</f>
        <v>927.12633601717357</v>
      </c>
      <c r="T75" s="64">
        <f>$Q75*L75</f>
        <v>927.12633601717357</v>
      </c>
      <c r="U75" s="64">
        <f>$Q75*M75</f>
        <v>786.91278519976152</v>
      </c>
      <c r="V75" s="67">
        <f t="shared" si="5"/>
        <v>2113.2185158909961</v>
      </c>
      <c r="W75" s="64">
        <f t="shared" si="6"/>
        <v>2113.2185158909961</v>
      </c>
      <c r="X75" s="117">
        <f t="shared" si="7"/>
        <v>2253.432066708408</v>
      </c>
      <c r="Y75" s="75">
        <f>IFERROR(MAX(1-N75/$J75,0),1)</f>
        <v>0.30494117647058827</v>
      </c>
      <c r="Z75" s="27">
        <f>IFERROR(MAX(1-O75/$J75,0),1)</f>
        <v>0.30494117647058827</v>
      </c>
      <c r="AA75" s="76">
        <f>IFERROR(MAX(1-P75/$J75,0),1)</f>
        <v>0.25882352941176467</v>
      </c>
      <c r="AB75" s="65" t="str">
        <f>IF(SUM($J75,M75)=0,"Others",VLOOKUP(AA75,Master!$B$4:$D$13,3,TRUE))</f>
        <v>20-30%</v>
      </c>
      <c r="AC75" s="60" t="str">
        <f>IF(SUM(J75,K75)=0,"Others",IF(AND(K75=0,J75&gt;0),"Not Forecasted But Sold",IF(AND(K75&gt;0,J75=0),"Forecasted But Not Sold",IF(K75/J75&gt;1.1,"Overforecast",IF(K75/J75&lt;0.9,"Underforecast","Normal")))))</f>
        <v>Underforecast</v>
      </c>
      <c r="AD75" s="61" t="str">
        <f>IF(SUM(J75,L75)=0,"Others",IF(AND(L75=0,J75&gt;0),"Not Forecasted But Sold",IF(AND(L75&gt;0,J75=0),"Forecasted But Not Sold",IF(L75/J75&gt;1.1,"Overforecast",IF(L75/J75&lt;0.9,"Underforecast","Normal")))))</f>
        <v>Underforecast</v>
      </c>
      <c r="AE75" s="61" t="str">
        <f>IF(SUM(J75,M75)=0,"Others",IF(AND(M75=0,J75&gt;0),"Not Forecasted But Sold",IF(AND(M75&gt;0,J75=0),"Forecasted But Not Sold",IF(M75/J75&gt;1.1,"Overforecast",IF(M75/J75&lt;0.9,"Underforecast","Normal")))))</f>
        <v>Underforecast</v>
      </c>
      <c r="AF75" s="144" t="str">
        <f>IFERROR(IF(J75=0,"0",VLOOKUP(J75/M75,Master!$N$5:$P$11,3,TRUE)),"Sales Agst No FC")</f>
        <v>&gt;200"</v>
      </c>
    </row>
    <row r="76" spans="1:32" x14ac:dyDescent="0.45">
      <c r="A76" s="60" t="s">
        <v>2302</v>
      </c>
      <c r="B76" s="61" t="s">
        <v>1122</v>
      </c>
      <c r="C76" s="61" t="s">
        <v>1136</v>
      </c>
      <c r="D76" s="61" t="s">
        <v>1161</v>
      </c>
      <c r="E76" s="62" t="s">
        <v>186</v>
      </c>
      <c r="F76" s="62" t="s">
        <v>1362</v>
      </c>
      <c r="G76" s="63">
        <v>44593</v>
      </c>
      <c r="H76" s="64">
        <v>4989</v>
      </c>
      <c r="I76" s="61" t="str">
        <f t="shared" si="4"/>
        <v>Demand</v>
      </c>
      <c r="J76" s="66">
        <v>149</v>
      </c>
      <c r="K76" s="67">
        <v>302</v>
      </c>
      <c r="L76" s="64">
        <v>302</v>
      </c>
      <c r="M76" s="64">
        <v>330</v>
      </c>
      <c r="N76" s="67">
        <f>ABS(K76-$J76)</f>
        <v>153</v>
      </c>
      <c r="O76" s="64">
        <f>ABS(L76-$J76)</f>
        <v>153</v>
      </c>
      <c r="P76" s="64">
        <f>ABS(M76-$J76)</f>
        <v>181</v>
      </c>
      <c r="Q76" s="66">
        <v>2.1026105272133968</v>
      </c>
      <c r="R76" s="66">
        <f>$Q76*J76</f>
        <v>313.2889685547961</v>
      </c>
      <c r="S76" s="67">
        <f>$Q76*K76</f>
        <v>634.98837921844586</v>
      </c>
      <c r="T76" s="64">
        <f>$Q76*L76</f>
        <v>634.98837921844586</v>
      </c>
      <c r="U76" s="64">
        <f>$Q76*M76</f>
        <v>693.8614739804209</v>
      </c>
      <c r="V76" s="67">
        <f t="shared" si="5"/>
        <v>321.69941066364976</v>
      </c>
      <c r="W76" s="64">
        <f t="shared" si="6"/>
        <v>321.69941066364976</v>
      </c>
      <c r="X76" s="117">
        <f t="shared" si="7"/>
        <v>380.5725054256248</v>
      </c>
      <c r="Y76" s="75">
        <f>IFERROR(MAX(1-N76/$J76,0),1)</f>
        <v>0</v>
      </c>
      <c r="Z76" s="27">
        <f>IFERROR(MAX(1-O76/$J76,0),1)</f>
        <v>0</v>
      </c>
      <c r="AA76" s="76">
        <f>IFERROR(MAX(1-P76/$J76,0),1)</f>
        <v>0</v>
      </c>
      <c r="AB76" s="65" t="str">
        <f>IF(SUM($J76,M76)=0,"Others",VLOOKUP(AA76,Master!$B$4:$D$13,3,TRUE))</f>
        <v>0-10%</v>
      </c>
      <c r="AC76" s="60" t="str">
        <f>IF(SUM(J76,K76)=0,"Others",IF(AND(K76=0,J76&gt;0),"Not Forecasted But Sold",IF(AND(K76&gt;0,J76=0),"Forecasted But Not Sold",IF(K76/J76&gt;1.1,"Overforecast",IF(K76/J76&lt;0.9,"Underforecast","Normal")))))</f>
        <v>Overforecast</v>
      </c>
      <c r="AD76" s="61" t="str">
        <f>IF(SUM(J76,L76)=0,"Others",IF(AND(L76=0,J76&gt;0),"Not Forecasted But Sold",IF(AND(L76&gt;0,J76=0),"Forecasted But Not Sold",IF(L76/J76&gt;1.1,"Overforecast",IF(L76/J76&lt;0.9,"Underforecast","Normal")))))</f>
        <v>Overforecast</v>
      </c>
      <c r="AE76" s="61" t="str">
        <f>IF(SUM(J76,M76)=0,"Others",IF(AND(M76=0,J76&gt;0),"Not Forecasted But Sold",IF(AND(M76&gt;0,J76=0),"Forecasted But Not Sold",IF(M76/J76&gt;1.1,"Overforecast",IF(M76/J76&lt;0.9,"Underforecast","Normal")))))</f>
        <v>Overforecast</v>
      </c>
      <c r="AF76" s="144" t="str">
        <f>IFERROR(IF(J76=0,"0",VLOOKUP(J76/M76,Master!$N$5:$P$11,3,TRUE)),"Sales Agst No FC")</f>
        <v>25-50</v>
      </c>
    </row>
    <row r="77" spans="1:32" x14ac:dyDescent="0.45">
      <c r="A77" s="60" t="s">
        <v>2302</v>
      </c>
      <c r="B77" s="61" t="s">
        <v>1122</v>
      </c>
      <c r="C77" s="61" t="s">
        <v>1136</v>
      </c>
      <c r="D77" s="61" t="s">
        <v>1161</v>
      </c>
      <c r="E77" s="62" t="s">
        <v>187</v>
      </c>
      <c r="F77" s="62" t="s">
        <v>1363</v>
      </c>
      <c r="G77" s="63">
        <v>44593</v>
      </c>
      <c r="H77" s="64">
        <v>4</v>
      </c>
      <c r="I77" s="61" t="str">
        <f t="shared" si="4"/>
        <v>Supply</v>
      </c>
      <c r="J77" s="66">
        <v>0</v>
      </c>
      <c r="K77" s="67">
        <v>2364</v>
      </c>
      <c r="L77" s="64">
        <v>2364</v>
      </c>
      <c r="M77" s="64">
        <v>2300</v>
      </c>
      <c r="N77" s="67">
        <f>ABS(K77-$J77)</f>
        <v>2364</v>
      </c>
      <c r="O77" s="64">
        <f>ABS(L77-$J77)</f>
        <v>2364</v>
      </c>
      <c r="P77" s="64">
        <f>ABS(M77-$J77)</f>
        <v>2300</v>
      </c>
      <c r="Q77" s="66">
        <v>7.4278288111608504</v>
      </c>
      <c r="R77" s="66">
        <f>$Q77*J77</f>
        <v>0</v>
      </c>
      <c r="S77" s="67">
        <f>$Q77*K77</f>
        <v>17559.38730958425</v>
      </c>
      <c r="T77" s="64">
        <f>$Q77*L77</f>
        <v>17559.38730958425</v>
      </c>
      <c r="U77" s="64">
        <f>$Q77*M77</f>
        <v>17084.006265669956</v>
      </c>
      <c r="V77" s="67">
        <f t="shared" si="5"/>
        <v>17559.38730958425</v>
      </c>
      <c r="W77" s="64">
        <f t="shared" si="6"/>
        <v>17559.38730958425</v>
      </c>
      <c r="X77" s="117">
        <f t="shared" si="7"/>
        <v>17084.006265669956</v>
      </c>
      <c r="Y77" s="75">
        <f>IFERROR(MAX(1-N77/$J77,0),1)</f>
        <v>1</v>
      </c>
      <c r="Z77" s="27">
        <f>IFERROR(MAX(1-O77/$J77,0),1)</f>
        <v>1</v>
      </c>
      <c r="AA77" s="76">
        <f>IFERROR(MAX(1-P77/$J77,0),1)</f>
        <v>1</v>
      </c>
      <c r="AB77" s="65" t="str">
        <f>IF(SUM($J77,M77)=0,"Others",VLOOKUP(AA77,Master!$B$4:$D$13,3,TRUE))</f>
        <v>90-100%</v>
      </c>
      <c r="AC77" s="60" t="str">
        <f>IF(SUM(J77,K77)=0,"Others",IF(AND(K77=0,J77&gt;0),"Not Forecasted But Sold",IF(AND(K77&gt;0,J77=0),"Forecasted But Not Sold",IF(K77/J77&gt;1.1,"Overforecast",IF(K77/J77&lt;0.9,"Underforecast","Normal")))))</f>
        <v>Forecasted But Not Sold</v>
      </c>
      <c r="AD77" s="61" t="str">
        <f>IF(SUM(J77,L77)=0,"Others",IF(AND(L77=0,J77&gt;0),"Not Forecasted But Sold",IF(AND(L77&gt;0,J77=0),"Forecasted But Not Sold",IF(L77/J77&gt;1.1,"Overforecast",IF(L77/J77&lt;0.9,"Underforecast","Normal")))))</f>
        <v>Forecasted But Not Sold</v>
      </c>
      <c r="AE77" s="61" t="str">
        <f>IF(SUM(J77,M77)=0,"Others",IF(AND(M77=0,J77&gt;0),"Not Forecasted But Sold",IF(AND(M77&gt;0,J77=0),"Forecasted But Not Sold",IF(M77/J77&gt;1.1,"Overforecast",IF(M77/J77&lt;0.9,"Underforecast","Normal")))))</f>
        <v>Forecasted But Not Sold</v>
      </c>
      <c r="AF77" s="144" t="str">
        <f>IFERROR(IF(J77=0,"0",VLOOKUP(J77/M77,Master!$N$5:$P$11,3,TRUE)),"Sales Agst No FC")</f>
        <v>0</v>
      </c>
    </row>
    <row r="78" spans="1:32" x14ac:dyDescent="0.45">
      <c r="A78" s="60" t="s">
        <v>2302</v>
      </c>
      <c r="B78" s="61" t="s">
        <v>1122</v>
      </c>
      <c r="C78" s="61" t="s">
        <v>1136</v>
      </c>
      <c r="D78" s="61" t="s">
        <v>1161</v>
      </c>
      <c r="E78" s="62" t="s">
        <v>188</v>
      </c>
      <c r="F78" s="62" t="s">
        <v>1364</v>
      </c>
      <c r="G78" s="63">
        <v>44593</v>
      </c>
      <c r="H78" s="64">
        <v>579</v>
      </c>
      <c r="I78" s="61" t="str">
        <f t="shared" si="4"/>
        <v>Demand</v>
      </c>
      <c r="J78" s="66">
        <v>23</v>
      </c>
      <c r="K78" s="67">
        <v>50</v>
      </c>
      <c r="L78" s="64">
        <v>50</v>
      </c>
      <c r="M78" s="64">
        <v>45</v>
      </c>
      <c r="N78" s="67">
        <f>ABS(K78-$J78)</f>
        <v>27</v>
      </c>
      <c r="O78" s="64">
        <f>ABS(L78-$J78)</f>
        <v>27</v>
      </c>
      <c r="P78" s="64">
        <f>ABS(M78-$J78)</f>
        <v>22</v>
      </c>
      <c r="Q78" s="66">
        <v>2.0857666666666668</v>
      </c>
      <c r="R78" s="66">
        <f>$Q78*J78</f>
        <v>47.972633333333334</v>
      </c>
      <c r="S78" s="67">
        <f>$Q78*K78</f>
        <v>104.28833333333334</v>
      </c>
      <c r="T78" s="64">
        <f>$Q78*L78</f>
        <v>104.28833333333334</v>
      </c>
      <c r="U78" s="64">
        <f>$Q78*M78</f>
        <v>93.859500000000011</v>
      </c>
      <c r="V78" s="67">
        <f t="shared" si="5"/>
        <v>56.315700000000007</v>
      </c>
      <c r="W78" s="64">
        <f t="shared" si="6"/>
        <v>56.315700000000007</v>
      </c>
      <c r="X78" s="117">
        <f t="shared" si="7"/>
        <v>45.886866666666677</v>
      </c>
      <c r="Y78" s="75">
        <f>IFERROR(MAX(1-N78/$J78,0),1)</f>
        <v>0</v>
      </c>
      <c r="Z78" s="27">
        <f>IFERROR(MAX(1-O78/$J78,0),1)</f>
        <v>0</v>
      </c>
      <c r="AA78" s="76">
        <f>IFERROR(MAX(1-P78/$J78,0),1)</f>
        <v>4.3478260869565188E-2</v>
      </c>
      <c r="AB78" s="65" t="str">
        <f>IF(SUM($J78,M78)=0,"Others",VLOOKUP(AA78,Master!$B$4:$D$13,3,TRUE))</f>
        <v>0-10%</v>
      </c>
      <c r="AC78" s="60" t="str">
        <f>IF(SUM(J78,K78)=0,"Others",IF(AND(K78=0,J78&gt;0),"Not Forecasted But Sold",IF(AND(K78&gt;0,J78=0),"Forecasted But Not Sold",IF(K78/J78&gt;1.1,"Overforecast",IF(K78/J78&lt;0.9,"Underforecast","Normal")))))</f>
        <v>Overforecast</v>
      </c>
      <c r="AD78" s="61" t="str">
        <f>IF(SUM(J78,L78)=0,"Others",IF(AND(L78=0,J78&gt;0),"Not Forecasted But Sold",IF(AND(L78&gt;0,J78=0),"Forecasted But Not Sold",IF(L78/J78&gt;1.1,"Overforecast",IF(L78/J78&lt;0.9,"Underforecast","Normal")))))</f>
        <v>Overforecast</v>
      </c>
      <c r="AE78" s="61" t="str">
        <f>IF(SUM(J78,M78)=0,"Others",IF(AND(M78=0,J78&gt;0),"Not Forecasted But Sold",IF(AND(M78&gt;0,J78=0),"Forecasted But Not Sold",IF(M78/J78&gt;1.1,"Overforecast",IF(M78/J78&lt;0.9,"Underforecast","Normal")))))</f>
        <v>Overforecast</v>
      </c>
      <c r="AF78" s="144" t="str">
        <f>IFERROR(IF(J78=0,"0",VLOOKUP(J78/M78,Master!$N$5:$P$11,3,TRUE)),"Sales Agst No FC")</f>
        <v>50-80</v>
      </c>
    </row>
    <row r="79" spans="1:32" x14ac:dyDescent="0.45">
      <c r="A79" s="60" t="s">
        <v>2302</v>
      </c>
      <c r="B79" s="61" t="s">
        <v>1122</v>
      </c>
      <c r="C79" s="61" t="s">
        <v>1136</v>
      </c>
      <c r="D79" s="61" t="s">
        <v>1161</v>
      </c>
      <c r="E79" s="62" t="s">
        <v>189</v>
      </c>
      <c r="F79" s="62" t="s">
        <v>1365</v>
      </c>
      <c r="G79" s="63">
        <v>44593</v>
      </c>
      <c r="H79" s="64">
        <v>2891</v>
      </c>
      <c r="I79" s="61" t="str">
        <f t="shared" si="4"/>
        <v>Demand</v>
      </c>
      <c r="J79" s="66">
        <v>30</v>
      </c>
      <c r="K79" s="67">
        <v>21</v>
      </c>
      <c r="L79" s="64">
        <v>21</v>
      </c>
      <c r="M79" s="64">
        <v>25</v>
      </c>
      <c r="N79" s="67">
        <f>ABS(K79-$J79)</f>
        <v>9</v>
      </c>
      <c r="O79" s="64">
        <f>ABS(L79-$J79)</f>
        <v>9</v>
      </c>
      <c r="P79" s="64">
        <f>ABS(M79-$J79)</f>
        <v>5</v>
      </c>
      <c r="Q79" s="66">
        <v>3.3440008036155642</v>
      </c>
      <c r="R79" s="66">
        <f>$Q79*J79</f>
        <v>100.32002410846692</v>
      </c>
      <c r="S79" s="67">
        <f>$Q79*K79</f>
        <v>70.22401687592685</v>
      </c>
      <c r="T79" s="64">
        <f>$Q79*L79</f>
        <v>70.22401687592685</v>
      </c>
      <c r="U79" s="64">
        <f>$Q79*M79</f>
        <v>83.600020090389108</v>
      </c>
      <c r="V79" s="67">
        <f t="shared" si="5"/>
        <v>30.096007232540074</v>
      </c>
      <c r="W79" s="64">
        <f t="shared" si="6"/>
        <v>30.096007232540074</v>
      </c>
      <c r="X79" s="117">
        <f t="shared" si="7"/>
        <v>16.720004018077816</v>
      </c>
      <c r="Y79" s="75">
        <f>IFERROR(MAX(1-N79/$J79,0),1)</f>
        <v>0.7</v>
      </c>
      <c r="Z79" s="27">
        <f>IFERROR(MAX(1-O79/$J79,0),1)</f>
        <v>0.7</v>
      </c>
      <c r="AA79" s="76">
        <f>IFERROR(MAX(1-P79/$J79,0),1)</f>
        <v>0.83333333333333337</v>
      </c>
      <c r="AB79" s="65" t="str">
        <f>IF(SUM($J79,M79)=0,"Others",VLOOKUP(AA79,Master!$B$4:$D$13,3,TRUE))</f>
        <v>80-90%</v>
      </c>
      <c r="AC79" s="60" t="str">
        <f>IF(SUM(J79,K79)=0,"Others",IF(AND(K79=0,J79&gt;0),"Not Forecasted But Sold",IF(AND(K79&gt;0,J79=0),"Forecasted But Not Sold",IF(K79/J79&gt;1.1,"Overforecast",IF(K79/J79&lt;0.9,"Underforecast","Normal")))))</f>
        <v>Underforecast</v>
      </c>
      <c r="AD79" s="61" t="str">
        <f>IF(SUM(J79,L79)=0,"Others",IF(AND(L79=0,J79&gt;0),"Not Forecasted But Sold",IF(AND(L79&gt;0,J79=0),"Forecasted But Not Sold",IF(L79/J79&gt;1.1,"Overforecast",IF(L79/J79&lt;0.9,"Underforecast","Normal")))))</f>
        <v>Underforecast</v>
      </c>
      <c r="AE79" s="61" t="str">
        <f>IF(SUM(J79,M79)=0,"Others",IF(AND(M79=0,J79&gt;0),"Not Forecasted But Sold",IF(AND(M79&gt;0,J79=0),"Forecasted But Not Sold",IF(M79/J79&gt;1.1,"Overforecast",IF(M79/J79&lt;0.9,"Underforecast","Normal")))))</f>
        <v>Underforecast</v>
      </c>
      <c r="AF79" s="144" t="str">
        <f>IFERROR(IF(J79=0,"0",VLOOKUP(J79/M79,Master!$N$5:$P$11,3,TRUE)),"Sales Agst No FC")</f>
        <v>120-150</v>
      </c>
    </row>
    <row r="80" spans="1:32" x14ac:dyDescent="0.45">
      <c r="A80" s="60" t="s">
        <v>2302</v>
      </c>
      <c r="B80" s="61" t="s">
        <v>1120</v>
      </c>
      <c r="C80" s="61" t="s">
        <v>1136</v>
      </c>
      <c r="D80" s="61" t="s">
        <v>1161</v>
      </c>
      <c r="E80" s="62" t="s">
        <v>190</v>
      </c>
      <c r="F80" s="62" t="s">
        <v>1366</v>
      </c>
      <c r="G80" s="63">
        <v>44593</v>
      </c>
      <c r="H80" s="64">
        <v>12800</v>
      </c>
      <c r="I80" s="61" t="str">
        <f t="shared" si="4"/>
        <v>Demand</v>
      </c>
      <c r="J80" s="66">
        <v>1860</v>
      </c>
      <c r="K80" s="67">
        <v>2080</v>
      </c>
      <c r="L80" s="64">
        <v>2080</v>
      </c>
      <c r="M80" s="64">
        <v>2400</v>
      </c>
      <c r="N80" s="67">
        <f>ABS(K80-$J80)</f>
        <v>220</v>
      </c>
      <c r="O80" s="64">
        <f>ABS(L80-$J80)</f>
        <v>220</v>
      </c>
      <c r="P80" s="64">
        <f>ABS(M80-$J80)</f>
        <v>540</v>
      </c>
      <c r="Q80" s="66">
        <v>5.7772621555444053</v>
      </c>
      <c r="R80" s="66">
        <f>$Q80*J80</f>
        <v>10745.707609312594</v>
      </c>
      <c r="S80" s="67">
        <f>$Q80*K80</f>
        <v>12016.705283532363</v>
      </c>
      <c r="T80" s="64">
        <f>$Q80*L80</f>
        <v>12016.705283532363</v>
      </c>
      <c r="U80" s="64">
        <f>$Q80*M80</f>
        <v>13865.429173306573</v>
      </c>
      <c r="V80" s="67">
        <f t="shared" si="5"/>
        <v>1270.9976742197687</v>
      </c>
      <c r="W80" s="64">
        <f t="shared" si="6"/>
        <v>1270.9976742197687</v>
      </c>
      <c r="X80" s="117">
        <f t="shared" si="7"/>
        <v>3119.7215639939786</v>
      </c>
      <c r="Y80" s="75">
        <f>IFERROR(MAX(1-N80/$J80,0),1)</f>
        <v>0.88172043010752688</v>
      </c>
      <c r="Z80" s="27">
        <f>IFERROR(MAX(1-O80/$J80,0),1)</f>
        <v>0.88172043010752688</v>
      </c>
      <c r="AA80" s="76">
        <f>IFERROR(MAX(1-P80/$J80,0),1)</f>
        <v>0.70967741935483875</v>
      </c>
      <c r="AB80" s="65" t="str">
        <f>IF(SUM($J80,M80)=0,"Others",VLOOKUP(AA80,Master!$B$4:$D$13,3,TRUE))</f>
        <v>60-70%</v>
      </c>
      <c r="AC80" s="60" t="str">
        <f>IF(SUM(J80,K80)=0,"Others",IF(AND(K80=0,J80&gt;0),"Not Forecasted But Sold",IF(AND(K80&gt;0,J80=0),"Forecasted But Not Sold",IF(K80/J80&gt;1.1,"Overforecast",IF(K80/J80&lt;0.9,"Underforecast","Normal")))))</f>
        <v>Overforecast</v>
      </c>
      <c r="AD80" s="61" t="str">
        <f>IF(SUM(J80,L80)=0,"Others",IF(AND(L80=0,J80&gt;0),"Not Forecasted But Sold",IF(AND(L80&gt;0,J80=0),"Forecasted But Not Sold",IF(L80/J80&gt;1.1,"Overforecast",IF(L80/J80&lt;0.9,"Underforecast","Normal")))))</f>
        <v>Overforecast</v>
      </c>
      <c r="AE80" s="61" t="str">
        <f>IF(SUM(J80,M80)=0,"Others",IF(AND(M80=0,J80&gt;0),"Not Forecasted But Sold",IF(AND(M80&gt;0,J80=0),"Forecasted But Not Sold",IF(M80/J80&gt;1.1,"Overforecast",IF(M80/J80&lt;0.9,"Underforecast","Normal")))))</f>
        <v>Overforecast</v>
      </c>
      <c r="AF80" s="144" t="str">
        <f>IFERROR(IF(J80=0,"0",VLOOKUP(J80/M80,Master!$N$5:$P$11,3,TRUE)),"Sales Agst No FC")</f>
        <v>50-80</v>
      </c>
    </row>
    <row r="81" spans="1:32" x14ac:dyDescent="0.45">
      <c r="A81" s="60" t="s">
        <v>2302</v>
      </c>
      <c r="B81" s="61" t="s">
        <v>1123</v>
      </c>
      <c r="C81" s="61" t="s">
        <v>1136</v>
      </c>
      <c r="D81" s="61" t="s">
        <v>1161</v>
      </c>
      <c r="E81" s="62" t="s">
        <v>191</v>
      </c>
      <c r="F81" s="62" t="s">
        <v>1367</v>
      </c>
      <c r="G81" s="63">
        <v>44593</v>
      </c>
      <c r="H81" s="64">
        <v>26904</v>
      </c>
      <c r="I81" s="61" t="str">
        <f t="shared" si="4"/>
        <v>Demand</v>
      </c>
      <c r="J81" s="66">
        <v>4622</v>
      </c>
      <c r="K81" s="67">
        <v>0</v>
      </c>
      <c r="L81" s="64">
        <v>0</v>
      </c>
      <c r="M81" s="64">
        <v>6500</v>
      </c>
      <c r="N81" s="67">
        <f>ABS(K81-$J81)</f>
        <v>4622</v>
      </c>
      <c r="O81" s="64">
        <f>ABS(L81-$J81)</f>
        <v>4622</v>
      </c>
      <c r="P81" s="64">
        <f>ABS(M81-$J81)</f>
        <v>1878</v>
      </c>
      <c r="Q81" s="66">
        <v>2.6119820776255711</v>
      </c>
      <c r="R81" s="66">
        <f>$Q81*J81</f>
        <v>12072.581162785389</v>
      </c>
      <c r="S81" s="67">
        <f>$Q81*K81</f>
        <v>0</v>
      </c>
      <c r="T81" s="64">
        <f>$Q81*L81</f>
        <v>0</v>
      </c>
      <c r="U81" s="64">
        <f>$Q81*M81</f>
        <v>16977.883504566213</v>
      </c>
      <c r="V81" s="67">
        <f t="shared" si="5"/>
        <v>12072.581162785389</v>
      </c>
      <c r="W81" s="64">
        <f t="shared" si="6"/>
        <v>12072.581162785389</v>
      </c>
      <c r="X81" s="117">
        <f t="shared" si="7"/>
        <v>4905.3023417808236</v>
      </c>
      <c r="Y81" s="75">
        <f>IFERROR(MAX(1-N81/$J81,0),1)</f>
        <v>0</v>
      </c>
      <c r="Z81" s="27">
        <f>IFERROR(MAX(1-O81/$J81,0),1)</f>
        <v>0</v>
      </c>
      <c r="AA81" s="76">
        <f>IFERROR(MAX(1-P81/$J81,0),1)</f>
        <v>0.59368238857637379</v>
      </c>
      <c r="AB81" s="65" t="str">
        <f>IF(SUM($J81,M81)=0,"Others",VLOOKUP(AA81,Master!$B$4:$D$13,3,TRUE))</f>
        <v>50-60%</v>
      </c>
      <c r="AC81" s="60" t="str">
        <f>IF(SUM(J81,K81)=0,"Others",IF(AND(K81=0,J81&gt;0),"Not Forecasted But Sold",IF(AND(K81&gt;0,J81=0),"Forecasted But Not Sold",IF(K81/J81&gt;1.1,"Overforecast",IF(K81/J81&lt;0.9,"Underforecast","Normal")))))</f>
        <v>Not Forecasted But Sold</v>
      </c>
      <c r="AD81" s="61" t="str">
        <f>IF(SUM(J81,L81)=0,"Others",IF(AND(L81=0,J81&gt;0),"Not Forecasted But Sold",IF(AND(L81&gt;0,J81=0),"Forecasted But Not Sold",IF(L81/J81&gt;1.1,"Overforecast",IF(L81/J81&lt;0.9,"Underforecast","Normal")))))</f>
        <v>Not Forecasted But Sold</v>
      </c>
      <c r="AE81" s="61" t="str">
        <f>IF(SUM(J81,M81)=0,"Others",IF(AND(M81=0,J81&gt;0),"Not Forecasted But Sold",IF(AND(M81&gt;0,J81=0),"Forecasted But Not Sold",IF(M81/J81&gt;1.1,"Overforecast",IF(M81/J81&lt;0.9,"Underforecast","Normal")))))</f>
        <v>Overforecast</v>
      </c>
      <c r="AF81" s="144" t="str">
        <f>IFERROR(IF(J81=0,"0",VLOOKUP(J81/M81,Master!$N$5:$P$11,3,TRUE)),"Sales Agst No FC")</f>
        <v>50-80</v>
      </c>
    </row>
    <row r="82" spans="1:32" x14ac:dyDescent="0.45">
      <c r="A82" s="60" t="s">
        <v>2302</v>
      </c>
      <c r="B82" s="61" t="s">
        <v>1123</v>
      </c>
      <c r="C82" s="61" t="s">
        <v>1136</v>
      </c>
      <c r="D82" s="61" t="s">
        <v>1161</v>
      </c>
      <c r="E82" s="62" t="s">
        <v>192</v>
      </c>
      <c r="F82" s="62" t="s">
        <v>1368</v>
      </c>
      <c r="G82" s="63">
        <v>44593</v>
      </c>
      <c r="H82" s="64">
        <v>13346</v>
      </c>
      <c r="I82" s="61" t="str">
        <f t="shared" si="4"/>
        <v>Demand</v>
      </c>
      <c r="J82" s="66">
        <v>4935</v>
      </c>
      <c r="K82" s="67">
        <v>0</v>
      </c>
      <c r="L82" s="64">
        <v>0</v>
      </c>
      <c r="M82" s="64">
        <v>8000</v>
      </c>
      <c r="N82" s="67">
        <f>ABS(K82-$J82)</f>
        <v>4935</v>
      </c>
      <c r="O82" s="64">
        <f>ABS(L82-$J82)</f>
        <v>4935</v>
      </c>
      <c r="P82" s="64">
        <f>ABS(M82-$J82)</f>
        <v>3065</v>
      </c>
      <c r="Q82" s="66">
        <v>4.6471553316180678</v>
      </c>
      <c r="R82" s="66">
        <f>$Q82*J82</f>
        <v>22933.711561535165</v>
      </c>
      <c r="S82" s="67">
        <f>$Q82*K82</f>
        <v>0</v>
      </c>
      <c r="T82" s="64">
        <f>$Q82*L82</f>
        <v>0</v>
      </c>
      <c r="U82" s="64">
        <f>$Q82*M82</f>
        <v>37177.242652944544</v>
      </c>
      <c r="V82" s="67">
        <f t="shared" si="5"/>
        <v>22933.711561535165</v>
      </c>
      <c r="W82" s="64">
        <f t="shared" si="6"/>
        <v>22933.711561535165</v>
      </c>
      <c r="X82" s="117">
        <f t="shared" si="7"/>
        <v>14243.531091409379</v>
      </c>
      <c r="Y82" s="75">
        <f>IFERROR(MAX(1-N82/$J82,0),1)</f>
        <v>0</v>
      </c>
      <c r="Z82" s="27">
        <f>IFERROR(MAX(1-O82/$J82,0),1)</f>
        <v>0</v>
      </c>
      <c r="AA82" s="76">
        <f>IFERROR(MAX(1-P82/$J82,0),1)</f>
        <v>0.37892603850050655</v>
      </c>
      <c r="AB82" s="65" t="str">
        <f>IF(SUM($J82,M82)=0,"Others",VLOOKUP(AA82,Master!$B$4:$D$13,3,TRUE))</f>
        <v>30-40%</v>
      </c>
      <c r="AC82" s="60" t="str">
        <f>IF(SUM(J82,K82)=0,"Others",IF(AND(K82=0,J82&gt;0),"Not Forecasted But Sold",IF(AND(K82&gt;0,J82=0),"Forecasted But Not Sold",IF(K82/J82&gt;1.1,"Overforecast",IF(K82/J82&lt;0.9,"Underforecast","Normal")))))</f>
        <v>Not Forecasted But Sold</v>
      </c>
      <c r="AD82" s="61" t="str">
        <f>IF(SUM(J82,L82)=0,"Others",IF(AND(L82=0,J82&gt;0),"Not Forecasted But Sold",IF(AND(L82&gt;0,J82=0),"Forecasted But Not Sold",IF(L82/J82&gt;1.1,"Overforecast",IF(L82/J82&lt;0.9,"Underforecast","Normal")))))</f>
        <v>Not Forecasted But Sold</v>
      </c>
      <c r="AE82" s="61" t="str">
        <f>IF(SUM(J82,M82)=0,"Others",IF(AND(M82=0,J82&gt;0),"Not Forecasted But Sold",IF(AND(M82&gt;0,J82=0),"Forecasted But Not Sold",IF(M82/J82&gt;1.1,"Overforecast",IF(M82/J82&lt;0.9,"Underforecast","Normal")))))</f>
        <v>Overforecast</v>
      </c>
      <c r="AF82" s="144" t="str">
        <f>IFERROR(IF(J82=0,"0",VLOOKUP(J82/M82,Master!$N$5:$P$11,3,TRUE)),"Sales Agst No FC")</f>
        <v>50-80</v>
      </c>
    </row>
    <row r="83" spans="1:32" x14ac:dyDescent="0.45">
      <c r="A83" s="60" t="s">
        <v>2302</v>
      </c>
      <c r="B83" s="61" t="s">
        <v>1123</v>
      </c>
      <c r="C83" s="61" t="s">
        <v>1136</v>
      </c>
      <c r="D83" s="61" t="s">
        <v>1161</v>
      </c>
      <c r="E83" s="62" t="s">
        <v>193</v>
      </c>
      <c r="F83" s="62" t="s">
        <v>1369</v>
      </c>
      <c r="G83" s="63">
        <v>44593</v>
      </c>
      <c r="H83" s="64">
        <v>15544</v>
      </c>
      <c r="I83" s="61" t="str">
        <f t="shared" si="4"/>
        <v>Demand</v>
      </c>
      <c r="J83" s="66">
        <v>2513</v>
      </c>
      <c r="K83" s="67">
        <v>0</v>
      </c>
      <c r="L83" s="64">
        <v>0</v>
      </c>
      <c r="M83" s="64">
        <v>4000</v>
      </c>
      <c r="N83" s="67">
        <f>ABS(K83-$J83)</f>
        <v>2513</v>
      </c>
      <c r="O83" s="64">
        <f>ABS(L83-$J83)</f>
        <v>2513</v>
      </c>
      <c r="P83" s="64">
        <f>ABS(M83-$J83)</f>
        <v>1487</v>
      </c>
      <c r="Q83" s="66">
        <v>5.4571330709357859</v>
      </c>
      <c r="R83" s="66">
        <f>$Q83*J83</f>
        <v>13713.77540726163</v>
      </c>
      <c r="S83" s="67">
        <f>$Q83*K83</f>
        <v>0</v>
      </c>
      <c r="T83" s="64">
        <f>$Q83*L83</f>
        <v>0</v>
      </c>
      <c r="U83" s="64">
        <f>$Q83*M83</f>
        <v>21828.532283743145</v>
      </c>
      <c r="V83" s="67">
        <f t="shared" si="5"/>
        <v>13713.77540726163</v>
      </c>
      <c r="W83" s="64">
        <f t="shared" si="6"/>
        <v>13713.77540726163</v>
      </c>
      <c r="X83" s="117">
        <f t="shared" si="7"/>
        <v>8114.7568764815151</v>
      </c>
      <c r="Y83" s="75">
        <f>IFERROR(MAX(1-N83/$J83,0),1)</f>
        <v>0</v>
      </c>
      <c r="Z83" s="27">
        <f>IFERROR(MAX(1-O83/$J83,0),1)</f>
        <v>0</v>
      </c>
      <c r="AA83" s="76">
        <f>IFERROR(MAX(1-P83/$J83,0),1)</f>
        <v>0.40827695980899326</v>
      </c>
      <c r="AB83" s="65" t="str">
        <f>IF(SUM($J83,M83)=0,"Others",VLOOKUP(AA83,Master!$B$4:$D$13,3,TRUE))</f>
        <v>30-40%</v>
      </c>
      <c r="AC83" s="60" t="str">
        <f>IF(SUM(J83,K83)=0,"Others",IF(AND(K83=0,J83&gt;0),"Not Forecasted But Sold",IF(AND(K83&gt;0,J83=0),"Forecasted But Not Sold",IF(K83/J83&gt;1.1,"Overforecast",IF(K83/J83&lt;0.9,"Underforecast","Normal")))))</f>
        <v>Not Forecasted But Sold</v>
      </c>
      <c r="AD83" s="61" t="str">
        <f>IF(SUM(J83,L83)=0,"Others",IF(AND(L83=0,J83&gt;0),"Not Forecasted But Sold",IF(AND(L83&gt;0,J83=0),"Forecasted But Not Sold",IF(L83/J83&gt;1.1,"Overforecast",IF(L83/J83&lt;0.9,"Underforecast","Normal")))))</f>
        <v>Not Forecasted But Sold</v>
      </c>
      <c r="AE83" s="61" t="str">
        <f>IF(SUM(J83,M83)=0,"Others",IF(AND(M83=0,J83&gt;0),"Not Forecasted But Sold",IF(AND(M83&gt;0,J83=0),"Forecasted But Not Sold",IF(M83/J83&gt;1.1,"Overforecast",IF(M83/J83&lt;0.9,"Underforecast","Normal")))))</f>
        <v>Overforecast</v>
      </c>
      <c r="AF83" s="144" t="str">
        <f>IFERROR(IF(J83=0,"0",VLOOKUP(J83/M83,Master!$N$5:$P$11,3,TRUE)),"Sales Agst No FC")</f>
        <v>50-80</v>
      </c>
    </row>
    <row r="84" spans="1:32" x14ac:dyDescent="0.45">
      <c r="A84" s="60" t="s">
        <v>2302</v>
      </c>
      <c r="B84" s="61" t="s">
        <v>1123</v>
      </c>
      <c r="C84" s="61" t="s">
        <v>1136</v>
      </c>
      <c r="D84" s="61" t="s">
        <v>1161</v>
      </c>
      <c r="E84" s="62" t="s">
        <v>194</v>
      </c>
      <c r="F84" s="62" t="s">
        <v>1370</v>
      </c>
      <c r="G84" s="63">
        <v>44593</v>
      </c>
      <c r="H84" s="64">
        <v>7097</v>
      </c>
      <c r="I84" s="61" t="str">
        <f t="shared" si="4"/>
        <v>Demand</v>
      </c>
      <c r="J84" s="66">
        <v>482</v>
      </c>
      <c r="K84" s="67">
        <v>0</v>
      </c>
      <c r="L84" s="64">
        <v>0</v>
      </c>
      <c r="M84" s="64">
        <v>600</v>
      </c>
      <c r="N84" s="67">
        <f>ABS(K84-$J84)</f>
        <v>482</v>
      </c>
      <c r="O84" s="64">
        <f>ABS(L84-$J84)</f>
        <v>482</v>
      </c>
      <c r="P84" s="64">
        <f>ABS(M84-$J84)</f>
        <v>118</v>
      </c>
      <c r="Q84" s="66">
        <v>7.3105150802434986</v>
      </c>
      <c r="R84" s="66">
        <f>$Q84*J84</f>
        <v>3523.6682686773665</v>
      </c>
      <c r="S84" s="67">
        <f>$Q84*K84</f>
        <v>0</v>
      </c>
      <c r="T84" s="64">
        <f>$Q84*L84</f>
        <v>0</v>
      </c>
      <c r="U84" s="64">
        <f>$Q84*M84</f>
        <v>4386.3090481460995</v>
      </c>
      <c r="V84" s="67">
        <f t="shared" si="5"/>
        <v>3523.6682686773665</v>
      </c>
      <c r="W84" s="64">
        <f t="shared" si="6"/>
        <v>3523.6682686773665</v>
      </c>
      <c r="X84" s="117">
        <f t="shared" si="7"/>
        <v>862.64077946873294</v>
      </c>
      <c r="Y84" s="75">
        <f>IFERROR(MAX(1-N84/$J84,0),1)</f>
        <v>0</v>
      </c>
      <c r="Z84" s="27">
        <f>IFERROR(MAX(1-O84/$J84,0),1)</f>
        <v>0</v>
      </c>
      <c r="AA84" s="76">
        <f>IFERROR(MAX(1-P84/$J84,0),1)</f>
        <v>0.75518672199170123</v>
      </c>
      <c r="AB84" s="65" t="str">
        <f>IF(SUM($J84,M84)=0,"Others",VLOOKUP(AA84,Master!$B$4:$D$13,3,TRUE))</f>
        <v>70-80%</v>
      </c>
      <c r="AC84" s="60" t="str">
        <f>IF(SUM(J84,K84)=0,"Others",IF(AND(K84=0,J84&gt;0),"Not Forecasted But Sold",IF(AND(K84&gt;0,J84=0),"Forecasted But Not Sold",IF(K84/J84&gt;1.1,"Overforecast",IF(K84/J84&lt;0.9,"Underforecast","Normal")))))</f>
        <v>Not Forecasted But Sold</v>
      </c>
      <c r="AD84" s="61" t="str">
        <f>IF(SUM(J84,L84)=0,"Others",IF(AND(L84=0,J84&gt;0),"Not Forecasted But Sold",IF(AND(L84&gt;0,J84=0),"Forecasted But Not Sold",IF(L84/J84&gt;1.1,"Overforecast",IF(L84/J84&lt;0.9,"Underforecast","Normal")))))</f>
        <v>Not Forecasted But Sold</v>
      </c>
      <c r="AE84" s="61" t="str">
        <f>IF(SUM(J84,M84)=0,"Others",IF(AND(M84=0,J84&gt;0),"Not Forecasted But Sold",IF(AND(M84&gt;0,J84=0),"Forecasted But Not Sold",IF(M84/J84&gt;1.1,"Overforecast",IF(M84/J84&lt;0.9,"Underforecast","Normal")))))</f>
        <v>Overforecast</v>
      </c>
      <c r="AF84" s="144" t="str">
        <f>IFERROR(IF(J84=0,"0",VLOOKUP(J84/M84,Master!$N$5:$P$11,3,TRUE)),"Sales Agst No FC")</f>
        <v>80-120</v>
      </c>
    </row>
    <row r="85" spans="1:32" x14ac:dyDescent="0.45">
      <c r="A85" s="60" t="s">
        <v>2302</v>
      </c>
      <c r="B85" s="61" t="s">
        <v>1121</v>
      </c>
      <c r="C85" s="61" t="s">
        <v>1136</v>
      </c>
      <c r="D85" s="61" t="s">
        <v>1161</v>
      </c>
      <c r="E85" s="62" t="s">
        <v>195</v>
      </c>
      <c r="F85" s="62" t="s">
        <v>1371</v>
      </c>
      <c r="G85" s="63">
        <v>44593</v>
      </c>
      <c r="H85" s="64">
        <v>2837</v>
      </c>
      <c r="I85" s="61" t="str">
        <f t="shared" si="4"/>
        <v>Demand</v>
      </c>
      <c r="J85" s="66">
        <v>2526</v>
      </c>
      <c r="K85" s="67">
        <v>2856</v>
      </c>
      <c r="L85" s="64">
        <v>2856</v>
      </c>
      <c r="M85" s="64">
        <v>2700</v>
      </c>
      <c r="N85" s="67">
        <f>ABS(K85-$J85)</f>
        <v>330</v>
      </c>
      <c r="O85" s="64">
        <f>ABS(L85-$J85)</f>
        <v>330</v>
      </c>
      <c r="P85" s="64">
        <f>ABS(M85-$J85)</f>
        <v>174</v>
      </c>
      <c r="Q85" s="66">
        <v>2.4302683078115268</v>
      </c>
      <c r="R85" s="66">
        <f>$Q85*J85</f>
        <v>6138.8577455319164</v>
      </c>
      <c r="S85" s="67">
        <f>$Q85*K85</f>
        <v>6940.8462871097208</v>
      </c>
      <c r="T85" s="64">
        <f>$Q85*L85</f>
        <v>6940.8462871097208</v>
      </c>
      <c r="U85" s="64">
        <f>$Q85*M85</f>
        <v>6561.7244310911228</v>
      </c>
      <c r="V85" s="67">
        <f t="shared" si="5"/>
        <v>801.98854157780443</v>
      </c>
      <c r="W85" s="64">
        <f t="shared" si="6"/>
        <v>801.98854157780443</v>
      </c>
      <c r="X85" s="117">
        <f t="shared" si="7"/>
        <v>422.86668555920642</v>
      </c>
      <c r="Y85" s="75">
        <f>IFERROR(MAX(1-N85/$J85,0),1)</f>
        <v>0.86935866983372923</v>
      </c>
      <c r="Z85" s="27">
        <f>IFERROR(MAX(1-O85/$J85,0),1)</f>
        <v>0.86935866983372923</v>
      </c>
      <c r="AA85" s="76">
        <f>IFERROR(MAX(1-P85/$J85,0),1)</f>
        <v>0.93111638954869358</v>
      </c>
      <c r="AB85" s="65" t="str">
        <f>IF(SUM($J85,M85)=0,"Others",VLOOKUP(AA85,Master!$B$4:$D$13,3,TRUE))</f>
        <v>90-100%</v>
      </c>
      <c r="AC85" s="60" t="str">
        <f>IF(SUM(J85,K85)=0,"Others",IF(AND(K85=0,J85&gt;0),"Not Forecasted But Sold",IF(AND(K85&gt;0,J85=0),"Forecasted But Not Sold",IF(K85/J85&gt;1.1,"Overforecast",IF(K85/J85&lt;0.9,"Underforecast","Normal")))))</f>
        <v>Overforecast</v>
      </c>
      <c r="AD85" s="61" t="str">
        <f>IF(SUM(J85,L85)=0,"Others",IF(AND(L85=0,J85&gt;0),"Not Forecasted But Sold",IF(AND(L85&gt;0,J85=0),"Forecasted But Not Sold",IF(L85/J85&gt;1.1,"Overforecast",IF(L85/J85&lt;0.9,"Underforecast","Normal")))))</f>
        <v>Overforecast</v>
      </c>
      <c r="AE85" s="61" t="str">
        <f>IF(SUM(J85,M85)=0,"Others",IF(AND(M85=0,J85&gt;0),"Not Forecasted But Sold",IF(AND(M85&gt;0,J85=0),"Forecasted But Not Sold",IF(M85/J85&gt;1.1,"Overforecast",IF(M85/J85&lt;0.9,"Underforecast","Normal")))))</f>
        <v>Normal</v>
      </c>
      <c r="AF85" s="144" t="str">
        <f>IFERROR(IF(J85=0,"0",VLOOKUP(J85/M85,Master!$N$5:$P$11,3,TRUE)),"Sales Agst No FC")</f>
        <v>80-120</v>
      </c>
    </row>
    <row r="86" spans="1:32" x14ac:dyDescent="0.45">
      <c r="A86" s="60" t="s">
        <v>2302</v>
      </c>
      <c r="B86" s="61" t="s">
        <v>1121</v>
      </c>
      <c r="C86" s="61" t="s">
        <v>1136</v>
      </c>
      <c r="D86" s="61" t="s">
        <v>1161</v>
      </c>
      <c r="E86" s="62" t="s">
        <v>196</v>
      </c>
      <c r="F86" s="62" t="s">
        <v>1372</v>
      </c>
      <c r="G86" s="63">
        <v>44593</v>
      </c>
      <c r="H86" s="64">
        <v>3442</v>
      </c>
      <c r="I86" s="61" t="str">
        <f t="shared" si="4"/>
        <v>Demand</v>
      </c>
      <c r="J86" s="66">
        <v>2062</v>
      </c>
      <c r="K86" s="67">
        <v>1138</v>
      </c>
      <c r="L86" s="64">
        <v>1138</v>
      </c>
      <c r="M86" s="64">
        <v>1348</v>
      </c>
      <c r="N86" s="67">
        <f>ABS(K86-$J86)</f>
        <v>924</v>
      </c>
      <c r="O86" s="64">
        <f>ABS(L86-$J86)</f>
        <v>924</v>
      </c>
      <c r="P86" s="64">
        <f>ABS(M86-$J86)</f>
        <v>714</v>
      </c>
      <c r="Q86" s="66">
        <v>7.064335318126659</v>
      </c>
      <c r="R86" s="66">
        <f>$Q86*J86</f>
        <v>14566.659425977172</v>
      </c>
      <c r="S86" s="67">
        <f>$Q86*K86</f>
        <v>8039.213592028138</v>
      </c>
      <c r="T86" s="64">
        <f>$Q86*L86</f>
        <v>8039.213592028138</v>
      </c>
      <c r="U86" s="64">
        <f>$Q86*M86</f>
        <v>9522.7240088347371</v>
      </c>
      <c r="V86" s="67">
        <f t="shared" si="5"/>
        <v>6527.4458339490338</v>
      </c>
      <c r="W86" s="64">
        <f t="shared" si="6"/>
        <v>6527.4458339490338</v>
      </c>
      <c r="X86" s="117">
        <f t="shared" si="7"/>
        <v>5043.9354171424347</v>
      </c>
      <c r="Y86" s="75">
        <f>IFERROR(MAX(1-N86/$J86,0),1)</f>
        <v>0.55189136760426771</v>
      </c>
      <c r="Z86" s="27">
        <f>IFERROR(MAX(1-O86/$J86,0),1)</f>
        <v>0.55189136760426771</v>
      </c>
      <c r="AA86" s="76">
        <f>IFERROR(MAX(1-P86/$J86,0),1)</f>
        <v>0.65373423860329782</v>
      </c>
      <c r="AB86" s="65" t="str">
        <f>IF(SUM($J86,M86)=0,"Others",VLOOKUP(AA86,Master!$B$4:$D$13,3,TRUE))</f>
        <v>60-70%</v>
      </c>
      <c r="AC86" s="60" t="str">
        <f>IF(SUM(J86,K86)=0,"Others",IF(AND(K86=0,J86&gt;0),"Not Forecasted But Sold",IF(AND(K86&gt;0,J86=0),"Forecasted But Not Sold",IF(K86/J86&gt;1.1,"Overforecast",IF(K86/J86&lt;0.9,"Underforecast","Normal")))))</f>
        <v>Underforecast</v>
      </c>
      <c r="AD86" s="61" t="str">
        <f>IF(SUM(J86,L86)=0,"Others",IF(AND(L86=0,J86&gt;0),"Not Forecasted But Sold",IF(AND(L86&gt;0,J86=0),"Forecasted But Not Sold",IF(L86/J86&gt;1.1,"Overforecast",IF(L86/J86&lt;0.9,"Underforecast","Normal")))))</f>
        <v>Underforecast</v>
      </c>
      <c r="AE86" s="61" t="str">
        <f>IF(SUM(J86,M86)=0,"Others",IF(AND(M86=0,J86&gt;0),"Not Forecasted But Sold",IF(AND(M86&gt;0,J86=0),"Forecasted But Not Sold",IF(M86/J86&gt;1.1,"Overforecast",IF(M86/J86&lt;0.9,"Underforecast","Normal")))))</f>
        <v>Underforecast</v>
      </c>
      <c r="AF86" s="144" t="str">
        <f>IFERROR(IF(J86=0,"0",VLOOKUP(J86/M86,Master!$N$5:$P$11,3,TRUE)),"Sales Agst No FC")</f>
        <v>150-200</v>
      </c>
    </row>
    <row r="87" spans="1:32" x14ac:dyDescent="0.45">
      <c r="A87" s="60" t="s">
        <v>2302</v>
      </c>
      <c r="B87" s="61" t="s">
        <v>1121</v>
      </c>
      <c r="C87" s="61" t="s">
        <v>1136</v>
      </c>
      <c r="D87" s="61" t="s">
        <v>1161</v>
      </c>
      <c r="E87" s="62" t="s">
        <v>197</v>
      </c>
      <c r="F87" s="62" t="s">
        <v>1373</v>
      </c>
      <c r="G87" s="63">
        <v>44593</v>
      </c>
      <c r="H87" s="64">
        <v>7053</v>
      </c>
      <c r="I87" s="61" t="str">
        <f t="shared" si="4"/>
        <v>Demand</v>
      </c>
      <c r="J87" s="66">
        <v>2372</v>
      </c>
      <c r="K87" s="67">
        <v>1674</v>
      </c>
      <c r="L87" s="64">
        <v>1674</v>
      </c>
      <c r="M87" s="64">
        <v>1500</v>
      </c>
      <c r="N87" s="67">
        <f>ABS(K87-$J87)</f>
        <v>698</v>
      </c>
      <c r="O87" s="64">
        <f>ABS(L87-$J87)</f>
        <v>698</v>
      </c>
      <c r="P87" s="64">
        <f>ABS(M87-$J87)</f>
        <v>872</v>
      </c>
      <c r="Q87" s="66">
        <v>2.3550778513017163</v>
      </c>
      <c r="R87" s="66">
        <f>$Q87*J87</f>
        <v>5586.2446632876708</v>
      </c>
      <c r="S87" s="67">
        <f>$Q87*K87</f>
        <v>3942.4003230790731</v>
      </c>
      <c r="T87" s="64">
        <f>$Q87*L87</f>
        <v>3942.4003230790731</v>
      </c>
      <c r="U87" s="64">
        <f>$Q87*M87</f>
        <v>3532.6167769525746</v>
      </c>
      <c r="V87" s="67">
        <f t="shared" si="5"/>
        <v>1643.8443402085977</v>
      </c>
      <c r="W87" s="64">
        <f t="shared" si="6"/>
        <v>1643.8443402085977</v>
      </c>
      <c r="X87" s="117">
        <f t="shared" si="7"/>
        <v>2053.6278863350963</v>
      </c>
      <c r="Y87" s="75">
        <f>IFERROR(MAX(1-N87/$J87,0),1)</f>
        <v>0.70573355817875205</v>
      </c>
      <c r="Z87" s="27">
        <f>IFERROR(MAX(1-O87/$J87,0),1)</f>
        <v>0.70573355817875205</v>
      </c>
      <c r="AA87" s="76">
        <f>IFERROR(MAX(1-P87/$J87,0),1)</f>
        <v>0.63237774030354132</v>
      </c>
      <c r="AB87" s="65" t="str">
        <f>IF(SUM($J87,M87)=0,"Others",VLOOKUP(AA87,Master!$B$4:$D$13,3,TRUE))</f>
        <v>60-70%</v>
      </c>
      <c r="AC87" s="60" t="str">
        <f>IF(SUM(J87,K87)=0,"Others",IF(AND(K87=0,J87&gt;0),"Not Forecasted But Sold",IF(AND(K87&gt;0,J87=0),"Forecasted But Not Sold",IF(K87/J87&gt;1.1,"Overforecast",IF(K87/J87&lt;0.9,"Underforecast","Normal")))))</f>
        <v>Underforecast</v>
      </c>
      <c r="AD87" s="61" t="str">
        <f>IF(SUM(J87,L87)=0,"Others",IF(AND(L87=0,J87&gt;0),"Not Forecasted But Sold",IF(AND(L87&gt;0,J87=0),"Forecasted But Not Sold",IF(L87/J87&gt;1.1,"Overforecast",IF(L87/J87&lt;0.9,"Underforecast","Normal")))))</f>
        <v>Underforecast</v>
      </c>
      <c r="AE87" s="61" t="str">
        <f>IF(SUM(J87,M87)=0,"Others",IF(AND(M87=0,J87&gt;0),"Not Forecasted But Sold",IF(AND(M87&gt;0,J87=0),"Forecasted But Not Sold",IF(M87/J87&gt;1.1,"Overforecast",IF(M87/J87&lt;0.9,"Underforecast","Normal")))))</f>
        <v>Underforecast</v>
      </c>
      <c r="AF87" s="144" t="str">
        <f>IFERROR(IF(J87=0,"0",VLOOKUP(J87/M87,Master!$N$5:$P$11,3,TRUE)),"Sales Agst No FC")</f>
        <v>150-200</v>
      </c>
    </row>
    <row r="88" spans="1:32" x14ac:dyDescent="0.45">
      <c r="A88" s="60" t="s">
        <v>2302</v>
      </c>
      <c r="B88" s="61" t="s">
        <v>1121</v>
      </c>
      <c r="C88" s="61" t="s">
        <v>1136</v>
      </c>
      <c r="D88" s="61" t="s">
        <v>1161</v>
      </c>
      <c r="E88" s="62" t="s">
        <v>198</v>
      </c>
      <c r="F88" s="62" t="s">
        <v>1374</v>
      </c>
      <c r="G88" s="63">
        <v>44593</v>
      </c>
      <c r="H88" s="64">
        <v>1399</v>
      </c>
      <c r="I88" s="61" t="str">
        <f t="shared" si="4"/>
        <v>Demand</v>
      </c>
      <c r="J88" s="66">
        <v>865</v>
      </c>
      <c r="K88" s="67">
        <v>435</v>
      </c>
      <c r="L88" s="64">
        <v>435</v>
      </c>
      <c r="M88" s="64">
        <v>530</v>
      </c>
      <c r="N88" s="67">
        <f>ABS(K88-$J88)</f>
        <v>430</v>
      </c>
      <c r="O88" s="64">
        <f>ABS(L88-$J88)</f>
        <v>430</v>
      </c>
      <c r="P88" s="64">
        <f>ABS(M88-$J88)</f>
        <v>335</v>
      </c>
      <c r="Q88" s="66">
        <v>7.0314870286681348</v>
      </c>
      <c r="R88" s="66">
        <f>$Q88*J88</f>
        <v>6082.2362797979367</v>
      </c>
      <c r="S88" s="67">
        <f>$Q88*K88</f>
        <v>3058.6968574706389</v>
      </c>
      <c r="T88" s="64">
        <f>$Q88*L88</f>
        <v>3058.6968574706389</v>
      </c>
      <c r="U88" s="64">
        <f>$Q88*M88</f>
        <v>3726.6881251941113</v>
      </c>
      <c r="V88" s="67">
        <f t="shared" si="5"/>
        <v>3023.5394223272979</v>
      </c>
      <c r="W88" s="64">
        <f t="shared" si="6"/>
        <v>3023.5394223272979</v>
      </c>
      <c r="X88" s="117">
        <f t="shared" si="7"/>
        <v>2355.5481546038254</v>
      </c>
      <c r="Y88" s="75">
        <f>IFERROR(MAX(1-N88/$J88,0),1)</f>
        <v>0.50289017341040465</v>
      </c>
      <c r="Z88" s="27">
        <f>IFERROR(MAX(1-O88/$J88,0),1)</f>
        <v>0.50289017341040465</v>
      </c>
      <c r="AA88" s="76">
        <f>IFERROR(MAX(1-P88/$J88,0),1)</f>
        <v>0.61271676300578037</v>
      </c>
      <c r="AB88" s="65" t="str">
        <f>IF(SUM($J88,M88)=0,"Others",VLOOKUP(AA88,Master!$B$4:$D$13,3,TRUE))</f>
        <v>60-70%</v>
      </c>
      <c r="AC88" s="60" t="str">
        <f>IF(SUM(J88,K88)=0,"Others",IF(AND(K88=0,J88&gt;0),"Not Forecasted But Sold",IF(AND(K88&gt;0,J88=0),"Forecasted But Not Sold",IF(K88/J88&gt;1.1,"Overforecast",IF(K88/J88&lt;0.9,"Underforecast","Normal")))))</f>
        <v>Underforecast</v>
      </c>
      <c r="AD88" s="61" t="str">
        <f>IF(SUM(J88,L88)=0,"Others",IF(AND(L88=0,J88&gt;0),"Not Forecasted But Sold",IF(AND(L88&gt;0,J88=0),"Forecasted But Not Sold",IF(L88/J88&gt;1.1,"Overforecast",IF(L88/J88&lt;0.9,"Underforecast","Normal")))))</f>
        <v>Underforecast</v>
      </c>
      <c r="AE88" s="61" t="str">
        <f>IF(SUM(J88,M88)=0,"Others",IF(AND(M88=0,J88&gt;0),"Not Forecasted But Sold",IF(AND(M88&gt;0,J88=0),"Forecasted But Not Sold",IF(M88/J88&gt;1.1,"Overforecast",IF(M88/J88&lt;0.9,"Underforecast","Normal")))))</f>
        <v>Underforecast</v>
      </c>
      <c r="AF88" s="144" t="str">
        <f>IFERROR(IF(J88=0,"0",VLOOKUP(J88/M88,Master!$N$5:$P$11,3,TRUE)),"Sales Agst No FC")</f>
        <v>150-200</v>
      </c>
    </row>
    <row r="89" spans="1:32" x14ac:dyDescent="0.45">
      <c r="A89" s="60" t="s">
        <v>2302</v>
      </c>
      <c r="B89" s="61" t="s">
        <v>1121</v>
      </c>
      <c r="C89" s="61" t="s">
        <v>1136</v>
      </c>
      <c r="D89" s="61" t="s">
        <v>1161</v>
      </c>
      <c r="E89" s="62" t="s">
        <v>199</v>
      </c>
      <c r="F89" s="62" t="s">
        <v>1375</v>
      </c>
      <c r="G89" s="63">
        <v>44593</v>
      </c>
      <c r="H89" s="64">
        <v>3355</v>
      </c>
      <c r="I89" s="61" t="str">
        <f t="shared" si="4"/>
        <v>Demand</v>
      </c>
      <c r="J89" s="66">
        <v>2725</v>
      </c>
      <c r="K89" s="67">
        <v>1500</v>
      </c>
      <c r="L89" s="64">
        <v>1500</v>
      </c>
      <c r="M89" s="64">
        <v>1800</v>
      </c>
      <c r="N89" s="67">
        <f>ABS(K89-$J89)</f>
        <v>1225</v>
      </c>
      <c r="O89" s="64">
        <f>ABS(L89-$J89)</f>
        <v>1225</v>
      </c>
      <c r="P89" s="64">
        <f>ABS(M89-$J89)</f>
        <v>925</v>
      </c>
      <c r="Q89" s="66">
        <v>2.3564230520513139</v>
      </c>
      <c r="R89" s="66">
        <f>$Q89*J89</f>
        <v>6421.2528168398303</v>
      </c>
      <c r="S89" s="67">
        <f>$Q89*K89</f>
        <v>3534.6345780769707</v>
      </c>
      <c r="T89" s="64">
        <f>$Q89*L89</f>
        <v>3534.6345780769707</v>
      </c>
      <c r="U89" s="64">
        <f>$Q89*M89</f>
        <v>4241.5614936923648</v>
      </c>
      <c r="V89" s="67">
        <f t="shared" si="5"/>
        <v>2886.6182387628596</v>
      </c>
      <c r="W89" s="64">
        <f t="shared" si="6"/>
        <v>2886.6182387628596</v>
      </c>
      <c r="X89" s="117">
        <f t="shared" si="7"/>
        <v>2179.6913231474655</v>
      </c>
      <c r="Y89" s="75">
        <f>IFERROR(MAX(1-N89/$J89,0),1)</f>
        <v>0.55045871559633031</v>
      </c>
      <c r="Z89" s="27">
        <f>IFERROR(MAX(1-O89/$J89,0),1)</f>
        <v>0.55045871559633031</v>
      </c>
      <c r="AA89" s="76">
        <f>IFERROR(MAX(1-P89/$J89,0),1)</f>
        <v>0.66055045871559637</v>
      </c>
      <c r="AB89" s="65" t="str">
        <f>IF(SUM($J89,M89)=0,"Others",VLOOKUP(AA89,Master!$B$4:$D$13,3,TRUE))</f>
        <v>60-70%</v>
      </c>
      <c r="AC89" s="60" t="str">
        <f>IF(SUM(J89,K89)=0,"Others",IF(AND(K89=0,J89&gt;0),"Not Forecasted But Sold",IF(AND(K89&gt;0,J89=0),"Forecasted But Not Sold",IF(K89/J89&gt;1.1,"Overforecast",IF(K89/J89&lt;0.9,"Underforecast","Normal")))))</f>
        <v>Underforecast</v>
      </c>
      <c r="AD89" s="61" t="str">
        <f>IF(SUM(J89,L89)=0,"Others",IF(AND(L89=0,J89&gt;0),"Not Forecasted But Sold",IF(AND(L89&gt;0,J89=0),"Forecasted But Not Sold",IF(L89/J89&gt;1.1,"Overforecast",IF(L89/J89&lt;0.9,"Underforecast","Normal")))))</f>
        <v>Underforecast</v>
      </c>
      <c r="AE89" s="61" t="str">
        <f>IF(SUM(J89,M89)=0,"Others",IF(AND(M89=0,J89&gt;0),"Not Forecasted But Sold",IF(AND(M89&gt;0,J89=0),"Forecasted But Not Sold",IF(M89/J89&gt;1.1,"Overforecast",IF(M89/J89&lt;0.9,"Underforecast","Normal")))))</f>
        <v>Underforecast</v>
      </c>
      <c r="AF89" s="144" t="str">
        <f>IFERROR(IF(J89=0,"0",VLOOKUP(J89/M89,Master!$N$5:$P$11,3,TRUE)),"Sales Agst No FC")</f>
        <v>150-200</v>
      </c>
    </row>
    <row r="90" spans="1:32" x14ac:dyDescent="0.45">
      <c r="A90" s="60" t="s">
        <v>2302</v>
      </c>
      <c r="B90" s="61" t="s">
        <v>1121</v>
      </c>
      <c r="C90" s="61" t="s">
        <v>1136</v>
      </c>
      <c r="D90" s="61" t="s">
        <v>1161</v>
      </c>
      <c r="E90" s="62" t="s">
        <v>200</v>
      </c>
      <c r="F90" s="62" t="s">
        <v>1376</v>
      </c>
      <c r="G90" s="63">
        <v>44593</v>
      </c>
      <c r="H90" s="64">
        <v>1060</v>
      </c>
      <c r="I90" s="61" t="str">
        <f t="shared" si="4"/>
        <v>Demand</v>
      </c>
      <c r="J90" s="66">
        <v>851</v>
      </c>
      <c r="K90" s="67">
        <v>570</v>
      </c>
      <c r="L90" s="64">
        <v>570</v>
      </c>
      <c r="M90" s="64">
        <v>664</v>
      </c>
      <c r="N90" s="67">
        <f>ABS(K90-$J90)</f>
        <v>281</v>
      </c>
      <c r="O90" s="64">
        <f>ABS(L90-$J90)</f>
        <v>281</v>
      </c>
      <c r="P90" s="64">
        <f>ABS(M90-$J90)</f>
        <v>187</v>
      </c>
      <c r="Q90" s="66">
        <v>7.0809809222496467</v>
      </c>
      <c r="R90" s="66">
        <f>$Q90*J90</f>
        <v>6025.9147648344497</v>
      </c>
      <c r="S90" s="67">
        <f>$Q90*K90</f>
        <v>4036.1591256822985</v>
      </c>
      <c r="T90" s="64">
        <f>$Q90*L90</f>
        <v>4036.1591256822985</v>
      </c>
      <c r="U90" s="64">
        <f>$Q90*M90</f>
        <v>4701.7713323737653</v>
      </c>
      <c r="V90" s="67">
        <f t="shared" si="5"/>
        <v>1989.7556391521512</v>
      </c>
      <c r="W90" s="64">
        <f t="shared" si="6"/>
        <v>1989.7556391521512</v>
      </c>
      <c r="X90" s="117">
        <f t="shared" si="7"/>
        <v>1324.1434324606844</v>
      </c>
      <c r="Y90" s="75">
        <f>IFERROR(MAX(1-N90/$J90,0),1)</f>
        <v>0.66980023501762631</v>
      </c>
      <c r="Z90" s="27">
        <f>IFERROR(MAX(1-O90/$J90,0),1)</f>
        <v>0.66980023501762631</v>
      </c>
      <c r="AA90" s="76">
        <f>IFERROR(MAX(1-P90/$J90,0),1)</f>
        <v>0.78025851938895419</v>
      </c>
      <c r="AB90" s="65" t="str">
        <f>IF(SUM($J90,M90)=0,"Others",VLOOKUP(AA90,Master!$B$4:$D$13,3,TRUE))</f>
        <v>70-80%</v>
      </c>
      <c r="AC90" s="60" t="str">
        <f>IF(SUM(J90,K90)=0,"Others",IF(AND(K90=0,J90&gt;0),"Not Forecasted But Sold",IF(AND(K90&gt;0,J90=0),"Forecasted But Not Sold",IF(K90/J90&gt;1.1,"Overforecast",IF(K90/J90&lt;0.9,"Underforecast","Normal")))))</f>
        <v>Underforecast</v>
      </c>
      <c r="AD90" s="61" t="str">
        <f>IF(SUM(J90,L90)=0,"Others",IF(AND(L90=0,J90&gt;0),"Not Forecasted But Sold",IF(AND(L90&gt;0,J90=0),"Forecasted But Not Sold",IF(L90/J90&gt;1.1,"Overforecast",IF(L90/J90&lt;0.9,"Underforecast","Normal")))))</f>
        <v>Underforecast</v>
      </c>
      <c r="AE90" s="61" t="str">
        <f>IF(SUM(J90,M90)=0,"Others",IF(AND(M90=0,J90&gt;0),"Not Forecasted But Sold",IF(AND(M90&gt;0,J90=0),"Forecasted But Not Sold",IF(M90/J90&gt;1.1,"Overforecast",IF(M90/J90&lt;0.9,"Underforecast","Normal")))))</f>
        <v>Underforecast</v>
      </c>
      <c r="AF90" s="144" t="str">
        <f>IFERROR(IF(J90=0,"0",VLOOKUP(J90/M90,Master!$N$5:$P$11,3,TRUE)),"Sales Agst No FC")</f>
        <v>120-150</v>
      </c>
    </row>
    <row r="91" spans="1:32" x14ac:dyDescent="0.45">
      <c r="A91" s="60" t="s">
        <v>2302</v>
      </c>
      <c r="B91" s="61" t="s">
        <v>1121</v>
      </c>
      <c r="C91" s="61" t="s">
        <v>1136</v>
      </c>
      <c r="D91" s="61" t="s">
        <v>1161</v>
      </c>
      <c r="E91" s="62" t="s">
        <v>201</v>
      </c>
      <c r="F91" s="62" t="s">
        <v>1377</v>
      </c>
      <c r="G91" s="63">
        <v>44593</v>
      </c>
      <c r="H91" s="64">
        <v>0</v>
      </c>
      <c r="I91" s="61" t="str">
        <f t="shared" si="4"/>
        <v>Supply</v>
      </c>
      <c r="J91" s="66">
        <v>0</v>
      </c>
      <c r="K91" s="67">
        <v>408</v>
      </c>
      <c r="L91" s="64">
        <v>408</v>
      </c>
      <c r="M91" s="64">
        <v>0</v>
      </c>
      <c r="N91" s="67">
        <f>ABS(K91-$J91)</f>
        <v>408</v>
      </c>
      <c r="O91" s="64">
        <f>ABS(L91-$J91)</f>
        <v>408</v>
      </c>
      <c r="P91" s="64">
        <f>ABS(M91-$J91)</f>
        <v>0</v>
      </c>
      <c r="Q91" s="66">
        <v>2.3454098075456158</v>
      </c>
      <c r="R91" s="66">
        <f>$Q91*J91</f>
        <v>0</v>
      </c>
      <c r="S91" s="67">
        <f>$Q91*K91</f>
        <v>956.92720147861121</v>
      </c>
      <c r="T91" s="64">
        <f>$Q91*L91</f>
        <v>956.92720147861121</v>
      </c>
      <c r="U91" s="64">
        <f>$Q91*M91</f>
        <v>0</v>
      </c>
      <c r="V91" s="67">
        <f t="shared" si="5"/>
        <v>956.92720147861121</v>
      </c>
      <c r="W91" s="64">
        <f t="shared" si="6"/>
        <v>956.92720147861121</v>
      </c>
      <c r="X91" s="117">
        <f t="shared" si="7"/>
        <v>0</v>
      </c>
      <c r="Y91" s="75">
        <f>IFERROR(MAX(1-N91/$J91,0),1)</f>
        <v>1</v>
      </c>
      <c r="Z91" s="27">
        <f>IFERROR(MAX(1-O91/$J91,0),1)</f>
        <v>1</v>
      </c>
      <c r="AA91" s="76">
        <f>IFERROR(MAX(1-P91/$J91,0),1)</f>
        <v>1</v>
      </c>
      <c r="AB91" s="65" t="str">
        <f>IF(SUM($J91,M91)=0,"Others",VLOOKUP(AA91,Master!$B$4:$D$13,3,TRUE))</f>
        <v>Others</v>
      </c>
      <c r="AC91" s="60" t="str">
        <f>IF(SUM(J91,K91)=0,"Others",IF(AND(K91=0,J91&gt;0),"Not Forecasted But Sold",IF(AND(K91&gt;0,J91=0),"Forecasted But Not Sold",IF(K91/J91&gt;1.1,"Overforecast",IF(K91/J91&lt;0.9,"Underforecast","Normal")))))</f>
        <v>Forecasted But Not Sold</v>
      </c>
      <c r="AD91" s="61" t="str">
        <f>IF(SUM(J91,L91)=0,"Others",IF(AND(L91=0,J91&gt;0),"Not Forecasted But Sold",IF(AND(L91&gt;0,J91=0),"Forecasted But Not Sold",IF(L91/J91&gt;1.1,"Overforecast",IF(L91/J91&lt;0.9,"Underforecast","Normal")))))</f>
        <v>Forecasted But Not Sold</v>
      </c>
      <c r="AE91" s="61" t="str">
        <f>IF(SUM(J91,M91)=0,"Others",IF(AND(M91=0,J91&gt;0),"Not Forecasted But Sold",IF(AND(M91&gt;0,J91=0),"Forecasted But Not Sold",IF(M91/J91&gt;1.1,"Overforecast",IF(M91/J91&lt;0.9,"Underforecast","Normal")))))</f>
        <v>Others</v>
      </c>
      <c r="AF91" s="144" t="str">
        <f>IFERROR(IF(J91=0,"0",VLOOKUP(J91/M91,Master!$N$5:$P$11,3,TRUE)),"Sales Agst No FC")</f>
        <v>0</v>
      </c>
    </row>
    <row r="92" spans="1:32" x14ac:dyDescent="0.45">
      <c r="A92" s="60" t="s">
        <v>2302</v>
      </c>
      <c r="B92" s="61" t="s">
        <v>1123</v>
      </c>
      <c r="C92" s="61" t="s">
        <v>1140</v>
      </c>
      <c r="D92" s="61" t="s">
        <v>1162</v>
      </c>
      <c r="E92" s="62" t="s">
        <v>202</v>
      </c>
      <c r="F92" s="62" t="s">
        <v>1378</v>
      </c>
      <c r="G92" s="63">
        <v>44593</v>
      </c>
      <c r="H92" s="64">
        <v>27</v>
      </c>
      <c r="I92" s="61" t="str">
        <f t="shared" si="4"/>
        <v>Supply</v>
      </c>
      <c r="J92" s="66">
        <v>102</v>
      </c>
      <c r="K92" s="67">
        <v>1000</v>
      </c>
      <c r="L92" s="64">
        <v>1000</v>
      </c>
      <c r="M92" s="64">
        <v>1800</v>
      </c>
      <c r="N92" s="67">
        <f>ABS(K92-$J92)</f>
        <v>898</v>
      </c>
      <c r="O92" s="64">
        <f>ABS(L92-$J92)</f>
        <v>898</v>
      </c>
      <c r="P92" s="64">
        <f>ABS(M92-$J92)</f>
        <v>1698</v>
      </c>
      <c r="Q92" s="66">
        <v>27.534316544547092</v>
      </c>
      <c r="R92" s="66">
        <f>$Q92*J92</f>
        <v>2808.5002875438036</v>
      </c>
      <c r="S92" s="67">
        <f>$Q92*K92</f>
        <v>27534.316544547091</v>
      </c>
      <c r="T92" s="64">
        <f>$Q92*L92</f>
        <v>27534.316544547091</v>
      </c>
      <c r="U92" s="64">
        <f>$Q92*M92</f>
        <v>49561.769780184768</v>
      </c>
      <c r="V92" s="67">
        <f t="shared" si="5"/>
        <v>24725.816257003287</v>
      </c>
      <c r="W92" s="64">
        <f t="shared" si="6"/>
        <v>24725.816257003287</v>
      </c>
      <c r="X92" s="117">
        <f t="shared" si="7"/>
        <v>46753.269492640968</v>
      </c>
      <c r="Y92" s="75">
        <f>IFERROR(MAX(1-N92/$J92,0),1)</f>
        <v>0</v>
      </c>
      <c r="Z92" s="27">
        <f>IFERROR(MAX(1-O92/$J92,0),1)</f>
        <v>0</v>
      </c>
      <c r="AA92" s="76">
        <f>IFERROR(MAX(1-P92/$J92,0),1)</f>
        <v>0</v>
      </c>
      <c r="AB92" s="65" t="str">
        <f>IF(SUM($J92,M92)=0,"Others",VLOOKUP(AA92,Master!$B$4:$D$13,3,TRUE))</f>
        <v>0-10%</v>
      </c>
      <c r="AC92" s="60" t="str">
        <f>IF(SUM(J92,K92)=0,"Others",IF(AND(K92=0,J92&gt;0),"Not Forecasted But Sold",IF(AND(K92&gt;0,J92=0),"Forecasted But Not Sold",IF(K92/J92&gt;1.1,"Overforecast",IF(K92/J92&lt;0.9,"Underforecast","Normal")))))</f>
        <v>Overforecast</v>
      </c>
      <c r="AD92" s="61" t="str">
        <f>IF(SUM(J92,L92)=0,"Others",IF(AND(L92=0,J92&gt;0),"Not Forecasted But Sold",IF(AND(L92&gt;0,J92=0),"Forecasted But Not Sold",IF(L92/J92&gt;1.1,"Overforecast",IF(L92/J92&lt;0.9,"Underforecast","Normal")))))</f>
        <v>Overforecast</v>
      </c>
      <c r="AE92" s="61" t="str">
        <f>IF(SUM(J92,M92)=0,"Others",IF(AND(M92=0,J92&gt;0),"Not Forecasted But Sold",IF(AND(M92&gt;0,J92=0),"Forecasted But Not Sold",IF(M92/J92&gt;1.1,"Overforecast",IF(M92/J92&lt;0.9,"Underforecast","Normal")))))</f>
        <v>Overforecast</v>
      </c>
      <c r="AF92" s="144" t="str">
        <f>IFERROR(IF(J92=0,"0",VLOOKUP(J92/M92,Master!$N$5:$P$11,3,TRUE)),"Sales Agst No FC")</f>
        <v>0-25</v>
      </c>
    </row>
    <row r="93" spans="1:32" x14ac:dyDescent="0.45">
      <c r="A93" s="60" t="s">
        <v>2302</v>
      </c>
      <c r="B93" s="61" t="s">
        <v>1122</v>
      </c>
      <c r="C93" s="61" t="s">
        <v>1140</v>
      </c>
      <c r="D93" s="61" t="s">
        <v>1162</v>
      </c>
      <c r="E93" s="62" t="s">
        <v>203</v>
      </c>
      <c r="F93" s="62" t="s">
        <v>1379</v>
      </c>
      <c r="G93" s="63">
        <v>44593</v>
      </c>
      <c r="H93" s="64">
        <v>1599</v>
      </c>
      <c r="I93" s="61" t="str">
        <f t="shared" si="4"/>
        <v>Demand</v>
      </c>
      <c r="J93" s="66">
        <v>330</v>
      </c>
      <c r="K93" s="67">
        <v>453</v>
      </c>
      <c r="L93" s="64">
        <v>453</v>
      </c>
      <c r="M93" s="64">
        <v>500</v>
      </c>
      <c r="N93" s="67">
        <f>ABS(K93-$J93)</f>
        <v>123</v>
      </c>
      <c r="O93" s="64">
        <f>ABS(L93-$J93)</f>
        <v>123</v>
      </c>
      <c r="P93" s="64">
        <f>ABS(M93-$J93)</f>
        <v>170</v>
      </c>
      <c r="Q93" s="66">
        <v>22.909359219330852</v>
      </c>
      <c r="R93" s="66">
        <f>$Q93*J93</f>
        <v>7560.0885423791815</v>
      </c>
      <c r="S93" s="67">
        <f>$Q93*K93</f>
        <v>10377.939726356875</v>
      </c>
      <c r="T93" s="64">
        <f>$Q93*L93</f>
        <v>10377.939726356875</v>
      </c>
      <c r="U93" s="64">
        <f>$Q93*M93</f>
        <v>11454.679609665427</v>
      </c>
      <c r="V93" s="67">
        <f t="shared" si="5"/>
        <v>2817.8511839776938</v>
      </c>
      <c r="W93" s="64">
        <f t="shared" si="6"/>
        <v>2817.8511839776938</v>
      </c>
      <c r="X93" s="117">
        <f t="shared" si="7"/>
        <v>3894.5910672862456</v>
      </c>
      <c r="Y93" s="75">
        <f>IFERROR(MAX(1-N93/$J93,0),1)</f>
        <v>0.6272727272727272</v>
      </c>
      <c r="Z93" s="27">
        <f>IFERROR(MAX(1-O93/$J93,0),1)</f>
        <v>0.6272727272727272</v>
      </c>
      <c r="AA93" s="76">
        <f>IFERROR(MAX(1-P93/$J93,0),1)</f>
        <v>0.48484848484848486</v>
      </c>
      <c r="AB93" s="65" t="str">
        <f>IF(SUM($J93,M93)=0,"Others",VLOOKUP(AA93,Master!$B$4:$D$13,3,TRUE))</f>
        <v>40-50%</v>
      </c>
      <c r="AC93" s="60" t="str">
        <f>IF(SUM(J93,K93)=0,"Others",IF(AND(K93=0,J93&gt;0),"Not Forecasted But Sold",IF(AND(K93&gt;0,J93=0),"Forecasted But Not Sold",IF(K93/J93&gt;1.1,"Overforecast",IF(K93/J93&lt;0.9,"Underforecast","Normal")))))</f>
        <v>Overforecast</v>
      </c>
      <c r="AD93" s="61" t="str">
        <f>IF(SUM(J93,L93)=0,"Others",IF(AND(L93=0,J93&gt;0),"Not Forecasted But Sold",IF(AND(L93&gt;0,J93=0),"Forecasted But Not Sold",IF(L93/J93&gt;1.1,"Overforecast",IF(L93/J93&lt;0.9,"Underforecast","Normal")))))</f>
        <v>Overforecast</v>
      </c>
      <c r="AE93" s="61" t="str">
        <f>IF(SUM(J93,M93)=0,"Others",IF(AND(M93=0,J93&gt;0),"Not Forecasted But Sold",IF(AND(M93&gt;0,J93=0),"Forecasted But Not Sold",IF(M93/J93&gt;1.1,"Overforecast",IF(M93/J93&lt;0.9,"Underforecast","Normal")))))</f>
        <v>Overforecast</v>
      </c>
      <c r="AF93" s="144" t="str">
        <f>IFERROR(IF(J93=0,"0",VLOOKUP(J93/M93,Master!$N$5:$P$11,3,TRUE)),"Sales Agst No FC")</f>
        <v>50-80</v>
      </c>
    </row>
    <row r="94" spans="1:32" x14ac:dyDescent="0.45">
      <c r="A94" s="60" t="s">
        <v>2302</v>
      </c>
      <c r="B94" s="61" t="s">
        <v>1121</v>
      </c>
      <c r="C94" s="61" t="s">
        <v>1140</v>
      </c>
      <c r="D94" s="61" t="s">
        <v>1162</v>
      </c>
      <c r="E94" s="62" t="s">
        <v>204</v>
      </c>
      <c r="F94" s="62" t="s">
        <v>1380</v>
      </c>
      <c r="G94" s="63">
        <v>44593</v>
      </c>
      <c r="H94" s="64">
        <v>369</v>
      </c>
      <c r="I94" s="61" t="str">
        <f t="shared" si="4"/>
        <v>Demand</v>
      </c>
      <c r="J94" s="66">
        <v>202</v>
      </c>
      <c r="K94" s="67">
        <v>355</v>
      </c>
      <c r="L94" s="64">
        <v>355</v>
      </c>
      <c r="M94" s="64">
        <v>355</v>
      </c>
      <c r="N94" s="67">
        <f>ABS(K94-$J94)</f>
        <v>153</v>
      </c>
      <c r="O94" s="64">
        <f>ABS(L94-$J94)</f>
        <v>153</v>
      </c>
      <c r="P94" s="64">
        <f>ABS(M94-$J94)</f>
        <v>153</v>
      </c>
      <c r="Q94" s="66">
        <v>13.582437410071941</v>
      </c>
      <c r="R94" s="66">
        <f>$Q94*J94</f>
        <v>2743.6523568345324</v>
      </c>
      <c r="S94" s="67">
        <f>$Q94*K94</f>
        <v>4821.7652805755388</v>
      </c>
      <c r="T94" s="64">
        <f>$Q94*L94</f>
        <v>4821.7652805755388</v>
      </c>
      <c r="U94" s="64">
        <f>$Q94*M94</f>
        <v>4821.7652805755388</v>
      </c>
      <c r="V94" s="67">
        <f t="shared" si="5"/>
        <v>2078.1129237410064</v>
      </c>
      <c r="W94" s="64">
        <f t="shared" si="6"/>
        <v>2078.1129237410064</v>
      </c>
      <c r="X94" s="117">
        <f t="shared" si="7"/>
        <v>2078.1129237410064</v>
      </c>
      <c r="Y94" s="75">
        <f>IFERROR(MAX(1-N94/$J94,0),1)</f>
        <v>0.24257425742574257</v>
      </c>
      <c r="Z94" s="27">
        <f>IFERROR(MAX(1-O94/$J94,0),1)</f>
        <v>0.24257425742574257</v>
      </c>
      <c r="AA94" s="76">
        <f>IFERROR(MAX(1-P94/$J94,0),1)</f>
        <v>0.24257425742574257</v>
      </c>
      <c r="AB94" s="65" t="str">
        <f>IF(SUM($J94,M94)=0,"Others",VLOOKUP(AA94,Master!$B$4:$D$13,3,TRUE))</f>
        <v>20-30%</v>
      </c>
      <c r="AC94" s="60" t="str">
        <f>IF(SUM(J94,K94)=0,"Others",IF(AND(K94=0,J94&gt;0),"Not Forecasted But Sold",IF(AND(K94&gt;0,J94=0),"Forecasted But Not Sold",IF(K94/J94&gt;1.1,"Overforecast",IF(K94/J94&lt;0.9,"Underforecast","Normal")))))</f>
        <v>Overforecast</v>
      </c>
      <c r="AD94" s="61" t="str">
        <f>IF(SUM(J94,L94)=0,"Others",IF(AND(L94=0,J94&gt;0),"Not Forecasted But Sold",IF(AND(L94&gt;0,J94=0),"Forecasted But Not Sold",IF(L94/J94&gt;1.1,"Overforecast",IF(L94/J94&lt;0.9,"Underforecast","Normal")))))</f>
        <v>Overforecast</v>
      </c>
      <c r="AE94" s="61" t="str">
        <f>IF(SUM(J94,M94)=0,"Others",IF(AND(M94=0,J94&gt;0),"Not Forecasted But Sold",IF(AND(M94&gt;0,J94=0),"Forecasted But Not Sold",IF(M94/J94&gt;1.1,"Overforecast",IF(M94/J94&lt;0.9,"Underforecast","Normal")))))</f>
        <v>Overforecast</v>
      </c>
      <c r="AF94" s="144" t="str">
        <f>IFERROR(IF(J94=0,"0",VLOOKUP(J94/M94,Master!$N$5:$P$11,3,TRUE)),"Sales Agst No FC")</f>
        <v>50-80</v>
      </c>
    </row>
    <row r="95" spans="1:32" x14ac:dyDescent="0.45">
      <c r="A95" s="60" t="s">
        <v>2302</v>
      </c>
      <c r="B95" s="61" t="s">
        <v>1123</v>
      </c>
      <c r="C95" s="61" t="s">
        <v>1140</v>
      </c>
      <c r="D95" s="61" t="s">
        <v>1162</v>
      </c>
      <c r="E95" s="62" t="s">
        <v>205</v>
      </c>
      <c r="F95" s="62" t="s">
        <v>1381</v>
      </c>
      <c r="G95" s="63">
        <v>44593</v>
      </c>
      <c r="H95" s="64">
        <v>470</v>
      </c>
      <c r="I95" s="61" t="str">
        <f t="shared" si="4"/>
        <v>Demand</v>
      </c>
      <c r="J95" s="66">
        <v>110</v>
      </c>
      <c r="K95" s="67">
        <v>248</v>
      </c>
      <c r="L95" s="64">
        <v>248</v>
      </c>
      <c r="M95" s="64">
        <v>400</v>
      </c>
      <c r="N95" s="67">
        <f>ABS(K95-$J95)</f>
        <v>138</v>
      </c>
      <c r="O95" s="64">
        <f>ABS(L95-$J95)</f>
        <v>138</v>
      </c>
      <c r="P95" s="64">
        <f>ABS(M95-$J95)</f>
        <v>290</v>
      </c>
      <c r="Q95" s="66">
        <v>6.5049222310126584</v>
      </c>
      <c r="R95" s="66">
        <f>$Q95*J95</f>
        <v>715.54144541139237</v>
      </c>
      <c r="S95" s="67">
        <f>$Q95*K95</f>
        <v>1613.2207132911392</v>
      </c>
      <c r="T95" s="64">
        <f>$Q95*L95</f>
        <v>1613.2207132911392</v>
      </c>
      <c r="U95" s="64">
        <f>$Q95*M95</f>
        <v>2601.9688924050633</v>
      </c>
      <c r="V95" s="67">
        <f t="shared" si="5"/>
        <v>897.67926787974682</v>
      </c>
      <c r="W95" s="64">
        <f t="shared" si="6"/>
        <v>897.67926787974682</v>
      </c>
      <c r="X95" s="117">
        <f t="shared" si="7"/>
        <v>1886.4274469936709</v>
      </c>
      <c r="Y95" s="75">
        <f>IFERROR(MAX(1-N95/$J95,0),1)</f>
        <v>0</v>
      </c>
      <c r="Z95" s="27">
        <f>IFERROR(MAX(1-O95/$J95,0),1)</f>
        <v>0</v>
      </c>
      <c r="AA95" s="76">
        <f>IFERROR(MAX(1-P95/$J95,0),1)</f>
        <v>0</v>
      </c>
      <c r="AB95" s="65" t="str">
        <f>IF(SUM($J95,M95)=0,"Others",VLOOKUP(AA95,Master!$B$4:$D$13,3,TRUE))</f>
        <v>0-10%</v>
      </c>
      <c r="AC95" s="60" t="str">
        <f>IF(SUM(J95,K95)=0,"Others",IF(AND(K95=0,J95&gt;0),"Not Forecasted But Sold",IF(AND(K95&gt;0,J95=0),"Forecasted But Not Sold",IF(K95/J95&gt;1.1,"Overforecast",IF(K95/J95&lt;0.9,"Underforecast","Normal")))))</f>
        <v>Overforecast</v>
      </c>
      <c r="AD95" s="61" t="str">
        <f>IF(SUM(J95,L95)=0,"Others",IF(AND(L95=0,J95&gt;0),"Not Forecasted But Sold",IF(AND(L95&gt;0,J95=0),"Forecasted But Not Sold",IF(L95/J95&gt;1.1,"Overforecast",IF(L95/J95&lt;0.9,"Underforecast","Normal")))))</f>
        <v>Overforecast</v>
      </c>
      <c r="AE95" s="61" t="str">
        <f>IF(SUM(J95,M95)=0,"Others",IF(AND(M95=0,J95&gt;0),"Not Forecasted But Sold",IF(AND(M95&gt;0,J95=0),"Forecasted But Not Sold",IF(M95/J95&gt;1.1,"Overforecast",IF(M95/J95&lt;0.9,"Underforecast","Normal")))))</f>
        <v>Overforecast</v>
      </c>
      <c r="AF95" s="144" t="str">
        <f>IFERROR(IF(J95=0,"0",VLOOKUP(J95/M95,Master!$N$5:$P$11,3,TRUE)),"Sales Agst No FC")</f>
        <v>25-50</v>
      </c>
    </row>
    <row r="96" spans="1:32" x14ac:dyDescent="0.45">
      <c r="A96" s="60" t="s">
        <v>2302</v>
      </c>
      <c r="B96" s="61" t="s">
        <v>1122</v>
      </c>
      <c r="C96" s="61" t="s">
        <v>1140</v>
      </c>
      <c r="D96" s="61" t="s">
        <v>1162</v>
      </c>
      <c r="E96" s="62" t="s">
        <v>206</v>
      </c>
      <c r="F96" s="62" t="s">
        <v>1382</v>
      </c>
      <c r="G96" s="63">
        <v>44593</v>
      </c>
      <c r="H96" s="64">
        <v>331</v>
      </c>
      <c r="I96" s="61" t="str">
        <f t="shared" si="4"/>
        <v>Demand</v>
      </c>
      <c r="J96" s="66">
        <v>60</v>
      </c>
      <c r="K96" s="67">
        <v>57</v>
      </c>
      <c r="L96" s="64">
        <v>57</v>
      </c>
      <c r="M96" s="64">
        <v>60</v>
      </c>
      <c r="N96" s="67">
        <f>ABS(K96-$J96)</f>
        <v>3</v>
      </c>
      <c r="O96" s="64">
        <f>ABS(L96-$J96)</f>
        <v>3</v>
      </c>
      <c r="P96" s="64">
        <f>ABS(M96-$J96)</f>
        <v>0</v>
      </c>
      <c r="Q96" s="66">
        <v>6.4036784848484851</v>
      </c>
      <c r="R96" s="66">
        <f>$Q96*J96</f>
        <v>384.22070909090911</v>
      </c>
      <c r="S96" s="67">
        <f>$Q96*K96</f>
        <v>365.00967363636363</v>
      </c>
      <c r="T96" s="64">
        <f>$Q96*L96</f>
        <v>365.00967363636363</v>
      </c>
      <c r="U96" s="64">
        <f>$Q96*M96</f>
        <v>384.22070909090911</v>
      </c>
      <c r="V96" s="67">
        <f t="shared" si="5"/>
        <v>19.211035454545481</v>
      </c>
      <c r="W96" s="64">
        <f t="shared" si="6"/>
        <v>19.211035454545481</v>
      </c>
      <c r="X96" s="117">
        <f t="shared" si="7"/>
        <v>0</v>
      </c>
      <c r="Y96" s="75">
        <f>IFERROR(MAX(1-N96/$J96,0),1)</f>
        <v>0.95</v>
      </c>
      <c r="Z96" s="27">
        <f>IFERROR(MAX(1-O96/$J96,0),1)</f>
        <v>0.95</v>
      </c>
      <c r="AA96" s="76">
        <f>IFERROR(MAX(1-P96/$J96,0),1)</f>
        <v>1</v>
      </c>
      <c r="AB96" s="65" t="str">
        <f>IF(SUM($J96,M96)=0,"Others",VLOOKUP(AA96,Master!$B$4:$D$13,3,TRUE))</f>
        <v>90-100%</v>
      </c>
      <c r="AC96" s="60" t="str">
        <f>IF(SUM(J96,K96)=0,"Others",IF(AND(K96=0,J96&gt;0),"Not Forecasted But Sold",IF(AND(K96&gt;0,J96=0),"Forecasted But Not Sold",IF(K96/J96&gt;1.1,"Overforecast",IF(K96/J96&lt;0.9,"Underforecast","Normal")))))</f>
        <v>Normal</v>
      </c>
      <c r="AD96" s="61" t="str">
        <f>IF(SUM(J96,L96)=0,"Others",IF(AND(L96=0,J96&gt;0),"Not Forecasted But Sold",IF(AND(L96&gt;0,J96=0),"Forecasted But Not Sold",IF(L96/J96&gt;1.1,"Overforecast",IF(L96/J96&lt;0.9,"Underforecast","Normal")))))</f>
        <v>Normal</v>
      </c>
      <c r="AE96" s="61" t="str">
        <f>IF(SUM(J96,M96)=0,"Others",IF(AND(M96=0,J96&gt;0),"Not Forecasted But Sold",IF(AND(M96&gt;0,J96=0),"Forecasted But Not Sold",IF(M96/J96&gt;1.1,"Overforecast",IF(M96/J96&lt;0.9,"Underforecast","Normal")))))</f>
        <v>Normal</v>
      </c>
      <c r="AF96" s="144" t="str">
        <f>IFERROR(IF(J96=0,"0",VLOOKUP(J96/M96,Master!$N$5:$P$11,3,TRUE)),"Sales Agst No FC")</f>
        <v>80-120</v>
      </c>
    </row>
    <row r="97" spans="1:32" x14ac:dyDescent="0.45">
      <c r="A97" s="60" t="s">
        <v>2302</v>
      </c>
      <c r="B97" s="61" t="s">
        <v>1121</v>
      </c>
      <c r="C97" s="61" t="s">
        <v>1140</v>
      </c>
      <c r="D97" s="61" t="s">
        <v>1162</v>
      </c>
      <c r="E97" s="62" t="s">
        <v>207</v>
      </c>
      <c r="F97" s="62" t="s">
        <v>1383</v>
      </c>
      <c r="G97" s="63">
        <v>44593</v>
      </c>
      <c r="H97" s="64">
        <v>85</v>
      </c>
      <c r="I97" s="61" t="str">
        <f t="shared" si="4"/>
        <v>Demand</v>
      </c>
      <c r="J97" s="66">
        <v>47</v>
      </c>
      <c r="K97" s="67">
        <v>39</v>
      </c>
      <c r="L97" s="64">
        <v>39</v>
      </c>
      <c r="M97" s="64">
        <v>85</v>
      </c>
      <c r="N97" s="67">
        <f>ABS(K97-$J97)</f>
        <v>8</v>
      </c>
      <c r="O97" s="64">
        <f>ABS(L97-$J97)</f>
        <v>8</v>
      </c>
      <c r="P97" s="64">
        <f>ABS(M97-$J97)</f>
        <v>38</v>
      </c>
      <c r="Q97" s="66">
        <v>4.2475714285714279</v>
      </c>
      <c r="R97" s="66">
        <f>$Q97*J97</f>
        <v>199.63585714285711</v>
      </c>
      <c r="S97" s="67">
        <f>$Q97*K97</f>
        <v>165.6552857142857</v>
      </c>
      <c r="T97" s="64">
        <f>$Q97*L97</f>
        <v>165.6552857142857</v>
      </c>
      <c r="U97" s="64">
        <f>$Q97*M97</f>
        <v>361.0435714285714</v>
      </c>
      <c r="V97" s="67">
        <f t="shared" si="5"/>
        <v>33.980571428571409</v>
      </c>
      <c r="W97" s="64">
        <f t="shared" si="6"/>
        <v>33.980571428571409</v>
      </c>
      <c r="X97" s="117">
        <f t="shared" si="7"/>
        <v>161.40771428571429</v>
      </c>
      <c r="Y97" s="75">
        <f>IFERROR(MAX(1-N97/$J97,0),1)</f>
        <v>0.82978723404255317</v>
      </c>
      <c r="Z97" s="27">
        <f>IFERROR(MAX(1-O97/$J97,0),1)</f>
        <v>0.82978723404255317</v>
      </c>
      <c r="AA97" s="76">
        <f>IFERROR(MAX(1-P97/$J97,0),1)</f>
        <v>0.19148936170212771</v>
      </c>
      <c r="AB97" s="65" t="str">
        <f>IF(SUM($J97,M97)=0,"Others",VLOOKUP(AA97,Master!$B$4:$D$13,3,TRUE))</f>
        <v>10-20%</v>
      </c>
      <c r="AC97" s="60" t="str">
        <f>IF(SUM(J97,K97)=0,"Others",IF(AND(K97=0,J97&gt;0),"Not Forecasted But Sold",IF(AND(K97&gt;0,J97=0),"Forecasted But Not Sold",IF(K97/J97&gt;1.1,"Overforecast",IF(K97/J97&lt;0.9,"Underforecast","Normal")))))</f>
        <v>Underforecast</v>
      </c>
      <c r="AD97" s="61" t="str">
        <f>IF(SUM(J97,L97)=0,"Others",IF(AND(L97=0,J97&gt;0),"Not Forecasted But Sold",IF(AND(L97&gt;0,J97=0),"Forecasted But Not Sold",IF(L97/J97&gt;1.1,"Overforecast",IF(L97/J97&lt;0.9,"Underforecast","Normal")))))</f>
        <v>Underforecast</v>
      </c>
      <c r="AE97" s="61" t="str">
        <f>IF(SUM(J97,M97)=0,"Others",IF(AND(M97=0,J97&gt;0),"Not Forecasted But Sold",IF(AND(M97&gt;0,J97=0),"Forecasted But Not Sold",IF(M97/J97&gt;1.1,"Overforecast",IF(M97/J97&lt;0.9,"Underforecast","Normal")))))</f>
        <v>Overforecast</v>
      </c>
      <c r="AF97" s="144" t="str">
        <f>IFERROR(IF(J97=0,"0",VLOOKUP(J97/M97,Master!$N$5:$P$11,3,TRUE)),"Sales Agst No FC")</f>
        <v>50-80</v>
      </c>
    </row>
    <row r="98" spans="1:32" x14ac:dyDescent="0.45">
      <c r="A98" s="60" t="s">
        <v>2302</v>
      </c>
      <c r="B98" s="61" t="s">
        <v>1121</v>
      </c>
      <c r="C98" s="61" t="s">
        <v>1130</v>
      </c>
      <c r="D98" s="61" t="s">
        <v>1163</v>
      </c>
      <c r="E98" s="62" t="s">
        <v>208</v>
      </c>
      <c r="F98" s="62" t="s">
        <v>1384</v>
      </c>
      <c r="G98" s="63">
        <v>44593</v>
      </c>
      <c r="H98" s="64">
        <v>28666</v>
      </c>
      <c r="I98" s="61" t="str">
        <f t="shared" ref="I98:I145" si="8">IF(J98&gt;M98,"Demand",IF(OR(H98&lt;=0.05*M98,J98&gt;=0.9*H98),"Supply","Demand"))</f>
        <v>Demand</v>
      </c>
      <c r="J98" s="66">
        <v>0</v>
      </c>
      <c r="K98" s="67">
        <v>2717</v>
      </c>
      <c r="L98" s="64">
        <v>2717</v>
      </c>
      <c r="M98" s="64">
        <v>3500</v>
      </c>
      <c r="N98" s="67">
        <f>ABS(K98-$J98)</f>
        <v>2717</v>
      </c>
      <c r="O98" s="64">
        <f>ABS(L98-$J98)</f>
        <v>2717</v>
      </c>
      <c r="P98" s="64">
        <f>ABS(M98-$J98)</f>
        <v>3500</v>
      </c>
      <c r="Q98" s="66">
        <v>4.0976159063999527</v>
      </c>
      <c r="R98" s="66">
        <f>$Q98*J98</f>
        <v>0</v>
      </c>
      <c r="S98" s="67">
        <f>$Q98*K98</f>
        <v>11133.222417688672</v>
      </c>
      <c r="T98" s="64">
        <f>$Q98*L98</f>
        <v>11133.222417688672</v>
      </c>
      <c r="U98" s="64">
        <f>$Q98*M98</f>
        <v>14341.655672399835</v>
      </c>
      <c r="V98" s="67">
        <f t="shared" si="5"/>
        <v>11133.222417688672</v>
      </c>
      <c r="W98" s="64">
        <f t="shared" si="6"/>
        <v>11133.222417688672</v>
      </c>
      <c r="X98" s="117">
        <f t="shared" si="7"/>
        <v>14341.655672399835</v>
      </c>
      <c r="Y98" s="75">
        <f>IFERROR(MAX(1-N98/$J98,0),1)</f>
        <v>1</v>
      </c>
      <c r="Z98" s="27">
        <f>IFERROR(MAX(1-O98/$J98,0),1)</f>
        <v>1</v>
      </c>
      <c r="AA98" s="76">
        <f>IFERROR(MAX(1-P98/$J98,0),1)</f>
        <v>1</v>
      </c>
      <c r="AB98" s="65" t="str">
        <f>IF(SUM($J98,M98)=0,"Others",VLOOKUP(AA98,Master!$B$4:$D$13,3,TRUE))</f>
        <v>90-100%</v>
      </c>
      <c r="AC98" s="60" t="str">
        <f>IF(SUM(J98,K98)=0,"Others",IF(AND(K98=0,J98&gt;0),"Not Forecasted But Sold",IF(AND(K98&gt;0,J98=0),"Forecasted But Not Sold",IF(K98/J98&gt;1.1,"Overforecast",IF(K98/J98&lt;0.9,"Underforecast","Normal")))))</f>
        <v>Forecasted But Not Sold</v>
      </c>
      <c r="AD98" s="61" t="str">
        <f>IF(SUM(J98,L98)=0,"Others",IF(AND(L98=0,J98&gt;0),"Not Forecasted But Sold",IF(AND(L98&gt;0,J98=0),"Forecasted But Not Sold",IF(L98/J98&gt;1.1,"Overforecast",IF(L98/J98&lt;0.9,"Underforecast","Normal")))))</f>
        <v>Forecasted But Not Sold</v>
      </c>
      <c r="AE98" s="61" t="str">
        <f>IF(SUM(J98,M98)=0,"Others",IF(AND(M98=0,J98&gt;0),"Not Forecasted But Sold",IF(AND(M98&gt;0,J98=0),"Forecasted But Not Sold",IF(M98/J98&gt;1.1,"Overforecast",IF(M98/J98&lt;0.9,"Underforecast","Normal")))))</f>
        <v>Forecasted But Not Sold</v>
      </c>
      <c r="AF98" s="144" t="str">
        <f>IFERROR(IF(J98=0,"0",VLOOKUP(J98/M98,Master!$N$5:$P$11,3,TRUE)),"Sales Agst No FC")</f>
        <v>0</v>
      </c>
    </row>
    <row r="99" spans="1:32" x14ac:dyDescent="0.45">
      <c r="A99" s="60" t="s">
        <v>2302</v>
      </c>
      <c r="B99" s="61" t="s">
        <v>1123</v>
      </c>
      <c r="C99" s="61" t="s">
        <v>1130</v>
      </c>
      <c r="D99" s="61" t="s">
        <v>1163</v>
      </c>
      <c r="E99" s="62" t="s">
        <v>209</v>
      </c>
      <c r="F99" s="62" t="s">
        <v>1385</v>
      </c>
      <c r="G99" s="63">
        <v>44593</v>
      </c>
      <c r="H99" s="64">
        <v>21</v>
      </c>
      <c r="I99" s="61" t="str">
        <f t="shared" si="8"/>
        <v>Supply</v>
      </c>
      <c r="J99" s="66">
        <v>0</v>
      </c>
      <c r="K99" s="67">
        <v>2281</v>
      </c>
      <c r="L99" s="64">
        <v>2281</v>
      </c>
      <c r="M99" s="64">
        <v>3200</v>
      </c>
      <c r="N99" s="67">
        <f>ABS(K99-$J99)</f>
        <v>2281</v>
      </c>
      <c r="O99" s="64">
        <f>ABS(L99-$J99)</f>
        <v>2281</v>
      </c>
      <c r="P99" s="64">
        <f>ABS(M99-$J99)</f>
        <v>3200</v>
      </c>
      <c r="Q99" s="66">
        <v>3.9335965706844163</v>
      </c>
      <c r="R99" s="66">
        <f>$Q99*J99</f>
        <v>0</v>
      </c>
      <c r="S99" s="67">
        <f>$Q99*K99</f>
        <v>8972.5337777311543</v>
      </c>
      <c r="T99" s="64">
        <f>$Q99*L99</f>
        <v>8972.5337777311543</v>
      </c>
      <c r="U99" s="64">
        <f>$Q99*M99</f>
        <v>12587.509026190131</v>
      </c>
      <c r="V99" s="67">
        <f t="shared" ref="V99:V146" si="9">ABS(S99-$R99)</f>
        <v>8972.5337777311543</v>
      </c>
      <c r="W99" s="64">
        <f t="shared" ref="W99:W146" si="10">ABS(T99-$R99)</f>
        <v>8972.5337777311543</v>
      </c>
      <c r="X99" s="117">
        <f t="shared" ref="X99:X146" si="11">ABS(U99-R99)</f>
        <v>12587.509026190131</v>
      </c>
      <c r="Y99" s="75">
        <f>IFERROR(MAX(1-N99/$J99,0),1)</f>
        <v>1</v>
      </c>
      <c r="Z99" s="27">
        <f>IFERROR(MAX(1-O99/$J99,0),1)</f>
        <v>1</v>
      </c>
      <c r="AA99" s="76">
        <f>IFERROR(MAX(1-P99/$J99,0),1)</f>
        <v>1</v>
      </c>
      <c r="AB99" s="65" t="str">
        <f>IF(SUM($J99,M99)=0,"Others",VLOOKUP(AA99,Master!$B$4:$D$13,3,TRUE))</f>
        <v>90-100%</v>
      </c>
      <c r="AC99" s="60" t="str">
        <f>IF(SUM(J99,K99)=0,"Others",IF(AND(K99=0,J99&gt;0),"Not Forecasted But Sold",IF(AND(K99&gt;0,J99=0),"Forecasted But Not Sold",IF(K99/J99&gt;1.1,"Overforecast",IF(K99/J99&lt;0.9,"Underforecast","Normal")))))</f>
        <v>Forecasted But Not Sold</v>
      </c>
      <c r="AD99" s="61" t="str">
        <f>IF(SUM(J99,L99)=0,"Others",IF(AND(L99=0,J99&gt;0),"Not Forecasted But Sold",IF(AND(L99&gt;0,J99=0),"Forecasted But Not Sold",IF(L99/J99&gt;1.1,"Overforecast",IF(L99/J99&lt;0.9,"Underforecast","Normal")))))</f>
        <v>Forecasted But Not Sold</v>
      </c>
      <c r="AE99" s="61" t="str">
        <f>IF(SUM(J99,M99)=0,"Others",IF(AND(M99=0,J99&gt;0),"Not Forecasted But Sold",IF(AND(M99&gt;0,J99=0),"Forecasted But Not Sold",IF(M99/J99&gt;1.1,"Overforecast",IF(M99/J99&lt;0.9,"Underforecast","Normal")))))</f>
        <v>Forecasted But Not Sold</v>
      </c>
      <c r="AF99" s="144" t="str">
        <f>IFERROR(IF(J99=0,"0",VLOOKUP(J99/M99,Master!$N$5:$P$11,3,TRUE)),"Sales Agst No FC")</f>
        <v>0</v>
      </c>
    </row>
    <row r="100" spans="1:32" x14ac:dyDescent="0.45">
      <c r="A100" s="60" t="s">
        <v>2302</v>
      </c>
      <c r="B100" s="61" t="s">
        <v>1122</v>
      </c>
      <c r="C100" s="61" t="s">
        <v>1133</v>
      </c>
      <c r="D100" s="61" t="s">
        <v>1164</v>
      </c>
      <c r="E100" s="62" t="s">
        <v>210</v>
      </c>
      <c r="F100" s="62" t="s">
        <v>1386</v>
      </c>
      <c r="G100" s="63">
        <v>44593</v>
      </c>
      <c r="H100" s="64">
        <v>0</v>
      </c>
      <c r="I100" s="61" t="str">
        <f t="shared" si="8"/>
        <v>Supply</v>
      </c>
      <c r="J100" s="66">
        <v>0</v>
      </c>
      <c r="K100" s="67">
        <v>0</v>
      </c>
      <c r="L100" s="64">
        <v>0</v>
      </c>
      <c r="M100" s="64">
        <v>0</v>
      </c>
      <c r="N100" s="67">
        <f>ABS(K100-$J100)</f>
        <v>0</v>
      </c>
      <c r="O100" s="64">
        <f>ABS(L100-$J100)</f>
        <v>0</v>
      </c>
      <c r="P100" s="64">
        <f>ABS(M100-$J100)</f>
        <v>0</v>
      </c>
      <c r="Q100" s="66">
        <v>0</v>
      </c>
      <c r="R100" s="66">
        <f>$Q100*J100</f>
        <v>0</v>
      </c>
      <c r="S100" s="67">
        <f>$Q100*K100</f>
        <v>0</v>
      </c>
      <c r="T100" s="64">
        <f>$Q100*L100</f>
        <v>0</v>
      </c>
      <c r="U100" s="64">
        <f>$Q100*M100</f>
        <v>0</v>
      </c>
      <c r="V100" s="67">
        <f t="shared" si="9"/>
        <v>0</v>
      </c>
      <c r="W100" s="64">
        <f t="shared" si="10"/>
        <v>0</v>
      </c>
      <c r="X100" s="117">
        <f t="shared" si="11"/>
        <v>0</v>
      </c>
      <c r="Y100" s="75">
        <f>IFERROR(MAX(1-N100/$J100,0),1)</f>
        <v>1</v>
      </c>
      <c r="Z100" s="27">
        <f>IFERROR(MAX(1-O100/$J100,0),1)</f>
        <v>1</v>
      </c>
      <c r="AA100" s="76">
        <f>IFERROR(MAX(1-P100/$J100,0),1)</f>
        <v>1</v>
      </c>
      <c r="AB100" s="65" t="str">
        <f>IF(SUM($J100,M100)=0,"Others",VLOOKUP(AA100,Master!$B$4:$D$13,3,TRUE))</f>
        <v>Others</v>
      </c>
      <c r="AC100" s="60" t="str">
        <f>IF(SUM(J100,K100)=0,"Others",IF(AND(K100=0,J100&gt;0),"Not Forecasted But Sold",IF(AND(K100&gt;0,J100=0),"Forecasted But Not Sold",IF(K100/J100&gt;1.1,"Overforecast",IF(K100/J100&lt;0.9,"Underforecast","Normal")))))</f>
        <v>Others</v>
      </c>
      <c r="AD100" s="61" t="str">
        <f>IF(SUM(J100,L100)=0,"Others",IF(AND(L100=0,J100&gt;0),"Not Forecasted But Sold",IF(AND(L100&gt;0,J100=0),"Forecasted But Not Sold",IF(L100/J100&gt;1.1,"Overforecast",IF(L100/J100&lt;0.9,"Underforecast","Normal")))))</f>
        <v>Others</v>
      </c>
      <c r="AE100" s="61" t="str">
        <f>IF(SUM(J100,M100)=0,"Others",IF(AND(M100=0,J100&gt;0),"Not Forecasted But Sold",IF(AND(M100&gt;0,J100=0),"Forecasted But Not Sold",IF(M100/J100&gt;1.1,"Overforecast",IF(M100/J100&lt;0.9,"Underforecast","Normal")))))</f>
        <v>Others</v>
      </c>
      <c r="AF100" s="144" t="str">
        <f>IFERROR(IF(J100=0,"0",VLOOKUP(J100/M100,Master!$N$5:$P$11,3,TRUE)),"Sales Agst No FC")</f>
        <v>0</v>
      </c>
    </row>
    <row r="101" spans="1:32" x14ac:dyDescent="0.45">
      <c r="A101" s="60" t="s">
        <v>2302</v>
      </c>
      <c r="B101" s="61" t="s">
        <v>1122</v>
      </c>
      <c r="C101" s="61" t="s">
        <v>1133</v>
      </c>
      <c r="D101" s="61" t="s">
        <v>1164</v>
      </c>
      <c r="E101" s="62" t="s">
        <v>211</v>
      </c>
      <c r="F101" s="62" t="s">
        <v>1387</v>
      </c>
      <c r="G101" s="63">
        <v>44593</v>
      </c>
      <c r="H101" s="64">
        <v>0</v>
      </c>
      <c r="I101" s="61" t="str">
        <f t="shared" si="8"/>
        <v>Supply</v>
      </c>
      <c r="J101" s="66">
        <v>0</v>
      </c>
      <c r="K101" s="67">
        <v>0</v>
      </c>
      <c r="L101" s="64">
        <v>0</v>
      </c>
      <c r="M101" s="64">
        <v>0</v>
      </c>
      <c r="N101" s="67">
        <f>ABS(K101-$J101)</f>
        <v>0</v>
      </c>
      <c r="O101" s="64">
        <f>ABS(L101-$J101)</f>
        <v>0</v>
      </c>
      <c r="P101" s="64">
        <f>ABS(M101-$J101)</f>
        <v>0</v>
      </c>
      <c r="Q101" s="66">
        <v>0</v>
      </c>
      <c r="R101" s="66">
        <f>$Q101*J101</f>
        <v>0</v>
      </c>
      <c r="S101" s="67">
        <f>$Q101*K101</f>
        <v>0</v>
      </c>
      <c r="T101" s="64">
        <f>$Q101*L101</f>
        <v>0</v>
      </c>
      <c r="U101" s="64">
        <f>$Q101*M101</f>
        <v>0</v>
      </c>
      <c r="V101" s="67">
        <f t="shared" si="9"/>
        <v>0</v>
      </c>
      <c r="W101" s="64">
        <f t="shared" si="10"/>
        <v>0</v>
      </c>
      <c r="X101" s="117">
        <f t="shared" si="11"/>
        <v>0</v>
      </c>
      <c r="Y101" s="75">
        <f>IFERROR(MAX(1-N101/$J101,0),1)</f>
        <v>1</v>
      </c>
      <c r="Z101" s="27">
        <f>IFERROR(MAX(1-O101/$J101,0),1)</f>
        <v>1</v>
      </c>
      <c r="AA101" s="76">
        <f>IFERROR(MAX(1-P101/$J101,0),1)</f>
        <v>1</v>
      </c>
      <c r="AB101" s="65" t="str">
        <f>IF(SUM($J101,M101)=0,"Others",VLOOKUP(AA101,Master!$B$4:$D$13,3,TRUE))</f>
        <v>Others</v>
      </c>
      <c r="AC101" s="60" t="str">
        <f>IF(SUM(J101,K101)=0,"Others",IF(AND(K101=0,J101&gt;0),"Not Forecasted But Sold",IF(AND(K101&gt;0,J101=0),"Forecasted But Not Sold",IF(K101/J101&gt;1.1,"Overforecast",IF(K101/J101&lt;0.9,"Underforecast","Normal")))))</f>
        <v>Others</v>
      </c>
      <c r="AD101" s="61" t="str">
        <f>IF(SUM(J101,L101)=0,"Others",IF(AND(L101=0,J101&gt;0),"Not Forecasted But Sold",IF(AND(L101&gt;0,J101=0),"Forecasted But Not Sold",IF(L101/J101&gt;1.1,"Overforecast",IF(L101/J101&lt;0.9,"Underforecast","Normal")))))</f>
        <v>Others</v>
      </c>
      <c r="AE101" s="61" t="str">
        <f>IF(SUM(J101,M101)=0,"Others",IF(AND(M101=0,J101&gt;0),"Not Forecasted But Sold",IF(AND(M101&gt;0,J101=0),"Forecasted But Not Sold",IF(M101/J101&gt;1.1,"Overforecast",IF(M101/J101&lt;0.9,"Underforecast","Normal")))))</f>
        <v>Others</v>
      </c>
      <c r="AF101" s="144" t="str">
        <f>IFERROR(IF(J101=0,"0",VLOOKUP(J101/M101,Master!$N$5:$P$11,3,TRUE)),"Sales Agst No FC")</f>
        <v>0</v>
      </c>
    </row>
    <row r="102" spans="1:32" x14ac:dyDescent="0.45">
      <c r="A102" s="60" t="s">
        <v>2302</v>
      </c>
      <c r="B102" s="61" t="s">
        <v>1122</v>
      </c>
      <c r="C102" s="61" t="s">
        <v>1133</v>
      </c>
      <c r="D102" s="61" t="s">
        <v>1164</v>
      </c>
      <c r="E102" s="62" t="s">
        <v>212</v>
      </c>
      <c r="F102" s="62" t="s">
        <v>1388</v>
      </c>
      <c r="G102" s="63">
        <v>44593</v>
      </c>
      <c r="H102" s="64">
        <v>0</v>
      </c>
      <c r="I102" s="61" t="str">
        <f t="shared" si="8"/>
        <v>Supply</v>
      </c>
      <c r="J102" s="66">
        <v>0</v>
      </c>
      <c r="K102" s="67">
        <v>0</v>
      </c>
      <c r="L102" s="64">
        <v>0</v>
      </c>
      <c r="M102" s="64">
        <v>0</v>
      </c>
      <c r="N102" s="67">
        <f>ABS(K102-$J102)</f>
        <v>0</v>
      </c>
      <c r="O102" s="64">
        <f>ABS(L102-$J102)</f>
        <v>0</v>
      </c>
      <c r="P102" s="64">
        <f>ABS(M102-$J102)</f>
        <v>0</v>
      </c>
      <c r="Q102" s="66">
        <v>0</v>
      </c>
      <c r="R102" s="66">
        <f>$Q102*J102</f>
        <v>0</v>
      </c>
      <c r="S102" s="67">
        <f>$Q102*K102</f>
        <v>0</v>
      </c>
      <c r="T102" s="64">
        <f>$Q102*L102</f>
        <v>0</v>
      </c>
      <c r="U102" s="64">
        <f>$Q102*M102</f>
        <v>0</v>
      </c>
      <c r="V102" s="67">
        <f t="shared" si="9"/>
        <v>0</v>
      </c>
      <c r="W102" s="64">
        <f t="shared" si="10"/>
        <v>0</v>
      </c>
      <c r="X102" s="117">
        <f t="shared" si="11"/>
        <v>0</v>
      </c>
      <c r="Y102" s="75">
        <f>IFERROR(MAX(1-N102/$J102,0),1)</f>
        <v>1</v>
      </c>
      <c r="Z102" s="27">
        <f>IFERROR(MAX(1-O102/$J102,0),1)</f>
        <v>1</v>
      </c>
      <c r="AA102" s="76">
        <f>IFERROR(MAX(1-P102/$J102,0),1)</f>
        <v>1</v>
      </c>
      <c r="AB102" s="65" t="str">
        <f>IF(SUM($J102,M102)=0,"Others",VLOOKUP(AA102,Master!$B$4:$D$13,3,TRUE))</f>
        <v>Others</v>
      </c>
      <c r="AC102" s="60" t="str">
        <f>IF(SUM(J102,K102)=0,"Others",IF(AND(K102=0,J102&gt;0),"Not Forecasted But Sold",IF(AND(K102&gt;0,J102=0),"Forecasted But Not Sold",IF(K102/J102&gt;1.1,"Overforecast",IF(K102/J102&lt;0.9,"Underforecast","Normal")))))</f>
        <v>Others</v>
      </c>
      <c r="AD102" s="61" t="str">
        <f>IF(SUM(J102,L102)=0,"Others",IF(AND(L102=0,J102&gt;0),"Not Forecasted But Sold",IF(AND(L102&gt;0,J102=0),"Forecasted But Not Sold",IF(L102/J102&gt;1.1,"Overforecast",IF(L102/J102&lt;0.9,"Underforecast","Normal")))))</f>
        <v>Others</v>
      </c>
      <c r="AE102" s="61" t="str">
        <f>IF(SUM(J102,M102)=0,"Others",IF(AND(M102=0,J102&gt;0),"Not Forecasted But Sold",IF(AND(M102&gt;0,J102=0),"Forecasted But Not Sold",IF(M102/J102&gt;1.1,"Overforecast",IF(M102/J102&lt;0.9,"Underforecast","Normal")))))</f>
        <v>Others</v>
      </c>
      <c r="AF102" s="144" t="str">
        <f>IFERROR(IF(J102=0,"0",VLOOKUP(J102/M102,Master!$N$5:$P$11,3,TRUE)),"Sales Agst No FC")</f>
        <v>0</v>
      </c>
    </row>
    <row r="103" spans="1:32" x14ac:dyDescent="0.45">
      <c r="A103" s="60" t="s">
        <v>2302</v>
      </c>
      <c r="B103" s="61" t="s">
        <v>1122</v>
      </c>
      <c r="C103" s="61" t="s">
        <v>1133</v>
      </c>
      <c r="D103" s="61" t="s">
        <v>1164</v>
      </c>
      <c r="E103" s="62" t="s">
        <v>213</v>
      </c>
      <c r="F103" s="62" t="s">
        <v>1389</v>
      </c>
      <c r="G103" s="63">
        <v>44593</v>
      </c>
      <c r="H103" s="64">
        <v>0</v>
      </c>
      <c r="I103" s="61" t="str">
        <f t="shared" si="8"/>
        <v>Supply</v>
      </c>
      <c r="J103" s="66">
        <v>0</v>
      </c>
      <c r="K103" s="67">
        <v>0</v>
      </c>
      <c r="L103" s="64">
        <v>0</v>
      </c>
      <c r="M103" s="64">
        <v>0</v>
      </c>
      <c r="N103" s="67">
        <f>ABS(K103-$J103)</f>
        <v>0</v>
      </c>
      <c r="O103" s="64">
        <f>ABS(L103-$J103)</f>
        <v>0</v>
      </c>
      <c r="P103" s="64">
        <f>ABS(M103-$J103)</f>
        <v>0</v>
      </c>
      <c r="Q103" s="66">
        <v>0</v>
      </c>
      <c r="R103" s="66">
        <f>$Q103*J103</f>
        <v>0</v>
      </c>
      <c r="S103" s="67">
        <f>$Q103*K103</f>
        <v>0</v>
      </c>
      <c r="T103" s="64">
        <f>$Q103*L103</f>
        <v>0</v>
      </c>
      <c r="U103" s="64">
        <f>$Q103*M103</f>
        <v>0</v>
      </c>
      <c r="V103" s="67">
        <f t="shared" si="9"/>
        <v>0</v>
      </c>
      <c r="W103" s="64">
        <f t="shared" si="10"/>
        <v>0</v>
      </c>
      <c r="X103" s="117">
        <f t="shared" si="11"/>
        <v>0</v>
      </c>
      <c r="Y103" s="75">
        <f>IFERROR(MAX(1-N103/$J103,0),1)</f>
        <v>1</v>
      </c>
      <c r="Z103" s="27">
        <f>IFERROR(MAX(1-O103/$J103,0),1)</f>
        <v>1</v>
      </c>
      <c r="AA103" s="76">
        <f>IFERROR(MAX(1-P103/$J103,0),1)</f>
        <v>1</v>
      </c>
      <c r="AB103" s="65" t="str">
        <f>IF(SUM($J103,M103)=0,"Others",VLOOKUP(AA103,Master!$B$4:$D$13,3,TRUE))</f>
        <v>Others</v>
      </c>
      <c r="AC103" s="60" t="str">
        <f>IF(SUM(J103,K103)=0,"Others",IF(AND(K103=0,J103&gt;0),"Not Forecasted But Sold",IF(AND(K103&gt;0,J103=0),"Forecasted But Not Sold",IF(K103/J103&gt;1.1,"Overforecast",IF(K103/J103&lt;0.9,"Underforecast","Normal")))))</f>
        <v>Others</v>
      </c>
      <c r="AD103" s="61" t="str">
        <f>IF(SUM(J103,L103)=0,"Others",IF(AND(L103=0,J103&gt;0),"Not Forecasted But Sold",IF(AND(L103&gt;0,J103=0),"Forecasted But Not Sold",IF(L103/J103&gt;1.1,"Overforecast",IF(L103/J103&lt;0.9,"Underforecast","Normal")))))</f>
        <v>Others</v>
      </c>
      <c r="AE103" s="61" t="str">
        <f>IF(SUM(J103,M103)=0,"Others",IF(AND(M103=0,J103&gt;0),"Not Forecasted But Sold",IF(AND(M103&gt;0,J103=0),"Forecasted But Not Sold",IF(M103/J103&gt;1.1,"Overforecast",IF(M103/J103&lt;0.9,"Underforecast","Normal")))))</f>
        <v>Others</v>
      </c>
      <c r="AF103" s="144" t="str">
        <f>IFERROR(IF(J103=0,"0",VLOOKUP(J103/M103,Master!$N$5:$P$11,3,TRUE)),"Sales Agst No FC")</f>
        <v>0</v>
      </c>
    </row>
    <row r="104" spans="1:32" x14ac:dyDescent="0.45">
      <c r="A104" s="60" t="s">
        <v>2302</v>
      </c>
      <c r="B104" s="61" t="s">
        <v>1121</v>
      </c>
      <c r="C104" s="61" t="s">
        <v>1137</v>
      </c>
      <c r="D104" s="61" t="s">
        <v>1214</v>
      </c>
      <c r="E104" s="62" t="s">
        <v>214</v>
      </c>
      <c r="F104" s="62" t="s">
        <v>1390</v>
      </c>
      <c r="G104" s="63">
        <v>44593</v>
      </c>
      <c r="H104" s="64">
        <v>1485</v>
      </c>
      <c r="I104" s="61" t="str">
        <f t="shared" si="8"/>
        <v>Demand</v>
      </c>
      <c r="J104" s="66">
        <v>0</v>
      </c>
      <c r="K104" s="67">
        <v>0</v>
      </c>
      <c r="L104" s="64">
        <v>0</v>
      </c>
      <c r="M104" s="64">
        <v>0</v>
      </c>
      <c r="N104" s="67">
        <f>ABS(K104-$J104)</f>
        <v>0</v>
      </c>
      <c r="O104" s="64">
        <f>ABS(L104-$J104)</f>
        <v>0</v>
      </c>
      <c r="P104" s="64">
        <f>ABS(M104-$J104)</f>
        <v>0</v>
      </c>
      <c r="Q104" s="66">
        <v>37.35</v>
      </c>
      <c r="R104" s="66">
        <f>$Q104*J104</f>
        <v>0</v>
      </c>
      <c r="S104" s="67">
        <f>$Q104*K104</f>
        <v>0</v>
      </c>
      <c r="T104" s="64">
        <f>$Q104*L104</f>
        <v>0</v>
      </c>
      <c r="U104" s="64">
        <f>$Q104*M104</f>
        <v>0</v>
      </c>
      <c r="V104" s="67">
        <f t="shared" si="9"/>
        <v>0</v>
      </c>
      <c r="W104" s="64">
        <f t="shared" si="10"/>
        <v>0</v>
      </c>
      <c r="X104" s="117">
        <f t="shared" si="11"/>
        <v>0</v>
      </c>
      <c r="Y104" s="75">
        <f>IFERROR(MAX(1-N104/$J104,0),1)</f>
        <v>1</v>
      </c>
      <c r="Z104" s="27">
        <f>IFERROR(MAX(1-O104/$J104,0),1)</f>
        <v>1</v>
      </c>
      <c r="AA104" s="76">
        <f>IFERROR(MAX(1-P104/$J104,0),1)</f>
        <v>1</v>
      </c>
      <c r="AB104" s="65" t="str">
        <f>IF(SUM($J104,M104)=0,"Others",VLOOKUP(AA104,Master!$B$4:$D$13,3,TRUE))</f>
        <v>Others</v>
      </c>
      <c r="AC104" s="60" t="str">
        <f>IF(SUM(J104,K104)=0,"Others",IF(AND(K104=0,J104&gt;0),"Not Forecasted But Sold",IF(AND(K104&gt;0,J104=0),"Forecasted But Not Sold",IF(K104/J104&gt;1.1,"Overforecast",IF(K104/J104&lt;0.9,"Underforecast","Normal")))))</f>
        <v>Others</v>
      </c>
      <c r="AD104" s="61" t="str">
        <f>IF(SUM(J104,L104)=0,"Others",IF(AND(L104=0,J104&gt;0),"Not Forecasted But Sold",IF(AND(L104&gt;0,J104=0),"Forecasted But Not Sold",IF(L104/J104&gt;1.1,"Overforecast",IF(L104/J104&lt;0.9,"Underforecast","Normal")))))</f>
        <v>Others</v>
      </c>
      <c r="AE104" s="61" t="str">
        <f>IF(SUM(J104,M104)=0,"Others",IF(AND(M104=0,J104&gt;0),"Not Forecasted But Sold",IF(AND(M104&gt;0,J104=0),"Forecasted But Not Sold",IF(M104/J104&gt;1.1,"Overforecast",IF(M104/J104&lt;0.9,"Underforecast","Normal")))))</f>
        <v>Others</v>
      </c>
      <c r="AF104" s="144" t="str">
        <f>IFERROR(IF(J104=0,"0",VLOOKUP(J104/M104,Master!$N$5:$P$11,3,TRUE)),"Sales Agst No FC")</f>
        <v>0</v>
      </c>
    </row>
    <row r="105" spans="1:32" x14ac:dyDescent="0.45">
      <c r="A105" s="60" t="s">
        <v>2302</v>
      </c>
      <c r="B105" s="61" t="s">
        <v>1123</v>
      </c>
      <c r="C105" s="61" t="s">
        <v>1143</v>
      </c>
      <c r="D105" s="61" t="s">
        <v>1165</v>
      </c>
      <c r="E105" s="62" t="s">
        <v>215</v>
      </c>
      <c r="F105" s="62" t="s">
        <v>1391</v>
      </c>
      <c r="G105" s="63">
        <v>44593</v>
      </c>
      <c r="H105" s="64">
        <v>10408</v>
      </c>
      <c r="I105" s="61" t="str">
        <f t="shared" si="8"/>
        <v>Demand</v>
      </c>
      <c r="J105" s="66">
        <v>4906</v>
      </c>
      <c r="K105" s="67">
        <v>6715</v>
      </c>
      <c r="L105" s="64">
        <v>6715</v>
      </c>
      <c r="M105" s="64">
        <v>4500</v>
      </c>
      <c r="N105" s="67">
        <f>ABS(K105-$J105)</f>
        <v>1809</v>
      </c>
      <c r="O105" s="64">
        <f>ABS(L105-$J105)</f>
        <v>1809</v>
      </c>
      <c r="P105" s="64">
        <f>ABS(M105-$J105)</f>
        <v>406</v>
      </c>
      <c r="Q105" s="66">
        <v>4.1126501412361769</v>
      </c>
      <c r="R105" s="66">
        <f>$Q105*J105</f>
        <v>20176.661592904682</v>
      </c>
      <c r="S105" s="67">
        <f>$Q105*K105</f>
        <v>27616.445698400927</v>
      </c>
      <c r="T105" s="64">
        <f>$Q105*L105</f>
        <v>27616.445698400927</v>
      </c>
      <c r="U105" s="64">
        <f>$Q105*M105</f>
        <v>18506.925635562795</v>
      </c>
      <c r="V105" s="67">
        <f t="shared" si="9"/>
        <v>7439.7841054962446</v>
      </c>
      <c r="W105" s="64">
        <f t="shared" si="10"/>
        <v>7439.7841054962446</v>
      </c>
      <c r="X105" s="117">
        <f t="shared" si="11"/>
        <v>1669.7359573418871</v>
      </c>
      <c r="Y105" s="75">
        <f>IFERROR(MAX(1-N105/$J105,0),1)</f>
        <v>0.63126783530370978</v>
      </c>
      <c r="Z105" s="27">
        <f>IFERROR(MAX(1-O105/$J105,0),1)</f>
        <v>0.63126783530370978</v>
      </c>
      <c r="AA105" s="76">
        <f>IFERROR(MAX(1-P105/$J105,0),1)</f>
        <v>0.91724419078679165</v>
      </c>
      <c r="AB105" s="65" t="str">
        <f>IF(SUM($J105,M105)=0,"Others",VLOOKUP(AA105,Master!$B$4:$D$13,3,TRUE))</f>
        <v>90-100%</v>
      </c>
      <c r="AC105" s="60" t="str">
        <f>IF(SUM(J105,K105)=0,"Others",IF(AND(K105=0,J105&gt;0),"Not Forecasted But Sold",IF(AND(K105&gt;0,J105=0),"Forecasted But Not Sold",IF(K105/J105&gt;1.1,"Overforecast",IF(K105/J105&lt;0.9,"Underforecast","Normal")))))</f>
        <v>Overforecast</v>
      </c>
      <c r="AD105" s="61" t="str">
        <f>IF(SUM(J105,L105)=0,"Others",IF(AND(L105=0,J105&gt;0),"Not Forecasted But Sold",IF(AND(L105&gt;0,J105=0),"Forecasted But Not Sold",IF(L105/J105&gt;1.1,"Overforecast",IF(L105/J105&lt;0.9,"Underforecast","Normal")))))</f>
        <v>Overforecast</v>
      </c>
      <c r="AE105" s="61" t="str">
        <f>IF(SUM(J105,M105)=0,"Others",IF(AND(M105=0,J105&gt;0),"Not Forecasted But Sold",IF(AND(M105&gt;0,J105=0),"Forecasted But Not Sold",IF(M105/J105&gt;1.1,"Overforecast",IF(M105/J105&lt;0.9,"Underforecast","Normal")))))</f>
        <v>Normal</v>
      </c>
      <c r="AF105" s="144" t="str">
        <f>IFERROR(IF(J105=0,"0",VLOOKUP(J105/M105,Master!$N$5:$P$11,3,TRUE)),"Sales Agst No FC")</f>
        <v>80-120</v>
      </c>
    </row>
    <row r="106" spans="1:32" x14ac:dyDescent="0.45">
      <c r="A106" s="60" t="s">
        <v>2302</v>
      </c>
      <c r="B106" s="61" t="s">
        <v>1123</v>
      </c>
      <c r="C106" s="61" t="s">
        <v>1143</v>
      </c>
      <c r="D106" s="61" t="s">
        <v>1165</v>
      </c>
      <c r="E106" s="62" t="s">
        <v>216</v>
      </c>
      <c r="F106" s="62" t="s">
        <v>1392</v>
      </c>
      <c r="G106" s="63">
        <v>44593</v>
      </c>
      <c r="H106" s="64">
        <v>3609</v>
      </c>
      <c r="I106" s="61" t="str">
        <f t="shared" si="8"/>
        <v>Supply</v>
      </c>
      <c r="J106" s="66">
        <v>5334</v>
      </c>
      <c r="K106" s="67">
        <v>9000</v>
      </c>
      <c r="L106" s="64">
        <v>9000</v>
      </c>
      <c r="M106" s="64">
        <v>10000</v>
      </c>
      <c r="N106" s="67">
        <f>ABS(K106-$J106)</f>
        <v>3666</v>
      </c>
      <c r="O106" s="64">
        <f>ABS(L106-$J106)</f>
        <v>3666</v>
      </c>
      <c r="P106" s="64">
        <f>ABS(M106-$J106)</f>
        <v>4666</v>
      </c>
      <c r="Q106" s="66">
        <v>1.7290307355215673</v>
      </c>
      <c r="R106" s="66">
        <f>$Q106*J106</f>
        <v>9222.6499432720393</v>
      </c>
      <c r="S106" s="67">
        <f>$Q106*K106</f>
        <v>15561.276619694105</v>
      </c>
      <c r="T106" s="64">
        <f>$Q106*L106</f>
        <v>15561.276619694105</v>
      </c>
      <c r="U106" s="64">
        <f>$Q106*M106</f>
        <v>17290.307355215671</v>
      </c>
      <c r="V106" s="67">
        <f t="shared" si="9"/>
        <v>6338.6266764220654</v>
      </c>
      <c r="W106" s="64">
        <f t="shared" si="10"/>
        <v>6338.6266764220654</v>
      </c>
      <c r="X106" s="117">
        <f t="shared" si="11"/>
        <v>8067.6574119436318</v>
      </c>
      <c r="Y106" s="75">
        <f>IFERROR(MAX(1-N106/$J106,0),1)</f>
        <v>0.31271091113610794</v>
      </c>
      <c r="Z106" s="27">
        <f>IFERROR(MAX(1-O106/$J106,0),1)</f>
        <v>0.31271091113610794</v>
      </c>
      <c r="AA106" s="76">
        <f>IFERROR(MAX(1-P106/$J106,0),1)</f>
        <v>0.1252343457067866</v>
      </c>
      <c r="AB106" s="65" t="str">
        <f>IF(SUM($J106,M106)=0,"Others",VLOOKUP(AA106,Master!$B$4:$D$13,3,TRUE))</f>
        <v>10-20%</v>
      </c>
      <c r="AC106" s="60" t="str">
        <f>IF(SUM(J106,K106)=0,"Others",IF(AND(K106=0,J106&gt;0),"Not Forecasted But Sold",IF(AND(K106&gt;0,J106=0),"Forecasted But Not Sold",IF(K106/J106&gt;1.1,"Overforecast",IF(K106/J106&lt;0.9,"Underforecast","Normal")))))</f>
        <v>Overforecast</v>
      </c>
      <c r="AD106" s="61" t="str">
        <f>IF(SUM(J106,L106)=0,"Others",IF(AND(L106=0,J106&gt;0),"Not Forecasted But Sold",IF(AND(L106&gt;0,J106=0),"Forecasted But Not Sold",IF(L106/J106&gt;1.1,"Overforecast",IF(L106/J106&lt;0.9,"Underforecast","Normal")))))</f>
        <v>Overforecast</v>
      </c>
      <c r="AE106" s="61" t="str">
        <f>IF(SUM(J106,M106)=0,"Others",IF(AND(M106=0,J106&gt;0),"Not Forecasted But Sold",IF(AND(M106&gt;0,J106=0),"Forecasted But Not Sold",IF(M106/J106&gt;1.1,"Overforecast",IF(M106/J106&lt;0.9,"Underforecast","Normal")))))</f>
        <v>Overforecast</v>
      </c>
      <c r="AF106" s="144" t="str">
        <f>IFERROR(IF(J106=0,"0",VLOOKUP(J106/M106,Master!$N$5:$P$11,3,TRUE)),"Sales Agst No FC")</f>
        <v>50-80</v>
      </c>
    </row>
    <row r="107" spans="1:32" x14ac:dyDescent="0.45">
      <c r="A107" s="60" t="s">
        <v>2302</v>
      </c>
      <c r="B107" s="61" t="s">
        <v>1121</v>
      </c>
      <c r="C107" s="61" t="s">
        <v>1136</v>
      </c>
      <c r="D107" s="61" t="s">
        <v>1166</v>
      </c>
      <c r="E107" s="62" t="s">
        <v>217</v>
      </c>
      <c r="F107" s="62" t="s">
        <v>1393</v>
      </c>
      <c r="G107" s="63">
        <v>44593</v>
      </c>
      <c r="H107" s="64">
        <v>11552</v>
      </c>
      <c r="I107" s="61" t="str">
        <f t="shared" si="8"/>
        <v>Demand</v>
      </c>
      <c r="J107" s="66">
        <v>3778</v>
      </c>
      <c r="K107" s="67">
        <v>1922</v>
      </c>
      <c r="L107" s="64">
        <v>1922</v>
      </c>
      <c r="M107" s="64">
        <v>2182</v>
      </c>
      <c r="N107" s="67">
        <f>ABS(K107-$J107)</f>
        <v>1856</v>
      </c>
      <c r="O107" s="64">
        <f>ABS(L107-$J107)</f>
        <v>1856</v>
      </c>
      <c r="P107" s="64">
        <f>ABS(M107-$J107)</f>
        <v>1596</v>
      </c>
      <c r="Q107" s="66">
        <v>2.4611441528615803</v>
      </c>
      <c r="R107" s="66">
        <f>$Q107*J107</f>
        <v>9298.2026095110505</v>
      </c>
      <c r="S107" s="67">
        <f>$Q107*K107</f>
        <v>4730.3190617999571</v>
      </c>
      <c r="T107" s="64">
        <f>$Q107*L107</f>
        <v>4730.3190617999571</v>
      </c>
      <c r="U107" s="64">
        <f>$Q107*M107</f>
        <v>5370.2165415439686</v>
      </c>
      <c r="V107" s="67">
        <f t="shared" si="9"/>
        <v>4567.8835477110933</v>
      </c>
      <c r="W107" s="64">
        <f t="shared" si="10"/>
        <v>4567.8835477110933</v>
      </c>
      <c r="X107" s="117">
        <f t="shared" si="11"/>
        <v>3927.9860679670819</v>
      </c>
      <c r="Y107" s="75">
        <f>IFERROR(MAX(1-N107/$J107,0),1)</f>
        <v>0.50873478030704078</v>
      </c>
      <c r="Z107" s="27">
        <f>IFERROR(MAX(1-O107/$J107,0),1)</f>
        <v>0.50873478030704078</v>
      </c>
      <c r="AA107" s="76">
        <f>IFERROR(MAX(1-P107/$J107,0),1)</f>
        <v>0.57755426151402856</v>
      </c>
      <c r="AB107" s="65" t="str">
        <f>IF(SUM($J107,M107)=0,"Others",VLOOKUP(AA107,Master!$B$4:$D$13,3,TRUE))</f>
        <v>50-60%</v>
      </c>
      <c r="AC107" s="60" t="str">
        <f>IF(SUM(J107,K107)=0,"Others",IF(AND(K107=0,J107&gt;0),"Not Forecasted But Sold",IF(AND(K107&gt;0,J107=0),"Forecasted But Not Sold",IF(K107/J107&gt;1.1,"Overforecast",IF(K107/J107&lt;0.9,"Underforecast","Normal")))))</f>
        <v>Underforecast</v>
      </c>
      <c r="AD107" s="61" t="str">
        <f>IF(SUM(J107,L107)=0,"Others",IF(AND(L107=0,J107&gt;0),"Not Forecasted But Sold",IF(AND(L107&gt;0,J107=0),"Forecasted But Not Sold",IF(L107/J107&gt;1.1,"Overforecast",IF(L107/J107&lt;0.9,"Underforecast","Normal")))))</f>
        <v>Underforecast</v>
      </c>
      <c r="AE107" s="61" t="str">
        <f>IF(SUM(J107,M107)=0,"Others",IF(AND(M107=0,J107&gt;0),"Not Forecasted But Sold",IF(AND(M107&gt;0,J107=0),"Forecasted But Not Sold",IF(M107/J107&gt;1.1,"Overforecast",IF(M107/J107&lt;0.9,"Underforecast","Normal")))))</f>
        <v>Underforecast</v>
      </c>
      <c r="AF107" s="144" t="str">
        <f>IFERROR(IF(J107=0,"0",VLOOKUP(J107/M107,Master!$N$5:$P$11,3,TRUE)),"Sales Agst No FC")</f>
        <v>150-200</v>
      </c>
    </row>
    <row r="108" spans="1:32" x14ac:dyDescent="0.45">
      <c r="A108" s="60" t="s">
        <v>2302</v>
      </c>
      <c r="B108" s="61" t="s">
        <v>1121</v>
      </c>
      <c r="C108" s="61" t="s">
        <v>1136</v>
      </c>
      <c r="D108" s="61" t="s">
        <v>1166</v>
      </c>
      <c r="E108" s="62" t="s">
        <v>218</v>
      </c>
      <c r="F108" s="62" t="s">
        <v>1394</v>
      </c>
      <c r="G108" s="63">
        <v>44593</v>
      </c>
      <c r="H108" s="64">
        <v>739</v>
      </c>
      <c r="I108" s="61" t="str">
        <f t="shared" si="8"/>
        <v>Demand</v>
      </c>
      <c r="J108" s="66">
        <v>311</v>
      </c>
      <c r="K108" s="67">
        <v>284</v>
      </c>
      <c r="L108" s="64">
        <v>284</v>
      </c>
      <c r="M108" s="64">
        <v>360</v>
      </c>
      <c r="N108" s="67">
        <f>ABS(K108-$J108)</f>
        <v>27</v>
      </c>
      <c r="O108" s="64">
        <f>ABS(L108-$J108)</f>
        <v>27</v>
      </c>
      <c r="P108" s="64">
        <f>ABS(M108-$J108)</f>
        <v>49</v>
      </c>
      <c r="Q108" s="66">
        <v>2.2694097279253391</v>
      </c>
      <c r="R108" s="66">
        <f>$Q108*J108</f>
        <v>705.7864253847805</v>
      </c>
      <c r="S108" s="67">
        <f>$Q108*K108</f>
        <v>644.51236273079633</v>
      </c>
      <c r="T108" s="64">
        <f>$Q108*L108</f>
        <v>644.51236273079633</v>
      </c>
      <c r="U108" s="64">
        <f>$Q108*M108</f>
        <v>816.98750205312206</v>
      </c>
      <c r="V108" s="67">
        <f t="shared" si="9"/>
        <v>61.274062653984174</v>
      </c>
      <c r="W108" s="64">
        <f t="shared" si="10"/>
        <v>61.274062653984174</v>
      </c>
      <c r="X108" s="117">
        <f t="shared" si="11"/>
        <v>111.20107666834156</v>
      </c>
      <c r="Y108" s="75">
        <f>IFERROR(MAX(1-N108/$J108,0),1)</f>
        <v>0.91318327974276525</v>
      </c>
      <c r="Z108" s="27">
        <f>IFERROR(MAX(1-O108/$J108,0),1)</f>
        <v>0.91318327974276525</v>
      </c>
      <c r="AA108" s="76">
        <f>IFERROR(MAX(1-P108/$J108,0),1)</f>
        <v>0.842443729903537</v>
      </c>
      <c r="AB108" s="65" t="str">
        <f>IF(SUM($J108,M108)=0,"Others",VLOOKUP(AA108,Master!$B$4:$D$13,3,TRUE))</f>
        <v>80-90%</v>
      </c>
      <c r="AC108" s="60" t="str">
        <f>IF(SUM(J108,K108)=0,"Others",IF(AND(K108=0,J108&gt;0),"Not Forecasted But Sold",IF(AND(K108&gt;0,J108=0),"Forecasted But Not Sold",IF(K108/J108&gt;1.1,"Overforecast",IF(K108/J108&lt;0.9,"Underforecast","Normal")))))</f>
        <v>Normal</v>
      </c>
      <c r="AD108" s="61" t="str">
        <f>IF(SUM(J108,L108)=0,"Others",IF(AND(L108=0,J108&gt;0),"Not Forecasted But Sold",IF(AND(L108&gt;0,J108=0),"Forecasted But Not Sold",IF(L108/J108&gt;1.1,"Overforecast",IF(L108/J108&lt;0.9,"Underforecast","Normal")))))</f>
        <v>Normal</v>
      </c>
      <c r="AE108" s="61" t="str">
        <f>IF(SUM(J108,M108)=0,"Others",IF(AND(M108=0,J108&gt;0),"Not Forecasted But Sold",IF(AND(M108&gt;0,J108=0),"Forecasted But Not Sold",IF(M108/J108&gt;1.1,"Overforecast",IF(M108/J108&lt;0.9,"Underforecast","Normal")))))</f>
        <v>Overforecast</v>
      </c>
      <c r="AF108" s="144" t="str">
        <f>IFERROR(IF(J108=0,"0",VLOOKUP(J108/M108,Master!$N$5:$P$11,3,TRUE)),"Sales Agst No FC")</f>
        <v>80-120</v>
      </c>
    </row>
    <row r="109" spans="1:32" x14ac:dyDescent="0.45">
      <c r="A109" s="60" t="s">
        <v>2302</v>
      </c>
      <c r="B109" s="61" t="s">
        <v>1121</v>
      </c>
      <c r="C109" s="61" t="s">
        <v>1136</v>
      </c>
      <c r="D109" s="61" t="s">
        <v>1166</v>
      </c>
      <c r="E109" s="62" t="s">
        <v>219</v>
      </c>
      <c r="F109" s="62" t="s">
        <v>1395</v>
      </c>
      <c r="G109" s="63">
        <v>44593</v>
      </c>
      <c r="H109" s="64">
        <v>176</v>
      </c>
      <c r="I109" s="61" t="str">
        <f t="shared" si="8"/>
        <v>Demand</v>
      </c>
      <c r="J109" s="66">
        <v>118</v>
      </c>
      <c r="K109" s="67">
        <v>93</v>
      </c>
      <c r="L109" s="64">
        <v>93</v>
      </c>
      <c r="M109" s="64">
        <v>80</v>
      </c>
      <c r="N109" s="67">
        <f>ABS(K109-$J109)</f>
        <v>25</v>
      </c>
      <c r="O109" s="64">
        <f>ABS(L109-$J109)</f>
        <v>25</v>
      </c>
      <c r="P109" s="64">
        <f>ABS(M109-$J109)</f>
        <v>38</v>
      </c>
      <c r="Q109" s="66">
        <v>6.4208011218933017</v>
      </c>
      <c r="R109" s="66">
        <f>$Q109*J109</f>
        <v>757.65453238340956</v>
      </c>
      <c r="S109" s="67">
        <f>$Q109*K109</f>
        <v>597.13450433607704</v>
      </c>
      <c r="T109" s="64">
        <f>$Q109*L109</f>
        <v>597.13450433607704</v>
      </c>
      <c r="U109" s="64">
        <f>$Q109*M109</f>
        <v>513.66408975146419</v>
      </c>
      <c r="V109" s="67">
        <f t="shared" si="9"/>
        <v>160.52002804733252</v>
      </c>
      <c r="W109" s="64">
        <f t="shared" si="10"/>
        <v>160.52002804733252</v>
      </c>
      <c r="X109" s="117">
        <f t="shared" si="11"/>
        <v>243.99044263194537</v>
      </c>
      <c r="Y109" s="75">
        <f>IFERROR(MAX(1-N109/$J109,0),1)</f>
        <v>0.78813559322033899</v>
      </c>
      <c r="Z109" s="27">
        <f>IFERROR(MAX(1-O109/$J109,0),1)</f>
        <v>0.78813559322033899</v>
      </c>
      <c r="AA109" s="76">
        <f>IFERROR(MAX(1-P109/$J109,0),1)</f>
        <v>0.67796610169491522</v>
      </c>
      <c r="AB109" s="65" t="str">
        <f>IF(SUM($J109,M109)=0,"Others",VLOOKUP(AA109,Master!$B$4:$D$13,3,TRUE))</f>
        <v>60-70%</v>
      </c>
      <c r="AC109" s="60" t="str">
        <f>IF(SUM(J109,K109)=0,"Others",IF(AND(K109=0,J109&gt;0),"Not Forecasted But Sold",IF(AND(K109&gt;0,J109=0),"Forecasted But Not Sold",IF(K109/J109&gt;1.1,"Overforecast",IF(K109/J109&lt;0.9,"Underforecast","Normal")))))</f>
        <v>Underforecast</v>
      </c>
      <c r="AD109" s="61" t="str">
        <f>IF(SUM(J109,L109)=0,"Others",IF(AND(L109=0,J109&gt;0),"Not Forecasted But Sold",IF(AND(L109&gt;0,J109=0),"Forecasted But Not Sold",IF(L109/J109&gt;1.1,"Overforecast",IF(L109/J109&lt;0.9,"Underforecast","Normal")))))</f>
        <v>Underforecast</v>
      </c>
      <c r="AE109" s="61" t="str">
        <f>IF(SUM(J109,M109)=0,"Others",IF(AND(M109=0,J109&gt;0),"Not Forecasted But Sold",IF(AND(M109&gt;0,J109=0),"Forecasted But Not Sold",IF(M109/J109&gt;1.1,"Overforecast",IF(M109/J109&lt;0.9,"Underforecast","Normal")))))</f>
        <v>Underforecast</v>
      </c>
      <c r="AF109" s="144" t="str">
        <f>IFERROR(IF(J109=0,"0",VLOOKUP(J109/M109,Master!$N$5:$P$11,3,TRUE)),"Sales Agst No FC")</f>
        <v>120-150</v>
      </c>
    </row>
    <row r="110" spans="1:32" x14ac:dyDescent="0.45">
      <c r="A110" s="60" t="s">
        <v>2302</v>
      </c>
      <c r="B110" s="61" t="s">
        <v>1121</v>
      </c>
      <c r="C110" s="61" t="s">
        <v>1136</v>
      </c>
      <c r="D110" s="61" t="s">
        <v>1166</v>
      </c>
      <c r="E110" s="62" t="s">
        <v>220</v>
      </c>
      <c r="F110" s="62" t="s">
        <v>1396</v>
      </c>
      <c r="G110" s="63">
        <v>44593</v>
      </c>
      <c r="H110" s="64">
        <v>4572</v>
      </c>
      <c r="I110" s="61" t="str">
        <f t="shared" si="8"/>
        <v>Demand</v>
      </c>
      <c r="J110" s="66">
        <v>3177</v>
      </c>
      <c r="K110" s="67">
        <v>2261</v>
      </c>
      <c r="L110" s="64">
        <v>2261</v>
      </c>
      <c r="M110" s="64">
        <v>2559</v>
      </c>
      <c r="N110" s="67">
        <f>ABS(K110-$J110)</f>
        <v>916</v>
      </c>
      <c r="O110" s="64">
        <f>ABS(L110-$J110)</f>
        <v>916</v>
      </c>
      <c r="P110" s="64">
        <f>ABS(M110-$J110)</f>
        <v>618</v>
      </c>
      <c r="Q110" s="66">
        <v>2.2543137649855653</v>
      </c>
      <c r="R110" s="66">
        <f>$Q110*J110</f>
        <v>7161.9548313591413</v>
      </c>
      <c r="S110" s="67">
        <f>$Q110*K110</f>
        <v>5097.0034226323633</v>
      </c>
      <c r="T110" s="64">
        <f>$Q110*L110</f>
        <v>5097.0034226323633</v>
      </c>
      <c r="U110" s="64">
        <f>$Q110*M110</f>
        <v>5768.7889245980614</v>
      </c>
      <c r="V110" s="67">
        <f t="shared" si="9"/>
        <v>2064.951408726778</v>
      </c>
      <c r="W110" s="64">
        <f t="shared" si="10"/>
        <v>2064.951408726778</v>
      </c>
      <c r="X110" s="117">
        <f t="shared" si="11"/>
        <v>1393.1659067610799</v>
      </c>
      <c r="Y110" s="75">
        <f>IFERROR(MAX(1-N110/$J110,0),1)</f>
        <v>0.71167768334907144</v>
      </c>
      <c r="Z110" s="27">
        <f>IFERROR(MAX(1-O110/$J110,0),1)</f>
        <v>0.71167768334907144</v>
      </c>
      <c r="AA110" s="76">
        <f>IFERROR(MAX(1-P110/$J110,0),1)</f>
        <v>0.80547686496694992</v>
      </c>
      <c r="AB110" s="65" t="str">
        <f>IF(SUM($J110,M110)=0,"Others",VLOOKUP(AA110,Master!$B$4:$D$13,3,TRUE))</f>
        <v>70-80%</v>
      </c>
      <c r="AC110" s="60" t="str">
        <f>IF(SUM(J110,K110)=0,"Others",IF(AND(K110=0,J110&gt;0),"Not Forecasted But Sold",IF(AND(K110&gt;0,J110=0),"Forecasted But Not Sold",IF(K110/J110&gt;1.1,"Overforecast",IF(K110/J110&lt;0.9,"Underforecast","Normal")))))</f>
        <v>Underforecast</v>
      </c>
      <c r="AD110" s="61" t="str">
        <f>IF(SUM(J110,L110)=0,"Others",IF(AND(L110=0,J110&gt;0),"Not Forecasted But Sold",IF(AND(L110&gt;0,J110=0),"Forecasted But Not Sold",IF(L110/J110&gt;1.1,"Overforecast",IF(L110/J110&lt;0.9,"Underforecast","Normal")))))</f>
        <v>Underforecast</v>
      </c>
      <c r="AE110" s="61" t="str">
        <f>IF(SUM(J110,M110)=0,"Others",IF(AND(M110=0,J110&gt;0),"Not Forecasted But Sold",IF(AND(M110&gt;0,J110=0),"Forecasted But Not Sold",IF(M110/J110&gt;1.1,"Overforecast",IF(M110/J110&lt;0.9,"Underforecast","Normal")))))</f>
        <v>Underforecast</v>
      </c>
      <c r="AF110" s="144" t="str">
        <f>IFERROR(IF(J110=0,"0",VLOOKUP(J110/M110,Master!$N$5:$P$11,3,TRUE)),"Sales Agst No FC")</f>
        <v>120-150</v>
      </c>
    </row>
    <row r="111" spans="1:32" x14ac:dyDescent="0.45">
      <c r="A111" s="60" t="s">
        <v>2302</v>
      </c>
      <c r="B111" s="61" t="s">
        <v>1121</v>
      </c>
      <c r="C111" s="61" t="s">
        <v>1136</v>
      </c>
      <c r="D111" s="61" t="s">
        <v>1166</v>
      </c>
      <c r="E111" s="62" t="s">
        <v>221</v>
      </c>
      <c r="F111" s="62" t="s">
        <v>1397</v>
      </c>
      <c r="G111" s="63">
        <v>44593</v>
      </c>
      <c r="H111" s="64">
        <v>1315</v>
      </c>
      <c r="I111" s="61" t="str">
        <f t="shared" si="8"/>
        <v>Demand</v>
      </c>
      <c r="J111" s="66">
        <v>890</v>
      </c>
      <c r="K111" s="67">
        <v>719</v>
      </c>
      <c r="L111" s="64">
        <v>719</v>
      </c>
      <c r="M111" s="64">
        <v>751</v>
      </c>
      <c r="N111" s="67">
        <f>ABS(K111-$J111)</f>
        <v>171</v>
      </c>
      <c r="O111" s="64">
        <f>ABS(L111-$J111)</f>
        <v>171</v>
      </c>
      <c r="P111" s="64">
        <f>ABS(M111-$J111)</f>
        <v>139</v>
      </c>
      <c r="Q111" s="66">
        <v>1.1276600408728021</v>
      </c>
      <c r="R111" s="66">
        <f>$Q111*J111</f>
        <v>1003.6174363767939</v>
      </c>
      <c r="S111" s="67">
        <f>$Q111*K111</f>
        <v>810.78756938754475</v>
      </c>
      <c r="T111" s="64">
        <f>$Q111*L111</f>
        <v>810.78756938754475</v>
      </c>
      <c r="U111" s="64">
        <f>$Q111*M111</f>
        <v>846.87269069547438</v>
      </c>
      <c r="V111" s="67">
        <f t="shared" si="9"/>
        <v>192.82986698924913</v>
      </c>
      <c r="W111" s="64">
        <f t="shared" si="10"/>
        <v>192.82986698924913</v>
      </c>
      <c r="X111" s="117">
        <f t="shared" si="11"/>
        <v>156.7447456813195</v>
      </c>
      <c r="Y111" s="75">
        <f>IFERROR(MAX(1-N111/$J111,0),1)</f>
        <v>0.80786516853932588</v>
      </c>
      <c r="Z111" s="27">
        <f>IFERROR(MAX(1-O111/$J111,0),1)</f>
        <v>0.80786516853932588</v>
      </c>
      <c r="AA111" s="76">
        <f>IFERROR(MAX(1-P111/$J111,0),1)</f>
        <v>0.84382022471910112</v>
      </c>
      <c r="AB111" s="65" t="str">
        <f>IF(SUM($J111,M111)=0,"Others",VLOOKUP(AA111,Master!$B$4:$D$13,3,TRUE))</f>
        <v>80-90%</v>
      </c>
      <c r="AC111" s="60" t="str">
        <f>IF(SUM(J111,K111)=0,"Others",IF(AND(K111=0,J111&gt;0),"Not Forecasted But Sold",IF(AND(K111&gt;0,J111=0),"Forecasted But Not Sold",IF(K111/J111&gt;1.1,"Overforecast",IF(K111/J111&lt;0.9,"Underforecast","Normal")))))</f>
        <v>Underforecast</v>
      </c>
      <c r="AD111" s="61" t="str">
        <f>IF(SUM(J111,L111)=0,"Others",IF(AND(L111=0,J111&gt;0),"Not Forecasted But Sold",IF(AND(L111&gt;0,J111=0),"Forecasted But Not Sold",IF(L111/J111&gt;1.1,"Overforecast",IF(L111/J111&lt;0.9,"Underforecast","Normal")))))</f>
        <v>Underforecast</v>
      </c>
      <c r="AE111" s="61" t="str">
        <f>IF(SUM(J111,M111)=0,"Others",IF(AND(M111=0,J111&gt;0),"Not Forecasted But Sold",IF(AND(M111&gt;0,J111=0),"Forecasted But Not Sold",IF(M111/J111&gt;1.1,"Overforecast",IF(M111/J111&lt;0.9,"Underforecast","Normal")))))</f>
        <v>Underforecast</v>
      </c>
      <c r="AF111" s="144" t="str">
        <f>IFERROR(IF(J111=0,"0",VLOOKUP(J111/M111,Master!$N$5:$P$11,3,TRUE)),"Sales Agst No FC")</f>
        <v>80-120</v>
      </c>
    </row>
    <row r="112" spans="1:32" x14ac:dyDescent="0.45">
      <c r="A112" s="60" t="s">
        <v>2302</v>
      </c>
      <c r="B112" s="61" t="s">
        <v>1123</v>
      </c>
      <c r="C112" s="61" t="s">
        <v>1143</v>
      </c>
      <c r="D112" s="61" t="s">
        <v>1167</v>
      </c>
      <c r="E112" s="62" t="s">
        <v>222</v>
      </c>
      <c r="F112" s="62" t="s">
        <v>1398</v>
      </c>
      <c r="G112" s="63">
        <v>44593</v>
      </c>
      <c r="H112" s="64">
        <v>1219</v>
      </c>
      <c r="I112" s="61" t="str">
        <f t="shared" si="8"/>
        <v>Demand</v>
      </c>
      <c r="J112" s="66">
        <v>34</v>
      </c>
      <c r="K112" s="67">
        <v>500</v>
      </c>
      <c r="L112" s="64">
        <v>500</v>
      </c>
      <c r="M112" s="64">
        <v>500</v>
      </c>
      <c r="N112" s="67">
        <f>ABS(K112-$J112)</f>
        <v>466</v>
      </c>
      <c r="O112" s="64">
        <f>ABS(L112-$J112)</f>
        <v>466</v>
      </c>
      <c r="P112" s="64">
        <f>ABS(M112-$J112)</f>
        <v>466</v>
      </c>
      <c r="Q112" s="66">
        <v>33.359434017595312</v>
      </c>
      <c r="R112" s="66">
        <f>$Q112*J112</f>
        <v>1134.2207565982405</v>
      </c>
      <c r="S112" s="67">
        <f>$Q112*K112</f>
        <v>16679.717008797656</v>
      </c>
      <c r="T112" s="64">
        <f>$Q112*L112</f>
        <v>16679.717008797656</v>
      </c>
      <c r="U112" s="64">
        <f>$Q112*M112</f>
        <v>16679.717008797656</v>
      </c>
      <c r="V112" s="67">
        <f t="shared" si="9"/>
        <v>15545.496252199415</v>
      </c>
      <c r="W112" s="64">
        <f t="shared" si="10"/>
        <v>15545.496252199415</v>
      </c>
      <c r="X112" s="117">
        <f t="shared" si="11"/>
        <v>15545.496252199415</v>
      </c>
      <c r="Y112" s="75">
        <f>IFERROR(MAX(1-N112/$J112,0),1)</f>
        <v>0</v>
      </c>
      <c r="Z112" s="27">
        <f>IFERROR(MAX(1-O112/$J112,0),1)</f>
        <v>0</v>
      </c>
      <c r="AA112" s="76">
        <f>IFERROR(MAX(1-P112/$J112,0),1)</f>
        <v>0</v>
      </c>
      <c r="AB112" s="65" t="str">
        <f>IF(SUM($J112,M112)=0,"Others",VLOOKUP(AA112,Master!$B$4:$D$13,3,TRUE))</f>
        <v>0-10%</v>
      </c>
      <c r="AC112" s="60" t="str">
        <f>IF(SUM(J112,K112)=0,"Others",IF(AND(K112=0,J112&gt;0),"Not Forecasted But Sold",IF(AND(K112&gt;0,J112=0),"Forecasted But Not Sold",IF(K112/J112&gt;1.1,"Overforecast",IF(K112/J112&lt;0.9,"Underforecast","Normal")))))</f>
        <v>Overforecast</v>
      </c>
      <c r="AD112" s="61" t="str">
        <f>IF(SUM(J112,L112)=0,"Others",IF(AND(L112=0,J112&gt;0),"Not Forecasted But Sold",IF(AND(L112&gt;0,J112=0),"Forecasted But Not Sold",IF(L112/J112&gt;1.1,"Overforecast",IF(L112/J112&lt;0.9,"Underforecast","Normal")))))</f>
        <v>Overforecast</v>
      </c>
      <c r="AE112" s="61" t="str">
        <f>IF(SUM(J112,M112)=0,"Others",IF(AND(M112=0,J112&gt;0),"Not Forecasted But Sold",IF(AND(M112&gt;0,J112=0),"Forecasted But Not Sold",IF(M112/J112&gt;1.1,"Overforecast",IF(M112/J112&lt;0.9,"Underforecast","Normal")))))</f>
        <v>Overforecast</v>
      </c>
      <c r="AF112" s="144" t="str">
        <f>IFERROR(IF(J112=0,"0",VLOOKUP(J112/M112,Master!$N$5:$P$11,3,TRUE)),"Sales Agst No FC")</f>
        <v>0-25</v>
      </c>
    </row>
    <row r="113" spans="1:32" x14ac:dyDescent="0.45">
      <c r="A113" s="60" t="s">
        <v>2302</v>
      </c>
      <c r="B113" s="61" t="s">
        <v>1121</v>
      </c>
      <c r="C113" s="61" t="s">
        <v>1143</v>
      </c>
      <c r="D113" s="61" t="s">
        <v>1167</v>
      </c>
      <c r="E113" s="62" t="s">
        <v>223</v>
      </c>
      <c r="F113" s="62" t="s">
        <v>1399</v>
      </c>
      <c r="G113" s="63">
        <v>44593</v>
      </c>
      <c r="H113" s="64">
        <v>235</v>
      </c>
      <c r="I113" s="61" t="str">
        <f t="shared" si="8"/>
        <v>Demand</v>
      </c>
      <c r="J113" s="66">
        <v>0</v>
      </c>
      <c r="K113" s="67">
        <v>0</v>
      </c>
      <c r="L113" s="64">
        <v>0</v>
      </c>
      <c r="M113" s="64">
        <v>0</v>
      </c>
      <c r="N113" s="67">
        <f>ABS(K113-$J113)</f>
        <v>0</v>
      </c>
      <c r="O113" s="64">
        <f>ABS(L113-$J113)</f>
        <v>0</v>
      </c>
      <c r="P113" s="64">
        <f>ABS(M113-$J113)</f>
        <v>0</v>
      </c>
      <c r="Q113" s="66">
        <v>30</v>
      </c>
      <c r="R113" s="66">
        <f>$Q113*J113</f>
        <v>0</v>
      </c>
      <c r="S113" s="67">
        <f>$Q113*K113</f>
        <v>0</v>
      </c>
      <c r="T113" s="64">
        <f>$Q113*L113</f>
        <v>0</v>
      </c>
      <c r="U113" s="64">
        <f>$Q113*M113</f>
        <v>0</v>
      </c>
      <c r="V113" s="67">
        <f t="shared" si="9"/>
        <v>0</v>
      </c>
      <c r="W113" s="64">
        <f t="shared" si="10"/>
        <v>0</v>
      </c>
      <c r="X113" s="117">
        <f t="shared" si="11"/>
        <v>0</v>
      </c>
      <c r="Y113" s="75">
        <f>IFERROR(MAX(1-N113/$J113,0),1)</f>
        <v>1</v>
      </c>
      <c r="Z113" s="27">
        <f>IFERROR(MAX(1-O113/$J113,0),1)</f>
        <v>1</v>
      </c>
      <c r="AA113" s="76">
        <f>IFERROR(MAX(1-P113/$J113,0),1)</f>
        <v>1</v>
      </c>
      <c r="AB113" s="65" t="str">
        <f>IF(SUM($J113,M113)=0,"Others",VLOOKUP(AA113,Master!$B$4:$D$13,3,TRUE))</f>
        <v>Others</v>
      </c>
      <c r="AC113" s="60" t="str">
        <f>IF(SUM(J113,K113)=0,"Others",IF(AND(K113=0,J113&gt;0),"Not Forecasted But Sold",IF(AND(K113&gt;0,J113=0),"Forecasted But Not Sold",IF(K113/J113&gt;1.1,"Overforecast",IF(K113/J113&lt;0.9,"Underforecast","Normal")))))</f>
        <v>Others</v>
      </c>
      <c r="AD113" s="61" t="str">
        <f>IF(SUM(J113,L113)=0,"Others",IF(AND(L113=0,J113&gt;0),"Not Forecasted But Sold",IF(AND(L113&gt;0,J113=0),"Forecasted But Not Sold",IF(L113/J113&gt;1.1,"Overforecast",IF(L113/J113&lt;0.9,"Underforecast","Normal")))))</f>
        <v>Others</v>
      </c>
      <c r="AE113" s="61" t="str">
        <f>IF(SUM(J113,M113)=0,"Others",IF(AND(M113=0,J113&gt;0),"Not Forecasted But Sold",IF(AND(M113&gt;0,J113=0),"Forecasted But Not Sold",IF(M113/J113&gt;1.1,"Overforecast",IF(M113/J113&lt;0.9,"Underforecast","Normal")))))</f>
        <v>Others</v>
      </c>
      <c r="AF113" s="144" t="str">
        <f>IFERROR(IF(J113=0,"0",VLOOKUP(J113/M113,Master!$N$5:$P$11,3,TRUE)),"Sales Agst No FC")</f>
        <v>0</v>
      </c>
    </row>
    <row r="114" spans="1:32" x14ac:dyDescent="0.45">
      <c r="A114" s="60" t="s">
        <v>2302</v>
      </c>
      <c r="B114" s="61" t="s">
        <v>1122</v>
      </c>
      <c r="C114" s="61" t="s">
        <v>1143</v>
      </c>
      <c r="D114" s="61" t="s">
        <v>1167</v>
      </c>
      <c r="E114" s="62" t="s">
        <v>224</v>
      </c>
      <c r="F114" s="62" t="s">
        <v>1400</v>
      </c>
      <c r="G114" s="63">
        <v>44593</v>
      </c>
      <c r="H114" s="64">
        <v>946</v>
      </c>
      <c r="I114" s="61" t="str">
        <f t="shared" si="8"/>
        <v>Demand</v>
      </c>
      <c r="J114" s="66">
        <v>0</v>
      </c>
      <c r="K114" s="67">
        <v>465</v>
      </c>
      <c r="L114" s="64">
        <v>465</v>
      </c>
      <c r="M114" s="64">
        <v>0</v>
      </c>
      <c r="N114" s="67">
        <f>ABS(K114-$J114)</f>
        <v>465</v>
      </c>
      <c r="O114" s="64">
        <f>ABS(L114-$J114)</f>
        <v>465</v>
      </c>
      <c r="P114" s="64">
        <f>ABS(M114-$J114)</f>
        <v>0</v>
      </c>
      <c r="Q114" s="66">
        <v>24.03</v>
      </c>
      <c r="R114" s="66">
        <f>$Q114*J114</f>
        <v>0</v>
      </c>
      <c r="S114" s="67">
        <f>$Q114*K114</f>
        <v>11173.95</v>
      </c>
      <c r="T114" s="64">
        <f>$Q114*L114</f>
        <v>11173.95</v>
      </c>
      <c r="U114" s="64">
        <f>$Q114*M114</f>
        <v>0</v>
      </c>
      <c r="V114" s="67">
        <f t="shared" si="9"/>
        <v>11173.95</v>
      </c>
      <c r="W114" s="64">
        <f t="shared" si="10"/>
        <v>11173.95</v>
      </c>
      <c r="X114" s="117">
        <f t="shared" si="11"/>
        <v>0</v>
      </c>
      <c r="Y114" s="75">
        <f>IFERROR(MAX(1-N114/$J114,0),1)</f>
        <v>1</v>
      </c>
      <c r="Z114" s="27">
        <f>IFERROR(MAX(1-O114/$J114,0),1)</f>
        <v>1</v>
      </c>
      <c r="AA114" s="76">
        <f>IFERROR(MAX(1-P114/$J114,0),1)</f>
        <v>1</v>
      </c>
      <c r="AB114" s="65" t="str">
        <f>IF(SUM($J114,M114)=0,"Others",VLOOKUP(AA114,Master!$B$4:$D$13,3,TRUE))</f>
        <v>Others</v>
      </c>
      <c r="AC114" s="60" t="str">
        <f>IF(SUM(J114,K114)=0,"Others",IF(AND(K114=0,J114&gt;0),"Not Forecasted But Sold",IF(AND(K114&gt;0,J114=0),"Forecasted But Not Sold",IF(K114/J114&gt;1.1,"Overforecast",IF(K114/J114&lt;0.9,"Underforecast","Normal")))))</f>
        <v>Forecasted But Not Sold</v>
      </c>
      <c r="AD114" s="61" t="str">
        <f>IF(SUM(J114,L114)=0,"Others",IF(AND(L114=0,J114&gt;0),"Not Forecasted But Sold",IF(AND(L114&gt;0,J114=0),"Forecasted But Not Sold",IF(L114/J114&gt;1.1,"Overforecast",IF(L114/J114&lt;0.9,"Underforecast","Normal")))))</f>
        <v>Forecasted But Not Sold</v>
      </c>
      <c r="AE114" s="61" t="str">
        <f>IF(SUM(J114,M114)=0,"Others",IF(AND(M114=0,J114&gt;0),"Not Forecasted But Sold",IF(AND(M114&gt;0,J114=0),"Forecasted But Not Sold",IF(M114/J114&gt;1.1,"Overforecast",IF(M114/J114&lt;0.9,"Underforecast","Normal")))))</f>
        <v>Others</v>
      </c>
      <c r="AF114" s="144" t="str">
        <f>IFERROR(IF(J114=0,"0",VLOOKUP(J114/M114,Master!$N$5:$P$11,3,TRUE)),"Sales Agst No FC")</f>
        <v>0</v>
      </c>
    </row>
    <row r="115" spans="1:32" x14ac:dyDescent="0.45">
      <c r="A115" s="60" t="s">
        <v>2302</v>
      </c>
      <c r="B115" s="61" t="s">
        <v>1120</v>
      </c>
      <c r="C115" s="61" t="s">
        <v>1143</v>
      </c>
      <c r="D115" s="61" t="s">
        <v>1167</v>
      </c>
      <c r="E115" s="62" t="s">
        <v>225</v>
      </c>
      <c r="F115" s="62" t="s">
        <v>1401</v>
      </c>
      <c r="G115" s="63">
        <v>44593</v>
      </c>
      <c r="H115" s="64">
        <v>0</v>
      </c>
      <c r="I115" s="61" t="str">
        <f t="shared" si="8"/>
        <v>Supply</v>
      </c>
      <c r="J115" s="66">
        <v>0</v>
      </c>
      <c r="K115" s="67">
        <v>0</v>
      </c>
      <c r="L115" s="64">
        <v>0</v>
      </c>
      <c r="M115" s="64">
        <v>0</v>
      </c>
      <c r="N115" s="67">
        <f>ABS(K115-$J115)</f>
        <v>0</v>
      </c>
      <c r="O115" s="64">
        <f>ABS(L115-$J115)</f>
        <v>0</v>
      </c>
      <c r="P115" s="64">
        <f>ABS(M115-$J115)</f>
        <v>0</v>
      </c>
      <c r="Q115" s="66">
        <v>50.5</v>
      </c>
      <c r="R115" s="66">
        <f>$Q115*J115</f>
        <v>0</v>
      </c>
      <c r="S115" s="67">
        <f>$Q115*K115</f>
        <v>0</v>
      </c>
      <c r="T115" s="64">
        <f>$Q115*L115</f>
        <v>0</v>
      </c>
      <c r="U115" s="64">
        <f>$Q115*M115</f>
        <v>0</v>
      </c>
      <c r="V115" s="67">
        <f t="shared" si="9"/>
        <v>0</v>
      </c>
      <c r="W115" s="64">
        <f t="shared" si="10"/>
        <v>0</v>
      </c>
      <c r="X115" s="117">
        <f t="shared" si="11"/>
        <v>0</v>
      </c>
      <c r="Y115" s="75">
        <f>IFERROR(MAX(1-N115/$J115,0),1)</f>
        <v>1</v>
      </c>
      <c r="Z115" s="27">
        <f>IFERROR(MAX(1-O115/$J115,0),1)</f>
        <v>1</v>
      </c>
      <c r="AA115" s="76">
        <f>IFERROR(MAX(1-P115/$J115,0),1)</f>
        <v>1</v>
      </c>
      <c r="AB115" s="65" t="str">
        <f>IF(SUM($J115,M115)=0,"Others",VLOOKUP(AA115,Master!$B$4:$D$13,3,TRUE))</f>
        <v>Others</v>
      </c>
      <c r="AC115" s="60" t="str">
        <f>IF(SUM(J115,K115)=0,"Others",IF(AND(K115=0,J115&gt;0),"Not Forecasted But Sold",IF(AND(K115&gt;0,J115=0),"Forecasted But Not Sold",IF(K115/J115&gt;1.1,"Overforecast",IF(K115/J115&lt;0.9,"Underforecast","Normal")))))</f>
        <v>Others</v>
      </c>
      <c r="AD115" s="61" t="str">
        <f>IF(SUM(J115,L115)=0,"Others",IF(AND(L115=0,J115&gt;0),"Not Forecasted But Sold",IF(AND(L115&gt;0,J115=0),"Forecasted But Not Sold",IF(L115/J115&gt;1.1,"Overforecast",IF(L115/J115&lt;0.9,"Underforecast","Normal")))))</f>
        <v>Others</v>
      </c>
      <c r="AE115" s="61" t="str">
        <f>IF(SUM(J115,M115)=0,"Others",IF(AND(M115=0,J115&gt;0),"Not Forecasted But Sold",IF(AND(M115&gt;0,J115=0),"Forecasted But Not Sold",IF(M115/J115&gt;1.1,"Overforecast",IF(M115/J115&lt;0.9,"Underforecast","Normal")))))</f>
        <v>Others</v>
      </c>
      <c r="AF115" s="144" t="str">
        <f>IFERROR(IF(J115=0,"0",VLOOKUP(J115/M115,Master!$N$5:$P$11,3,TRUE)),"Sales Agst No FC")</f>
        <v>0</v>
      </c>
    </row>
    <row r="116" spans="1:32" x14ac:dyDescent="0.45">
      <c r="A116" s="60" t="s">
        <v>2302</v>
      </c>
      <c r="B116" s="61" t="s">
        <v>1122</v>
      </c>
      <c r="C116" s="61" t="s">
        <v>1136</v>
      </c>
      <c r="D116" s="61" t="s">
        <v>1168</v>
      </c>
      <c r="E116" s="62" t="s">
        <v>226</v>
      </c>
      <c r="F116" s="62" t="s">
        <v>1402</v>
      </c>
      <c r="G116" s="63">
        <v>44593</v>
      </c>
      <c r="H116" s="64">
        <v>57</v>
      </c>
      <c r="I116" s="61" t="str">
        <f t="shared" si="8"/>
        <v>Demand</v>
      </c>
      <c r="J116" s="66">
        <v>0</v>
      </c>
      <c r="K116" s="67">
        <v>0</v>
      </c>
      <c r="L116" s="64">
        <v>0</v>
      </c>
      <c r="M116" s="64">
        <v>1</v>
      </c>
      <c r="N116" s="67">
        <f>ABS(K116-$J116)</f>
        <v>0</v>
      </c>
      <c r="O116" s="64">
        <f>ABS(L116-$J116)</f>
        <v>0</v>
      </c>
      <c r="P116" s="64">
        <f>ABS(M116-$J116)</f>
        <v>1</v>
      </c>
      <c r="Q116" s="66">
        <v>513.2721307016202</v>
      </c>
      <c r="R116" s="66">
        <f>$Q116*J116</f>
        <v>0</v>
      </c>
      <c r="S116" s="67">
        <f>$Q116*K116</f>
        <v>0</v>
      </c>
      <c r="T116" s="64">
        <f>$Q116*L116</f>
        <v>0</v>
      </c>
      <c r="U116" s="64">
        <f>$Q116*M116</f>
        <v>513.2721307016202</v>
      </c>
      <c r="V116" s="67">
        <f t="shared" si="9"/>
        <v>0</v>
      </c>
      <c r="W116" s="64">
        <f t="shared" si="10"/>
        <v>0</v>
      </c>
      <c r="X116" s="117">
        <f t="shared" si="11"/>
        <v>513.2721307016202</v>
      </c>
      <c r="Y116" s="75">
        <f>IFERROR(MAX(1-N116/$J116,0),1)</f>
        <v>1</v>
      </c>
      <c r="Z116" s="27">
        <f>IFERROR(MAX(1-O116/$J116,0),1)</f>
        <v>1</v>
      </c>
      <c r="AA116" s="76">
        <f>IFERROR(MAX(1-P116/$J116,0),1)</f>
        <v>1</v>
      </c>
      <c r="AB116" s="65" t="str">
        <f>IF(SUM($J116,M116)=0,"Others",VLOOKUP(AA116,Master!$B$4:$D$13,3,TRUE))</f>
        <v>90-100%</v>
      </c>
      <c r="AC116" s="60" t="str">
        <f>IF(SUM(J116,K116)=0,"Others",IF(AND(K116=0,J116&gt;0),"Not Forecasted But Sold",IF(AND(K116&gt;0,J116=0),"Forecasted But Not Sold",IF(K116/J116&gt;1.1,"Overforecast",IF(K116/J116&lt;0.9,"Underforecast","Normal")))))</f>
        <v>Others</v>
      </c>
      <c r="AD116" s="61" t="str">
        <f>IF(SUM(J116,L116)=0,"Others",IF(AND(L116=0,J116&gt;0),"Not Forecasted But Sold",IF(AND(L116&gt;0,J116=0),"Forecasted But Not Sold",IF(L116/J116&gt;1.1,"Overforecast",IF(L116/J116&lt;0.9,"Underforecast","Normal")))))</f>
        <v>Others</v>
      </c>
      <c r="AE116" s="61" t="str">
        <f>IF(SUM(J116,M116)=0,"Others",IF(AND(M116=0,J116&gt;0),"Not Forecasted But Sold",IF(AND(M116&gt;0,J116=0),"Forecasted But Not Sold",IF(M116/J116&gt;1.1,"Overforecast",IF(M116/J116&lt;0.9,"Underforecast","Normal")))))</f>
        <v>Forecasted But Not Sold</v>
      </c>
      <c r="AF116" s="144" t="str">
        <f>IFERROR(IF(J116=0,"0",VLOOKUP(J116/M116,Master!$N$5:$P$11,3,TRUE)),"Sales Agst No FC")</f>
        <v>0</v>
      </c>
    </row>
    <row r="117" spans="1:32" x14ac:dyDescent="0.45">
      <c r="A117" s="60" t="s">
        <v>2302</v>
      </c>
      <c r="B117" s="61" t="s">
        <v>1122</v>
      </c>
      <c r="C117" s="61" t="s">
        <v>1136</v>
      </c>
      <c r="D117" s="61" t="s">
        <v>1168</v>
      </c>
      <c r="E117" s="62" t="s">
        <v>227</v>
      </c>
      <c r="F117" s="62" t="s">
        <v>1403</v>
      </c>
      <c r="G117" s="63">
        <v>44593</v>
      </c>
      <c r="H117" s="64">
        <v>124</v>
      </c>
      <c r="I117" s="61" t="str">
        <f t="shared" si="8"/>
        <v>Demand</v>
      </c>
      <c r="J117" s="66">
        <v>0</v>
      </c>
      <c r="K117" s="67">
        <v>0</v>
      </c>
      <c r="L117" s="64">
        <v>0</v>
      </c>
      <c r="M117" s="64">
        <v>1</v>
      </c>
      <c r="N117" s="67">
        <f>ABS(K117-$J117)</f>
        <v>0</v>
      </c>
      <c r="O117" s="64">
        <f>ABS(L117-$J117)</f>
        <v>0</v>
      </c>
      <c r="P117" s="64">
        <f>ABS(M117-$J117)</f>
        <v>1</v>
      </c>
      <c r="Q117" s="66">
        <v>230.97102775419356</v>
      </c>
      <c r="R117" s="66">
        <f>$Q117*J117</f>
        <v>0</v>
      </c>
      <c r="S117" s="67">
        <f>$Q117*K117</f>
        <v>0</v>
      </c>
      <c r="T117" s="64">
        <f>$Q117*L117</f>
        <v>0</v>
      </c>
      <c r="U117" s="64">
        <f>$Q117*M117</f>
        <v>230.97102775419356</v>
      </c>
      <c r="V117" s="67">
        <f t="shared" si="9"/>
        <v>0</v>
      </c>
      <c r="W117" s="64">
        <f t="shared" si="10"/>
        <v>0</v>
      </c>
      <c r="X117" s="117">
        <f t="shared" si="11"/>
        <v>230.97102775419356</v>
      </c>
      <c r="Y117" s="75">
        <f>IFERROR(MAX(1-N117/$J117,0),1)</f>
        <v>1</v>
      </c>
      <c r="Z117" s="27">
        <f>IFERROR(MAX(1-O117/$J117,0),1)</f>
        <v>1</v>
      </c>
      <c r="AA117" s="76">
        <f>IFERROR(MAX(1-P117/$J117,0),1)</f>
        <v>1</v>
      </c>
      <c r="AB117" s="65" t="str">
        <f>IF(SUM($J117,M117)=0,"Others",VLOOKUP(AA117,Master!$B$4:$D$13,3,TRUE))</f>
        <v>90-100%</v>
      </c>
      <c r="AC117" s="60" t="str">
        <f>IF(SUM(J117,K117)=0,"Others",IF(AND(K117=0,J117&gt;0),"Not Forecasted But Sold",IF(AND(K117&gt;0,J117=0),"Forecasted But Not Sold",IF(K117/J117&gt;1.1,"Overforecast",IF(K117/J117&lt;0.9,"Underforecast","Normal")))))</f>
        <v>Others</v>
      </c>
      <c r="AD117" s="61" t="str">
        <f>IF(SUM(J117,L117)=0,"Others",IF(AND(L117=0,J117&gt;0),"Not Forecasted But Sold",IF(AND(L117&gt;0,J117=0),"Forecasted But Not Sold",IF(L117/J117&gt;1.1,"Overforecast",IF(L117/J117&lt;0.9,"Underforecast","Normal")))))</f>
        <v>Others</v>
      </c>
      <c r="AE117" s="61" t="str">
        <f>IF(SUM(J117,M117)=0,"Others",IF(AND(M117=0,J117&gt;0),"Not Forecasted But Sold",IF(AND(M117&gt;0,J117=0),"Forecasted But Not Sold",IF(M117/J117&gt;1.1,"Overforecast",IF(M117/J117&lt;0.9,"Underforecast","Normal")))))</f>
        <v>Forecasted But Not Sold</v>
      </c>
      <c r="AF117" s="144" t="str">
        <f>IFERROR(IF(J117=0,"0",VLOOKUP(J117/M117,Master!$N$5:$P$11,3,TRUE)),"Sales Agst No FC")</f>
        <v>0</v>
      </c>
    </row>
    <row r="118" spans="1:32" x14ac:dyDescent="0.45">
      <c r="A118" s="60" t="s">
        <v>2302</v>
      </c>
      <c r="B118" s="61" t="s">
        <v>1122</v>
      </c>
      <c r="C118" s="61" t="s">
        <v>1136</v>
      </c>
      <c r="D118" s="61" t="s">
        <v>1168</v>
      </c>
      <c r="E118" s="62" t="s">
        <v>228</v>
      </c>
      <c r="F118" s="62" t="s">
        <v>1404</v>
      </c>
      <c r="G118" s="63">
        <v>44593</v>
      </c>
      <c r="H118" s="64">
        <v>295</v>
      </c>
      <c r="I118" s="61" t="str">
        <f t="shared" si="8"/>
        <v>Demand</v>
      </c>
      <c r="J118" s="66">
        <v>0</v>
      </c>
      <c r="K118" s="67">
        <v>0</v>
      </c>
      <c r="L118" s="64">
        <v>0</v>
      </c>
      <c r="M118" s="64">
        <v>1</v>
      </c>
      <c r="N118" s="67">
        <f>ABS(K118-$J118)</f>
        <v>0</v>
      </c>
      <c r="O118" s="64">
        <f>ABS(L118-$J118)</f>
        <v>0</v>
      </c>
      <c r="P118" s="64">
        <f>ABS(M118-$J118)</f>
        <v>1</v>
      </c>
      <c r="Q118" s="66">
        <v>230.97102775419356</v>
      </c>
      <c r="R118" s="66">
        <f>$Q118*J118</f>
        <v>0</v>
      </c>
      <c r="S118" s="67">
        <f>$Q118*K118</f>
        <v>0</v>
      </c>
      <c r="T118" s="64">
        <f>$Q118*L118</f>
        <v>0</v>
      </c>
      <c r="U118" s="64">
        <f>$Q118*M118</f>
        <v>230.97102775419356</v>
      </c>
      <c r="V118" s="67">
        <f t="shared" si="9"/>
        <v>0</v>
      </c>
      <c r="W118" s="64">
        <f t="shared" si="10"/>
        <v>0</v>
      </c>
      <c r="X118" s="117">
        <f t="shared" si="11"/>
        <v>230.97102775419356</v>
      </c>
      <c r="Y118" s="75">
        <f>IFERROR(MAX(1-N118/$J118,0),1)</f>
        <v>1</v>
      </c>
      <c r="Z118" s="27">
        <f>IFERROR(MAX(1-O118/$J118,0),1)</f>
        <v>1</v>
      </c>
      <c r="AA118" s="76">
        <f>IFERROR(MAX(1-P118/$J118,0),1)</f>
        <v>1</v>
      </c>
      <c r="AB118" s="65" t="str">
        <f>IF(SUM($J118,M118)=0,"Others",VLOOKUP(AA118,Master!$B$4:$D$13,3,TRUE))</f>
        <v>90-100%</v>
      </c>
      <c r="AC118" s="60" t="str">
        <f>IF(SUM(J118,K118)=0,"Others",IF(AND(K118=0,J118&gt;0),"Not Forecasted But Sold",IF(AND(K118&gt;0,J118=0),"Forecasted But Not Sold",IF(K118/J118&gt;1.1,"Overforecast",IF(K118/J118&lt;0.9,"Underforecast","Normal")))))</f>
        <v>Others</v>
      </c>
      <c r="AD118" s="61" t="str">
        <f>IF(SUM(J118,L118)=0,"Others",IF(AND(L118=0,J118&gt;0),"Not Forecasted But Sold",IF(AND(L118&gt;0,J118=0),"Forecasted But Not Sold",IF(L118/J118&gt;1.1,"Overforecast",IF(L118/J118&lt;0.9,"Underforecast","Normal")))))</f>
        <v>Others</v>
      </c>
      <c r="AE118" s="61" t="str">
        <f>IF(SUM(J118,M118)=0,"Others",IF(AND(M118=0,J118&gt;0),"Not Forecasted But Sold",IF(AND(M118&gt;0,J118=0),"Forecasted But Not Sold",IF(M118/J118&gt;1.1,"Overforecast",IF(M118/J118&lt;0.9,"Underforecast","Normal")))))</f>
        <v>Forecasted But Not Sold</v>
      </c>
      <c r="AF118" s="144" t="str">
        <f>IFERROR(IF(J118=0,"0",VLOOKUP(J118/M118,Master!$N$5:$P$11,3,TRUE)),"Sales Agst No FC")</f>
        <v>0</v>
      </c>
    </row>
    <row r="119" spans="1:32" x14ac:dyDescent="0.45">
      <c r="A119" s="60" t="s">
        <v>2302</v>
      </c>
      <c r="B119" s="61" t="s">
        <v>1119</v>
      </c>
      <c r="C119" s="61" t="s">
        <v>1136</v>
      </c>
      <c r="D119" s="61" t="s">
        <v>1168</v>
      </c>
      <c r="E119" s="62" t="s">
        <v>229</v>
      </c>
      <c r="F119" s="62" t="s">
        <v>1405</v>
      </c>
      <c r="G119" s="63">
        <v>44593</v>
      </c>
      <c r="H119" s="64">
        <v>1023</v>
      </c>
      <c r="I119" s="61" t="str">
        <f t="shared" si="8"/>
        <v>Demand</v>
      </c>
      <c r="J119" s="66">
        <v>40</v>
      </c>
      <c r="K119" s="67">
        <v>73</v>
      </c>
      <c r="L119" s="64">
        <v>73</v>
      </c>
      <c r="M119" s="64">
        <v>10</v>
      </c>
      <c r="N119" s="67">
        <f>ABS(K119-$J119)</f>
        <v>33</v>
      </c>
      <c r="O119" s="64">
        <f>ABS(L119-$J119)</f>
        <v>33</v>
      </c>
      <c r="P119" s="64">
        <f>ABS(M119-$J119)</f>
        <v>30</v>
      </c>
      <c r="Q119" s="66">
        <v>90.449999999999989</v>
      </c>
      <c r="R119" s="66">
        <f>$Q119*J119</f>
        <v>3617.9999999999995</v>
      </c>
      <c r="S119" s="67">
        <f>$Q119*K119</f>
        <v>6602.8499999999995</v>
      </c>
      <c r="T119" s="64">
        <f>$Q119*L119</f>
        <v>6602.8499999999995</v>
      </c>
      <c r="U119" s="64">
        <f>$Q119*M119</f>
        <v>904.49999999999989</v>
      </c>
      <c r="V119" s="67">
        <f t="shared" si="9"/>
        <v>2984.85</v>
      </c>
      <c r="W119" s="64">
        <f t="shared" si="10"/>
        <v>2984.85</v>
      </c>
      <c r="X119" s="117">
        <f t="shared" si="11"/>
        <v>2713.4999999999995</v>
      </c>
      <c r="Y119" s="75">
        <f>IFERROR(MAX(1-N119/$J119,0),1)</f>
        <v>0.17500000000000004</v>
      </c>
      <c r="Z119" s="27">
        <f>IFERROR(MAX(1-O119/$J119,0),1)</f>
        <v>0.17500000000000004</v>
      </c>
      <c r="AA119" s="76">
        <f>IFERROR(MAX(1-P119/$J119,0),1)</f>
        <v>0.25</v>
      </c>
      <c r="AB119" s="65" t="str">
        <f>IF(SUM($J119,M119)=0,"Others",VLOOKUP(AA119,Master!$B$4:$D$13,3,TRUE))</f>
        <v>20-30%</v>
      </c>
      <c r="AC119" s="60" t="str">
        <f>IF(SUM(J119,K119)=0,"Others",IF(AND(K119=0,J119&gt;0),"Not Forecasted But Sold",IF(AND(K119&gt;0,J119=0),"Forecasted But Not Sold",IF(K119/J119&gt;1.1,"Overforecast",IF(K119/J119&lt;0.9,"Underforecast","Normal")))))</f>
        <v>Overforecast</v>
      </c>
      <c r="AD119" s="61" t="str">
        <f>IF(SUM(J119,L119)=0,"Others",IF(AND(L119=0,J119&gt;0),"Not Forecasted But Sold",IF(AND(L119&gt;0,J119=0),"Forecasted But Not Sold",IF(L119/J119&gt;1.1,"Overforecast",IF(L119/J119&lt;0.9,"Underforecast","Normal")))))</f>
        <v>Overforecast</v>
      </c>
      <c r="AE119" s="61" t="str">
        <f>IF(SUM(J119,M119)=0,"Others",IF(AND(M119=0,J119&gt;0),"Not Forecasted But Sold",IF(AND(M119&gt;0,J119=0),"Forecasted But Not Sold",IF(M119/J119&gt;1.1,"Overforecast",IF(M119/J119&lt;0.9,"Underforecast","Normal")))))</f>
        <v>Underforecast</v>
      </c>
      <c r="AF119" s="144" t="str">
        <f>IFERROR(IF(J119=0,"0",VLOOKUP(J119/M119,Master!$N$5:$P$11,3,TRUE)),"Sales Agst No FC")</f>
        <v>&gt;200"</v>
      </c>
    </row>
    <row r="120" spans="1:32" x14ac:dyDescent="0.45">
      <c r="A120" s="60" t="s">
        <v>2302</v>
      </c>
      <c r="B120" s="61" t="s">
        <v>1119</v>
      </c>
      <c r="C120" s="61" t="s">
        <v>1136</v>
      </c>
      <c r="D120" s="61" t="s">
        <v>1168</v>
      </c>
      <c r="E120" s="62" t="s">
        <v>230</v>
      </c>
      <c r="F120" s="62" t="s">
        <v>1406</v>
      </c>
      <c r="G120" s="63">
        <v>44593</v>
      </c>
      <c r="H120" s="64">
        <v>154</v>
      </c>
      <c r="I120" s="61" t="str">
        <f t="shared" si="8"/>
        <v>Demand</v>
      </c>
      <c r="J120" s="66">
        <v>1</v>
      </c>
      <c r="K120" s="67">
        <v>3</v>
      </c>
      <c r="L120" s="64">
        <v>3</v>
      </c>
      <c r="M120" s="64">
        <v>3</v>
      </c>
      <c r="N120" s="67">
        <f>ABS(K120-$J120)</f>
        <v>2</v>
      </c>
      <c r="O120" s="64">
        <f>ABS(L120-$J120)</f>
        <v>2</v>
      </c>
      <c r="P120" s="64">
        <f>ABS(M120-$J120)</f>
        <v>2</v>
      </c>
      <c r="Q120" s="66">
        <v>73.016054054054038</v>
      </c>
      <c r="R120" s="66">
        <f>$Q120*J120</f>
        <v>73.016054054054038</v>
      </c>
      <c r="S120" s="67">
        <f>$Q120*K120</f>
        <v>219.0481621621621</v>
      </c>
      <c r="T120" s="64">
        <f>$Q120*L120</f>
        <v>219.0481621621621</v>
      </c>
      <c r="U120" s="64">
        <f>$Q120*M120</f>
        <v>219.0481621621621</v>
      </c>
      <c r="V120" s="67">
        <f t="shared" si="9"/>
        <v>146.03210810810805</v>
      </c>
      <c r="W120" s="64">
        <f t="shared" si="10"/>
        <v>146.03210810810805</v>
      </c>
      <c r="X120" s="117">
        <f t="shared" si="11"/>
        <v>146.03210810810805</v>
      </c>
      <c r="Y120" s="75">
        <f>IFERROR(MAX(1-N120/$J120,0),1)</f>
        <v>0</v>
      </c>
      <c r="Z120" s="27">
        <f>IFERROR(MAX(1-O120/$J120,0),1)</f>
        <v>0</v>
      </c>
      <c r="AA120" s="76">
        <f>IFERROR(MAX(1-P120/$J120,0),1)</f>
        <v>0</v>
      </c>
      <c r="AB120" s="65" t="str">
        <f>IF(SUM($J120,M120)=0,"Others",VLOOKUP(AA120,Master!$B$4:$D$13,3,TRUE))</f>
        <v>0-10%</v>
      </c>
      <c r="AC120" s="60" t="str">
        <f>IF(SUM(J120,K120)=0,"Others",IF(AND(K120=0,J120&gt;0),"Not Forecasted But Sold",IF(AND(K120&gt;0,J120=0),"Forecasted But Not Sold",IF(K120/J120&gt;1.1,"Overforecast",IF(K120/J120&lt;0.9,"Underforecast","Normal")))))</f>
        <v>Overforecast</v>
      </c>
      <c r="AD120" s="61" t="str">
        <f>IF(SUM(J120,L120)=0,"Others",IF(AND(L120=0,J120&gt;0),"Not Forecasted But Sold",IF(AND(L120&gt;0,J120=0),"Forecasted But Not Sold",IF(L120/J120&gt;1.1,"Overforecast",IF(L120/J120&lt;0.9,"Underforecast","Normal")))))</f>
        <v>Overforecast</v>
      </c>
      <c r="AE120" s="61" t="str">
        <f>IF(SUM(J120,M120)=0,"Others",IF(AND(M120=0,J120&gt;0),"Not Forecasted But Sold",IF(AND(M120&gt;0,J120=0),"Forecasted But Not Sold",IF(M120/J120&gt;1.1,"Overforecast",IF(M120/J120&lt;0.9,"Underforecast","Normal")))))</f>
        <v>Overforecast</v>
      </c>
      <c r="AF120" s="144" t="str">
        <f>IFERROR(IF(J120=0,"0",VLOOKUP(J120/M120,Master!$N$5:$P$11,3,TRUE)),"Sales Agst No FC")</f>
        <v>25-50</v>
      </c>
    </row>
    <row r="121" spans="1:32" x14ac:dyDescent="0.45">
      <c r="A121" s="60" t="s">
        <v>2302</v>
      </c>
      <c r="B121" s="61" t="s">
        <v>1123</v>
      </c>
      <c r="C121" s="61" t="s">
        <v>1136</v>
      </c>
      <c r="D121" s="61" t="s">
        <v>1168</v>
      </c>
      <c r="E121" s="62" t="s">
        <v>231</v>
      </c>
      <c r="F121" s="62" t="s">
        <v>1407</v>
      </c>
      <c r="G121" s="63">
        <v>44593</v>
      </c>
      <c r="H121" s="64">
        <v>2302</v>
      </c>
      <c r="I121" s="61" t="str">
        <f t="shared" si="8"/>
        <v>Demand</v>
      </c>
      <c r="J121" s="66">
        <v>836</v>
      </c>
      <c r="K121" s="67">
        <v>372</v>
      </c>
      <c r="L121" s="64">
        <v>372</v>
      </c>
      <c r="M121" s="64">
        <v>700</v>
      </c>
      <c r="N121" s="67">
        <f>ABS(K121-$J121)</f>
        <v>464</v>
      </c>
      <c r="O121" s="64">
        <f>ABS(L121-$J121)</f>
        <v>464</v>
      </c>
      <c r="P121" s="64">
        <f>ABS(M121-$J121)</f>
        <v>136</v>
      </c>
      <c r="Q121" s="66">
        <v>22.056725277562609</v>
      </c>
      <c r="R121" s="66">
        <f>$Q121*J121</f>
        <v>18439.422332042341</v>
      </c>
      <c r="S121" s="67">
        <f>$Q121*K121</f>
        <v>8205.1018032532902</v>
      </c>
      <c r="T121" s="64">
        <f>$Q121*L121</f>
        <v>8205.1018032532902</v>
      </c>
      <c r="U121" s="64">
        <f>$Q121*M121</f>
        <v>15439.707694293827</v>
      </c>
      <c r="V121" s="67">
        <f t="shared" si="9"/>
        <v>10234.320528789051</v>
      </c>
      <c r="W121" s="64">
        <f t="shared" si="10"/>
        <v>10234.320528789051</v>
      </c>
      <c r="X121" s="117">
        <f t="shared" si="11"/>
        <v>2999.7146377485133</v>
      </c>
      <c r="Y121" s="75">
        <f>IFERROR(MAX(1-N121/$J121,0),1)</f>
        <v>0.44497607655502391</v>
      </c>
      <c r="Z121" s="27">
        <f>IFERROR(MAX(1-O121/$J121,0),1)</f>
        <v>0.44497607655502391</v>
      </c>
      <c r="AA121" s="76">
        <f>IFERROR(MAX(1-P121/$J121,0),1)</f>
        <v>0.83732057416267947</v>
      </c>
      <c r="AB121" s="65" t="str">
        <f>IF(SUM($J121,M121)=0,"Others",VLOOKUP(AA121,Master!$B$4:$D$13,3,TRUE))</f>
        <v>80-90%</v>
      </c>
      <c r="AC121" s="60" t="str">
        <f>IF(SUM(J121,K121)=0,"Others",IF(AND(K121=0,J121&gt;0),"Not Forecasted But Sold",IF(AND(K121&gt;0,J121=0),"Forecasted But Not Sold",IF(K121/J121&gt;1.1,"Overforecast",IF(K121/J121&lt;0.9,"Underforecast","Normal")))))</f>
        <v>Underforecast</v>
      </c>
      <c r="AD121" s="61" t="str">
        <f>IF(SUM(J121,L121)=0,"Others",IF(AND(L121=0,J121&gt;0),"Not Forecasted But Sold",IF(AND(L121&gt;0,J121=0),"Forecasted But Not Sold",IF(L121/J121&gt;1.1,"Overforecast",IF(L121/J121&lt;0.9,"Underforecast","Normal")))))</f>
        <v>Underforecast</v>
      </c>
      <c r="AE121" s="61" t="str">
        <f>IF(SUM(J121,M121)=0,"Others",IF(AND(M121=0,J121&gt;0),"Not Forecasted But Sold",IF(AND(M121&gt;0,J121=0),"Forecasted But Not Sold",IF(M121/J121&gt;1.1,"Overforecast",IF(M121/J121&lt;0.9,"Underforecast","Normal")))))</f>
        <v>Underforecast</v>
      </c>
      <c r="AF121" s="144" t="str">
        <f>IFERROR(IF(J121=0,"0",VLOOKUP(J121/M121,Master!$N$5:$P$11,3,TRUE)),"Sales Agst No FC")</f>
        <v>80-120</v>
      </c>
    </row>
    <row r="122" spans="1:32" x14ac:dyDescent="0.45">
      <c r="A122" s="60" t="s">
        <v>2302</v>
      </c>
      <c r="B122" s="61" t="s">
        <v>1123</v>
      </c>
      <c r="C122" s="61" t="s">
        <v>1136</v>
      </c>
      <c r="D122" s="61" t="s">
        <v>1168</v>
      </c>
      <c r="E122" s="62" t="s">
        <v>232</v>
      </c>
      <c r="F122" s="62" t="s">
        <v>1408</v>
      </c>
      <c r="G122" s="63">
        <v>44593</v>
      </c>
      <c r="H122" s="64">
        <v>297</v>
      </c>
      <c r="I122" s="61" t="str">
        <f t="shared" si="8"/>
        <v>Demand</v>
      </c>
      <c r="J122" s="66">
        <v>220</v>
      </c>
      <c r="K122" s="67">
        <v>134</v>
      </c>
      <c r="L122" s="64">
        <v>134</v>
      </c>
      <c r="M122" s="64">
        <v>200</v>
      </c>
      <c r="N122" s="67">
        <f>ABS(K122-$J122)</f>
        <v>86</v>
      </c>
      <c r="O122" s="64">
        <f>ABS(L122-$J122)</f>
        <v>86</v>
      </c>
      <c r="P122" s="64">
        <f>ABS(M122-$J122)</f>
        <v>20</v>
      </c>
      <c r="Q122" s="66">
        <v>23.101487155963301</v>
      </c>
      <c r="R122" s="66">
        <f>$Q122*J122</f>
        <v>5082.3271743119267</v>
      </c>
      <c r="S122" s="67">
        <f>$Q122*K122</f>
        <v>3095.5992788990825</v>
      </c>
      <c r="T122" s="64">
        <f>$Q122*L122</f>
        <v>3095.5992788990825</v>
      </c>
      <c r="U122" s="64">
        <f>$Q122*M122</f>
        <v>4620.29743119266</v>
      </c>
      <c r="V122" s="67">
        <f t="shared" si="9"/>
        <v>1986.7278954128442</v>
      </c>
      <c r="W122" s="64">
        <f t="shared" si="10"/>
        <v>1986.7278954128442</v>
      </c>
      <c r="X122" s="117">
        <f t="shared" si="11"/>
        <v>462.02974311926664</v>
      </c>
      <c r="Y122" s="75">
        <f>IFERROR(MAX(1-N122/$J122,0),1)</f>
        <v>0.60909090909090913</v>
      </c>
      <c r="Z122" s="27">
        <f>IFERROR(MAX(1-O122/$J122,0),1)</f>
        <v>0.60909090909090913</v>
      </c>
      <c r="AA122" s="76">
        <f>IFERROR(MAX(1-P122/$J122,0),1)</f>
        <v>0.90909090909090906</v>
      </c>
      <c r="AB122" s="65" t="str">
        <f>IF(SUM($J122,M122)=0,"Others",VLOOKUP(AA122,Master!$B$4:$D$13,3,TRUE))</f>
        <v>80-90%</v>
      </c>
      <c r="AC122" s="60" t="str">
        <f>IF(SUM(J122,K122)=0,"Others",IF(AND(K122=0,J122&gt;0),"Not Forecasted But Sold",IF(AND(K122&gt;0,J122=0),"Forecasted But Not Sold",IF(K122/J122&gt;1.1,"Overforecast",IF(K122/J122&lt;0.9,"Underforecast","Normal")))))</f>
        <v>Underforecast</v>
      </c>
      <c r="AD122" s="61" t="str">
        <f>IF(SUM(J122,L122)=0,"Others",IF(AND(L122=0,J122&gt;0),"Not Forecasted But Sold",IF(AND(L122&gt;0,J122=0),"Forecasted But Not Sold",IF(L122/J122&gt;1.1,"Overforecast",IF(L122/J122&lt;0.9,"Underforecast","Normal")))))</f>
        <v>Underforecast</v>
      </c>
      <c r="AE122" s="61" t="str">
        <f>IF(SUM(J122,M122)=0,"Others",IF(AND(M122=0,J122&gt;0),"Not Forecasted But Sold",IF(AND(M122&gt;0,J122=0),"Forecasted But Not Sold",IF(M122/J122&gt;1.1,"Overforecast",IF(M122/J122&lt;0.9,"Underforecast","Normal")))))</f>
        <v>Normal</v>
      </c>
      <c r="AF122" s="144" t="str">
        <f>IFERROR(IF(J122=0,"0",VLOOKUP(J122/M122,Master!$N$5:$P$11,3,TRUE)),"Sales Agst No FC")</f>
        <v>80-120</v>
      </c>
    </row>
    <row r="123" spans="1:32" x14ac:dyDescent="0.45">
      <c r="A123" s="60" t="s">
        <v>2302</v>
      </c>
      <c r="B123" s="61" t="s">
        <v>1123</v>
      </c>
      <c r="C123" s="61" t="s">
        <v>1129</v>
      </c>
      <c r="D123" s="61" t="s">
        <v>1169</v>
      </c>
      <c r="E123" s="62" t="s">
        <v>233</v>
      </c>
      <c r="F123" s="62" t="s">
        <v>1409</v>
      </c>
      <c r="G123" s="63">
        <v>44593</v>
      </c>
      <c r="H123" s="64">
        <v>14362</v>
      </c>
      <c r="I123" s="61" t="str">
        <f t="shared" si="8"/>
        <v>Demand</v>
      </c>
      <c r="J123" s="66">
        <v>1646</v>
      </c>
      <c r="K123" s="67">
        <v>3316</v>
      </c>
      <c r="L123" s="64">
        <v>3316</v>
      </c>
      <c r="M123" s="64">
        <v>2000</v>
      </c>
      <c r="N123" s="67">
        <f>ABS(K123-$J123)</f>
        <v>1670</v>
      </c>
      <c r="O123" s="64">
        <f>ABS(L123-$J123)</f>
        <v>1670</v>
      </c>
      <c r="P123" s="64">
        <f>ABS(M123-$J123)</f>
        <v>354</v>
      </c>
      <c r="Q123" s="66">
        <v>0.79012176838058634</v>
      </c>
      <c r="R123" s="66">
        <f>$Q123*J123</f>
        <v>1300.5404307544452</v>
      </c>
      <c r="S123" s="67">
        <f>$Q123*K123</f>
        <v>2620.0437839500241</v>
      </c>
      <c r="T123" s="64">
        <f>$Q123*L123</f>
        <v>2620.0437839500241</v>
      </c>
      <c r="U123" s="64">
        <f>$Q123*M123</f>
        <v>1580.2435367611727</v>
      </c>
      <c r="V123" s="67">
        <f t="shared" si="9"/>
        <v>1319.5033531955789</v>
      </c>
      <c r="W123" s="64">
        <f t="shared" si="10"/>
        <v>1319.5033531955789</v>
      </c>
      <c r="X123" s="117">
        <f t="shared" si="11"/>
        <v>279.70310600672747</v>
      </c>
      <c r="Y123" s="75">
        <f>IFERROR(MAX(1-N123/$J123,0),1)</f>
        <v>0</v>
      </c>
      <c r="Z123" s="27">
        <f>IFERROR(MAX(1-O123/$J123,0),1)</f>
        <v>0</v>
      </c>
      <c r="AA123" s="76">
        <f>IFERROR(MAX(1-P123/$J123,0),1)</f>
        <v>0.78493317132442286</v>
      </c>
      <c r="AB123" s="65" t="str">
        <f>IF(SUM($J123,M123)=0,"Others",VLOOKUP(AA123,Master!$B$4:$D$13,3,TRUE))</f>
        <v>70-80%</v>
      </c>
      <c r="AC123" s="60" t="str">
        <f>IF(SUM(J123,K123)=0,"Others",IF(AND(K123=0,J123&gt;0),"Not Forecasted But Sold",IF(AND(K123&gt;0,J123=0),"Forecasted But Not Sold",IF(K123/J123&gt;1.1,"Overforecast",IF(K123/J123&lt;0.9,"Underforecast","Normal")))))</f>
        <v>Overforecast</v>
      </c>
      <c r="AD123" s="61" t="str">
        <f>IF(SUM(J123,L123)=0,"Others",IF(AND(L123=0,J123&gt;0),"Not Forecasted But Sold",IF(AND(L123&gt;0,J123=0),"Forecasted But Not Sold",IF(L123/J123&gt;1.1,"Overforecast",IF(L123/J123&lt;0.9,"Underforecast","Normal")))))</f>
        <v>Overforecast</v>
      </c>
      <c r="AE123" s="61" t="str">
        <f>IF(SUM(J123,M123)=0,"Others",IF(AND(M123=0,J123&gt;0),"Not Forecasted But Sold",IF(AND(M123&gt;0,J123=0),"Forecasted But Not Sold",IF(M123/J123&gt;1.1,"Overforecast",IF(M123/J123&lt;0.9,"Underforecast","Normal")))))</f>
        <v>Overforecast</v>
      </c>
      <c r="AF123" s="144" t="str">
        <f>IFERROR(IF(J123=0,"0",VLOOKUP(J123/M123,Master!$N$5:$P$11,3,TRUE)),"Sales Agst No FC")</f>
        <v>80-120</v>
      </c>
    </row>
    <row r="124" spans="1:32" x14ac:dyDescent="0.45">
      <c r="A124" s="60" t="s">
        <v>2302</v>
      </c>
      <c r="B124" s="61" t="s">
        <v>1120</v>
      </c>
      <c r="C124" s="61" t="s">
        <v>1141</v>
      </c>
      <c r="D124" s="61" t="s">
        <v>1170</v>
      </c>
      <c r="E124" s="62" t="s">
        <v>234</v>
      </c>
      <c r="F124" s="62" t="s">
        <v>1410</v>
      </c>
      <c r="G124" s="63">
        <v>44593</v>
      </c>
      <c r="H124" s="64">
        <v>0</v>
      </c>
      <c r="I124" s="61" t="str">
        <f t="shared" si="8"/>
        <v>Supply</v>
      </c>
      <c r="J124" s="66">
        <v>501</v>
      </c>
      <c r="K124" s="67">
        <v>400</v>
      </c>
      <c r="L124" s="64">
        <v>400</v>
      </c>
      <c r="M124" s="64">
        <v>560</v>
      </c>
      <c r="N124" s="67">
        <f>ABS(K124-$J124)</f>
        <v>101</v>
      </c>
      <c r="O124" s="64">
        <f>ABS(L124-$J124)</f>
        <v>101</v>
      </c>
      <c r="P124" s="64">
        <f>ABS(M124-$J124)</f>
        <v>59</v>
      </c>
      <c r="Q124" s="66">
        <v>15.198784210353912</v>
      </c>
      <c r="R124" s="66">
        <f>$Q124*J124</f>
        <v>7614.5908893873102</v>
      </c>
      <c r="S124" s="67">
        <f>$Q124*K124</f>
        <v>6079.5136841415651</v>
      </c>
      <c r="T124" s="64">
        <f>$Q124*L124</f>
        <v>6079.5136841415651</v>
      </c>
      <c r="U124" s="64">
        <f>$Q124*M124</f>
        <v>8511.3191577981906</v>
      </c>
      <c r="V124" s="67">
        <f t="shared" si="9"/>
        <v>1535.0772052457451</v>
      </c>
      <c r="W124" s="64">
        <f t="shared" si="10"/>
        <v>1535.0772052457451</v>
      </c>
      <c r="X124" s="117">
        <f t="shared" si="11"/>
        <v>896.72826841088045</v>
      </c>
      <c r="Y124" s="75">
        <f>IFERROR(MAX(1-N124/$J124,0),1)</f>
        <v>0.79840319361277445</v>
      </c>
      <c r="Z124" s="27">
        <f>IFERROR(MAX(1-O124/$J124,0),1)</f>
        <v>0.79840319361277445</v>
      </c>
      <c r="AA124" s="76">
        <f>IFERROR(MAX(1-P124/$J124,0),1)</f>
        <v>0.88223552894211577</v>
      </c>
      <c r="AB124" s="65" t="str">
        <f>IF(SUM($J124,M124)=0,"Others",VLOOKUP(AA124,Master!$B$4:$D$13,3,TRUE))</f>
        <v>80-90%</v>
      </c>
      <c r="AC124" s="60" t="str">
        <f>IF(SUM(J124,K124)=0,"Others",IF(AND(K124=0,J124&gt;0),"Not Forecasted But Sold",IF(AND(K124&gt;0,J124=0),"Forecasted But Not Sold",IF(K124/J124&gt;1.1,"Overforecast",IF(K124/J124&lt;0.9,"Underforecast","Normal")))))</f>
        <v>Underforecast</v>
      </c>
      <c r="AD124" s="61" t="str">
        <f>IF(SUM(J124,L124)=0,"Others",IF(AND(L124=0,J124&gt;0),"Not Forecasted But Sold",IF(AND(L124&gt;0,J124=0),"Forecasted But Not Sold",IF(L124/J124&gt;1.1,"Overforecast",IF(L124/J124&lt;0.9,"Underforecast","Normal")))))</f>
        <v>Underforecast</v>
      </c>
      <c r="AE124" s="61" t="str">
        <f>IF(SUM(J124,M124)=0,"Others",IF(AND(M124=0,J124&gt;0),"Not Forecasted But Sold",IF(AND(M124&gt;0,J124=0),"Forecasted But Not Sold",IF(M124/J124&gt;1.1,"Overforecast",IF(M124/J124&lt;0.9,"Underforecast","Normal")))))</f>
        <v>Overforecast</v>
      </c>
      <c r="AF124" s="144" t="str">
        <f>IFERROR(IF(J124=0,"0",VLOOKUP(J124/M124,Master!$N$5:$P$11,3,TRUE)),"Sales Agst No FC")</f>
        <v>80-120</v>
      </c>
    </row>
    <row r="125" spans="1:32" x14ac:dyDescent="0.45">
      <c r="A125" s="60" t="s">
        <v>2302</v>
      </c>
      <c r="B125" s="61" t="s">
        <v>1123</v>
      </c>
      <c r="C125" s="61" t="s">
        <v>1141</v>
      </c>
      <c r="D125" s="61" t="s">
        <v>1171</v>
      </c>
      <c r="E125" s="62" t="s">
        <v>235</v>
      </c>
      <c r="F125" s="62" t="s">
        <v>1411</v>
      </c>
      <c r="G125" s="63">
        <v>44593</v>
      </c>
      <c r="H125" s="64">
        <v>7135</v>
      </c>
      <c r="I125" s="61" t="str">
        <f t="shared" si="8"/>
        <v>Supply</v>
      </c>
      <c r="J125" s="66">
        <v>7712</v>
      </c>
      <c r="K125" s="67">
        <v>6781</v>
      </c>
      <c r="L125" s="64">
        <v>6781</v>
      </c>
      <c r="M125" s="64">
        <v>8500</v>
      </c>
      <c r="N125" s="67">
        <f>ABS(K125-$J125)</f>
        <v>931</v>
      </c>
      <c r="O125" s="64">
        <f>ABS(L125-$J125)</f>
        <v>931</v>
      </c>
      <c r="P125" s="64">
        <f>ABS(M125-$J125)</f>
        <v>788</v>
      </c>
      <c r="Q125" s="66">
        <v>0.83839680710436226</v>
      </c>
      <c r="R125" s="66">
        <f>$Q125*J125</f>
        <v>6465.7161763888416</v>
      </c>
      <c r="S125" s="67">
        <f>$Q125*K125</f>
        <v>5685.1687489746801</v>
      </c>
      <c r="T125" s="64">
        <f>$Q125*L125</f>
        <v>5685.1687489746801</v>
      </c>
      <c r="U125" s="64">
        <f>$Q125*M125</f>
        <v>7126.3728603870795</v>
      </c>
      <c r="V125" s="67">
        <f t="shared" si="9"/>
        <v>780.54742741416158</v>
      </c>
      <c r="W125" s="64">
        <f t="shared" si="10"/>
        <v>780.54742741416158</v>
      </c>
      <c r="X125" s="117">
        <f t="shared" si="11"/>
        <v>660.6566839982379</v>
      </c>
      <c r="Y125" s="75">
        <f>IFERROR(MAX(1-N125/$J125,0),1)</f>
        <v>0.87927904564315351</v>
      </c>
      <c r="Z125" s="27">
        <f>IFERROR(MAX(1-O125/$J125,0),1)</f>
        <v>0.87927904564315351</v>
      </c>
      <c r="AA125" s="76">
        <f>IFERROR(MAX(1-P125/$J125,0),1)</f>
        <v>0.89782157676348551</v>
      </c>
      <c r="AB125" s="65" t="str">
        <f>IF(SUM($J125,M125)=0,"Others",VLOOKUP(AA125,Master!$B$4:$D$13,3,TRUE))</f>
        <v>80-90%</v>
      </c>
      <c r="AC125" s="60" t="str">
        <f>IF(SUM(J125,K125)=0,"Others",IF(AND(K125=0,J125&gt;0),"Not Forecasted But Sold",IF(AND(K125&gt;0,J125=0),"Forecasted But Not Sold",IF(K125/J125&gt;1.1,"Overforecast",IF(K125/J125&lt;0.9,"Underforecast","Normal")))))</f>
        <v>Underforecast</v>
      </c>
      <c r="AD125" s="61" t="str">
        <f>IF(SUM(J125,L125)=0,"Others",IF(AND(L125=0,J125&gt;0),"Not Forecasted But Sold",IF(AND(L125&gt;0,J125=0),"Forecasted But Not Sold",IF(L125/J125&gt;1.1,"Overforecast",IF(L125/J125&lt;0.9,"Underforecast","Normal")))))</f>
        <v>Underforecast</v>
      </c>
      <c r="AE125" s="61" t="str">
        <f>IF(SUM(J125,M125)=0,"Others",IF(AND(M125=0,J125&gt;0),"Not Forecasted But Sold",IF(AND(M125&gt;0,J125=0),"Forecasted But Not Sold",IF(M125/J125&gt;1.1,"Overforecast",IF(M125/J125&lt;0.9,"Underforecast","Normal")))))</f>
        <v>Overforecast</v>
      </c>
      <c r="AF125" s="144" t="str">
        <f>IFERROR(IF(J125=0,"0",VLOOKUP(J125/M125,Master!$N$5:$P$11,3,TRUE)),"Sales Agst No FC")</f>
        <v>80-120</v>
      </c>
    </row>
    <row r="126" spans="1:32" x14ac:dyDescent="0.45">
      <c r="A126" s="60" t="s">
        <v>2302</v>
      </c>
      <c r="B126" s="61" t="s">
        <v>1123</v>
      </c>
      <c r="C126" s="61" t="s">
        <v>1141</v>
      </c>
      <c r="D126" s="61" t="s">
        <v>1171</v>
      </c>
      <c r="E126" s="62" t="s">
        <v>236</v>
      </c>
      <c r="F126" s="62" t="s">
        <v>1412</v>
      </c>
      <c r="G126" s="63">
        <v>44593</v>
      </c>
      <c r="H126" s="64">
        <v>4618</v>
      </c>
      <c r="I126" s="61" t="str">
        <f t="shared" si="8"/>
        <v>Supply</v>
      </c>
      <c r="J126" s="66">
        <v>4248</v>
      </c>
      <c r="K126" s="67">
        <v>4170</v>
      </c>
      <c r="L126" s="64">
        <v>4170</v>
      </c>
      <c r="M126" s="64">
        <v>5000</v>
      </c>
      <c r="N126" s="67">
        <f>ABS(K126-$J126)</f>
        <v>78</v>
      </c>
      <c r="O126" s="64">
        <f>ABS(L126-$J126)</f>
        <v>78</v>
      </c>
      <c r="P126" s="64">
        <f>ABS(M126-$J126)</f>
        <v>752</v>
      </c>
      <c r="Q126" s="66">
        <v>2.3443744156642974</v>
      </c>
      <c r="R126" s="66">
        <f>$Q126*J126</f>
        <v>9958.9025177419353</v>
      </c>
      <c r="S126" s="67">
        <f>$Q126*K126</f>
        <v>9776.04131332012</v>
      </c>
      <c r="T126" s="64">
        <f>$Q126*L126</f>
        <v>9776.04131332012</v>
      </c>
      <c r="U126" s="64">
        <f>$Q126*M126</f>
        <v>11721.872078321487</v>
      </c>
      <c r="V126" s="67">
        <f t="shared" si="9"/>
        <v>182.86120442181527</v>
      </c>
      <c r="W126" s="64">
        <f t="shared" si="10"/>
        <v>182.86120442181527</v>
      </c>
      <c r="X126" s="117">
        <f t="shared" si="11"/>
        <v>1762.9695605795514</v>
      </c>
      <c r="Y126" s="75">
        <f>IFERROR(MAX(1-N126/$J126,0),1)</f>
        <v>0.98163841807909602</v>
      </c>
      <c r="Z126" s="27">
        <f>IFERROR(MAX(1-O126/$J126,0),1)</f>
        <v>0.98163841807909602</v>
      </c>
      <c r="AA126" s="76">
        <f>IFERROR(MAX(1-P126/$J126,0),1)</f>
        <v>0.82297551789077217</v>
      </c>
      <c r="AB126" s="65" t="str">
        <f>IF(SUM($J126,M126)=0,"Others",VLOOKUP(AA126,Master!$B$4:$D$13,3,TRUE))</f>
        <v>80-90%</v>
      </c>
      <c r="AC126" s="60" t="str">
        <f>IF(SUM(J126,K126)=0,"Others",IF(AND(K126=0,J126&gt;0),"Not Forecasted But Sold",IF(AND(K126&gt;0,J126=0),"Forecasted But Not Sold",IF(K126/J126&gt;1.1,"Overforecast",IF(K126/J126&lt;0.9,"Underforecast","Normal")))))</f>
        <v>Normal</v>
      </c>
      <c r="AD126" s="61" t="str">
        <f>IF(SUM(J126,L126)=0,"Others",IF(AND(L126=0,J126&gt;0),"Not Forecasted But Sold",IF(AND(L126&gt;0,J126=0),"Forecasted But Not Sold",IF(L126/J126&gt;1.1,"Overforecast",IF(L126/J126&lt;0.9,"Underforecast","Normal")))))</f>
        <v>Normal</v>
      </c>
      <c r="AE126" s="61" t="str">
        <f>IF(SUM(J126,M126)=0,"Others",IF(AND(M126=0,J126&gt;0),"Not Forecasted But Sold",IF(AND(M126&gt;0,J126=0),"Forecasted But Not Sold",IF(M126/J126&gt;1.1,"Overforecast",IF(M126/J126&lt;0.9,"Underforecast","Normal")))))</f>
        <v>Overforecast</v>
      </c>
      <c r="AF126" s="144" t="str">
        <f>IFERROR(IF(J126=0,"0",VLOOKUP(J126/M126,Master!$N$5:$P$11,3,TRUE)),"Sales Agst No FC")</f>
        <v>80-120</v>
      </c>
    </row>
    <row r="127" spans="1:32" x14ac:dyDescent="0.45">
      <c r="A127" s="60" t="s">
        <v>2302</v>
      </c>
      <c r="B127" s="61" t="s">
        <v>1120</v>
      </c>
      <c r="C127" s="61" t="s">
        <v>1141</v>
      </c>
      <c r="D127" s="61" t="s">
        <v>1170</v>
      </c>
      <c r="E127" s="62" t="s">
        <v>237</v>
      </c>
      <c r="F127" s="62" t="s">
        <v>1413</v>
      </c>
      <c r="G127" s="63">
        <v>44593</v>
      </c>
      <c r="H127" s="64">
        <v>2518</v>
      </c>
      <c r="I127" s="61" t="str">
        <f t="shared" si="8"/>
        <v>Demand</v>
      </c>
      <c r="J127" s="66">
        <v>505</v>
      </c>
      <c r="K127" s="67">
        <v>650</v>
      </c>
      <c r="L127" s="64">
        <v>650</v>
      </c>
      <c r="M127" s="64">
        <v>900</v>
      </c>
      <c r="N127" s="67">
        <f>ABS(K127-$J127)</f>
        <v>145</v>
      </c>
      <c r="O127" s="64">
        <f>ABS(L127-$J127)</f>
        <v>145</v>
      </c>
      <c r="P127" s="64">
        <f>ABS(M127-$J127)</f>
        <v>395</v>
      </c>
      <c r="Q127" s="66">
        <v>10.701115845246559</v>
      </c>
      <c r="R127" s="66">
        <f>$Q127*J127</f>
        <v>5404.0635018495122</v>
      </c>
      <c r="S127" s="67">
        <f>$Q127*K127</f>
        <v>6955.7252994102628</v>
      </c>
      <c r="T127" s="64">
        <f>$Q127*L127</f>
        <v>6955.7252994102628</v>
      </c>
      <c r="U127" s="64">
        <f>$Q127*M127</f>
        <v>9631.004260721902</v>
      </c>
      <c r="V127" s="67">
        <f t="shared" si="9"/>
        <v>1551.6617975607505</v>
      </c>
      <c r="W127" s="64">
        <f t="shared" si="10"/>
        <v>1551.6617975607505</v>
      </c>
      <c r="X127" s="117">
        <f t="shared" si="11"/>
        <v>4226.9407588723898</v>
      </c>
      <c r="Y127" s="75">
        <f>IFERROR(MAX(1-N127/$J127,0),1)</f>
        <v>0.71287128712871284</v>
      </c>
      <c r="Z127" s="27">
        <f>IFERROR(MAX(1-O127/$J127,0),1)</f>
        <v>0.71287128712871284</v>
      </c>
      <c r="AA127" s="76">
        <f>IFERROR(MAX(1-P127/$J127,0),1)</f>
        <v>0.21782178217821779</v>
      </c>
      <c r="AB127" s="65" t="str">
        <f>IF(SUM($J127,M127)=0,"Others",VLOOKUP(AA127,Master!$B$4:$D$13,3,TRUE))</f>
        <v>20-30%</v>
      </c>
      <c r="AC127" s="60" t="str">
        <f>IF(SUM(J127,K127)=0,"Others",IF(AND(K127=0,J127&gt;0),"Not Forecasted But Sold",IF(AND(K127&gt;0,J127=0),"Forecasted But Not Sold",IF(K127/J127&gt;1.1,"Overforecast",IF(K127/J127&lt;0.9,"Underforecast","Normal")))))</f>
        <v>Overforecast</v>
      </c>
      <c r="AD127" s="61" t="str">
        <f>IF(SUM(J127,L127)=0,"Others",IF(AND(L127=0,J127&gt;0),"Not Forecasted But Sold",IF(AND(L127&gt;0,J127=0),"Forecasted But Not Sold",IF(L127/J127&gt;1.1,"Overforecast",IF(L127/J127&lt;0.9,"Underforecast","Normal")))))</f>
        <v>Overforecast</v>
      </c>
      <c r="AE127" s="61" t="str">
        <f>IF(SUM(J127,M127)=0,"Others",IF(AND(M127=0,J127&gt;0),"Not Forecasted But Sold",IF(AND(M127&gt;0,J127=0),"Forecasted But Not Sold",IF(M127/J127&gt;1.1,"Overforecast",IF(M127/J127&lt;0.9,"Underforecast","Normal")))))</f>
        <v>Overforecast</v>
      </c>
      <c r="AF127" s="144" t="str">
        <f>IFERROR(IF(J127=0,"0",VLOOKUP(J127/M127,Master!$N$5:$P$11,3,TRUE)),"Sales Agst No FC")</f>
        <v>50-80</v>
      </c>
    </row>
    <row r="128" spans="1:32" x14ac:dyDescent="0.45">
      <c r="A128" s="60" t="s">
        <v>2302</v>
      </c>
      <c r="B128" s="61" t="s">
        <v>1120</v>
      </c>
      <c r="C128" s="61" t="s">
        <v>1141</v>
      </c>
      <c r="D128" s="61" t="s">
        <v>1170</v>
      </c>
      <c r="E128" s="62" t="s">
        <v>238</v>
      </c>
      <c r="F128" s="62" t="s">
        <v>1414</v>
      </c>
      <c r="G128" s="63">
        <v>44593</v>
      </c>
      <c r="H128" s="64">
        <v>73</v>
      </c>
      <c r="I128" s="61" t="str">
        <f t="shared" si="8"/>
        <v>Supply</v>
      </c>
      <c r="J128" s="66">
        <v>290</v>
      </c>
      <c r="K128" s="67">
        <v>400</v>
      </c>
      <c r="L128" s="64">
        <v>400</v>
      </c>
      <c r="M128" s="64">
        <v>380</v>
      </c>
      <c r="N128" s="67">
        <f>ABS(K128-$J128)</f>
        <v>110</v>
      </c>
      <c r="O128" s="64">
        <f>ABS(L128-$J128)</f>
        <v>110</v>
      </c>
      <c r="P128" s="64">
        <f>ABS(M128-$J128)</f>
        <v>90</v>
      </c>
      <c r="Q128" s="66">
        <v>20.387011247957396</v>
      </c>
      <c r="R128" s="66">
        <f>$Q128*J128</f>
        <v>5912.2332619076451</v>
      </c>
      <c r="S128" s="67">
        <f>$Q128*K128</f>
        <v>8154.8044991829584</v>
      </c>
      <c r="T128" s="64">
        <f>$Q128*L128</f>
        <v>8154.8044991829584</v>
      </c>
      <c r="U128" s="64">
        <f>$Q128*M128</f>
        <v>7747.0642742238106</v>
      </c>
      <c r="V128" s="67">
        <f t="shared" si="9"/>
        <v>2242.5712372753133</v>
      </c>
      <c r="W128" s="64">
        <f t="shared" si="10"/>
        <v>2242.5712372753133</v>
      </c>
      <c r="X128" s="117">
        <f t="shared" si="11"/>
        <v>1834.8310123161655</v>
      </c>
      <c r="Y128" s="75">
        <f>IFERROR(MAX(1-N128/$J128,0),1)</f>
        <v>0.62068965517241381</v>
      </c>
      <c r="Z128" s="27">
        <f>IFERROR(MAX(1-O128/$J128,0),1)</f>
        <v>0.62068965517241381</v>
      </c>
      <c r="AA128" s="76">
        <f>IFERROR(MAX(1-P128/$J128,0),1)</f>
        <v>0.68965517241379315</v>
      </c>
      <c r="AB128" s="65" t="str">
        <f>IF(SUM($J128,M128)=0,"Others",VLOOKUP(AA128,Master!$B$4:$D$13,3,TRUE))</f>
        <v>60-70%</v>
      </c>
      <c r="AC128" s="60" t="str">
        <f>IF(SUM(J128,K128)=0,"Others",IF(AND(K128=0,J128&gt;0),"Not Forecasted But Sold",IF(AND(K128&gt;0,J128=0),"Forecasted But Not Sold",IF(K128/J128&gt;1.1,"Overforecast",IF(K128/J128&lt;0.9,"Underforecast","Normal")))))</f>
        <v>Overforecast</v>
      </c>
      <c r="AD128" s="61" t="str">
        <f>IF(SUM(J128,L128)=0,"Others",IF(AND(L128=0,J128&gt;0),"Not Forecasted But Sold",IF(AND(L128&gt;0,J128=0),"Forecasted But Not Sold",IF(L128/J128&gt;1.1,"Overforecast",IF(L128/J128&lt;0.9,"Underforecast","Normal")))))</f>
        <v>Overforecast</v>
      </c>
      <c r="AE128" s="61" t="str">
        <f>IF(SUM(J128,M128)=0,"Others",IF(AND(M128=0,J128&gt;0),"Not Forecasted But Sold",IF(AND(M128&gt;0,J128=0),"Forecasted But Not Sold",IF(M128/J128&gt;1.1,"Overforecast",IF(M128/J128&lt;0.9,"Underforecast","Normal")))))</f>
        <v>Overforecast</v>
      </c>
      <c r="AF128" s="144" t="str">
        <f>IFERROR(IF(J128=0,"0",VLOOKUP(J128/M128,Master!$N$5:$P$11,3,TRUE)),"Sales Agst No FC")</f>
        <v>50-80</v>
      </c>
    </row>
    <row r="129" spans="1:32" x14ac:dyDescent="0.45">
      <c r="A129" s="60" t="s">
        <v>2302</v>
      </c>
      <c r="B129" s="61" t="s">
        <v>1122</v>
      </c>
      <c r="C129" s="61" t="s">
        <v>1136</v>
      </c>
      <c r="D129" s="61" t="s">
        <v>1172</v>
      </c>
      <c r="E129" s="62" t="s">
        <v>239</v>
      </c>
      <c r="F129" s="62" t="s">
        <v>1415</v>
      </c>
      <c r="G129" s="63">
        <v>44593</v>
      </c>
      <c r="H129" s="64">
        <v>4157</v>
      </c>
      <c r="I129" s="61" t="str">
        <f t="shared" si="8"/>
        <v>Demand</v>
      </c>
      <c r="J129" s="66">
        <v>659</v>
      </c>
      <c r="K129" s="67">
        <v>1591</v>
      </c>
      <c r="L129" s="64">
        <v>1591</v>
      </c>
      <c r="M129" s="64">
        <v>1150</v>
      </c>
      <c r="N129" s="67">
        <f>ABS(K129-$J129)</f>
        <v>932</v>
      </c>
      <c r="O129" s="64">
        <f>ABS(L129-$J129)</f>
        <v>932</v>
      </c>
      <c r="P129" s="64">
        <f>ABS(M129-$J129)</f>
        <v>491</v>
      </c>
      <c r="Q129" s="66">
        <v>1.9813322223578909</v>
      </c>
      <c r="R129" s="66">
        <f>$Q129*J129</f>
        <v>1305.69793453385</v>
      </c>
      <c r="S129" s="67">
        <f>$Q129*K129</f>
        <v>3152.2995657714046</v>
      </c>
      <c r="T129" s="64">
        <f>$Q129*L129</f>
        <v>3152.2995657714046</v>
      </c>
      <c r="U129" s="64">
        <f>$Q129*M129</f>
        <v>2278.5320557115747</v>
      </c>
      <c r="V129" s="67">
        <f t="shared" si="9"/>
        <v>1846.6016312375546</v>
      </c>
      <c r="W129" s="64">
        <f t="shared" si="10"/>
        <v>1846.6016312375546</v>
      </c>
      <c r="X129" s="117">
        <f t="shared" si="11"/>
        <v>972.83412117772468</v>
      </c>
      <c r="Y129" s="75">
        <f>IFERROR(MAX(1-N129/$J129,0),1)</f>
        <v>0</v>
      </c>
      <c r="Z129" s="27">
        <f>IFERROR(MAX(1-O129/$J129,0),1)</f>
        <v>0</v>
      </c>
      <c r="AA129" s="76">
        <f>IFERROR(MAX(1-P129/$J129,0),1)</f>
        <v>0.25493171471927167</v>
      </c>
      <c r="AB129" s="65" t="str">
        <f>IF(SUM($J129,M129)=0,"Others",VLOOKUP(AA129,Master!$B$4:$D$13,3,TRUE))</f>
        <v>20-30%</v>
      </c>
      <c r="AC129" s="60" t="str">
        <f>IF(SUM(J129,K129)=0,"Others",IF(AND(K129=0,J129&gt;0),"Not Forecasted But Sold",IF(AND(K129&gt;0,J129=0),"Forecasted But Not Sold",IF(K129/J129&gt;1.1,"Overforecast",IF(K129/J129&lt;0.9,"Underforecast","Normal")))))</f>
        <v>Overforecast</v>
      </c>
      <c r="AD129" s="61" t="str">
        <f>IF(SUM(J129,L129)=0,"Others",IF(AND(L129=0,J129&gt;0),"Not Forecasted But Sold",IF(AND(L129&gt;0,J129=0),"Forecasted But Not Sold",IF(L129/J129&gt;1.1,"Overforecast",IF(L129/J129&lt;0.9,"Underforecast","Normal")))))</f>
        <v>Overforecast</v>
      </c>
      <c r="AE129" s="61" t="str">
        <f>IF(SUM(J129,M129)=0,"Others",IF(AND(M129=0,J129&gt;0),"Not Forecasted But Sold",IF(AND(M129&gt;0,J129=0),"Forecasted But Not Sold",IF(M129/J129&gt;1.1,"Overforecast",IF(M129/J129&lt;0.9,"Underforecast","Normal")))))</f>
        <v>Overforecast</v>
      </c>
      <c r="AF129" s="144" t="str">
        <f>IFERROR(IF(J129=0,"0",VLOOKUP(J129/M129,Master!$N$5:$P$11,3,TRUE)),"Sales Agst No FC")</f>
        <v>50-80</v>
      </c>
    </row>
    <row r="130" spans="1:32" x14ac:dyDescent="0.45">
      <c r="A130" s="60" t="s">
        <v>2302</v>
      </c>
      <c r="B130" s="61" t="s">
        <v>1122</v>
      </c>
      <c r="C130" s="61" t="s">
        <v>1136</v>
      </c>
      <c r="D130" s="61" t="s">
        <v>1172</v>
      </c>
      <c r="E130" s="62" t="s">
        <v>240</v>
      </c>
      <c r="F130" s="62" t="s">
        <v>1416</v>
      </c>
      <c r="G130" s="63">
        <v>44593</v>
      </c>
      <c r="H130" s="64">
        <v>6226</v>
      </c>
      <c r="I130" s="61" t="str">
        <f t="shared" si="8"/>
        <v>Demand</v>
      </c>
      <c r="J130" s="66">
        <v>1492</v>
      </c>
      <c r="K130" s="67">
        <v>1172</v>
      </c>
      <c r="L130" s="64">
        <v>1172</v>
      </c>
      <c r="M130" s="64">
        <v>1300</v>
      </c>
      <c r="N130" s="67">
        <f>ABS(K130-$J130)</f>
        <v>320</v>
      </c>
      <c r="O130" s="64">
        <f>ABS(L130-$J130)</f>
        <v>320</v>
      </c>
      <c r="P130" s="64">
        <f>ABS(M130-$J130)</f>
        <v>192</v>
      </c>
      <c r="Q130" s="66">
        <v>2.1578215527125981</v>
      </c>
      <c r="R130" s="66">
        <f>$Q130*J130</f>
        <v>3219.4697566471964</v>
      </c>
      <c r="S130" s="67">
        <f>$Q130*K130</f>
        <v>2528.9668597791651</v>
      </c>
      <c r="T130" s="64">
        <f>$Q130*L130</f>
        <v>2528.9668597791651</v>
      </c>
      <c r="U130" s="64">
        <f>$Q130*M130</f>
        <v>2805.1680185263776</v>
      </c>
      <c r="V130" s="67">
        <f t="shared" si="9"/>
        <v>690.50289686803126</v>
      </c>
      <c r="W130" s="64">
        <f t="shared" si="10"/>
        <v>690.50289686803126</v>
      </c>
      <c r="X130" s="117">
        <f t="shared" si="11"/>
        <v>414.30173812081875</v>
      </c>
      <c r="Y130" s="75">
        <f>IFERROR(MAX(1-N130/$J130,0),1)</f>
        <v>0.78552278820375332</v>
      </c>
      <c r="Z130" s="27">
        <f>IFERROR(MAX(1-O130/$J130,0),1)</f>
        <v>0.78552278820375332</v>
      </c>
      <c r="AA130" s="76">
        <f>IFERROR(MAX(1-P130/$J130,0),1)</f>
        <v>0.87131367292225204</v>
      </c>
      <c r="AB130" s="65" t="str">
        <f>IF(SUM($J130,M130)=0,"Others",VLOOKUP(AA130,Master!$B$4:$D$13,3,TRUE))</f>
        <v>80-90%</v>
      </c>
      <c r="AC130" s="60" t="str">
        <f>IF(SUM(J130,K130)=0,"Others",IF(AND(K130=0,J130&gt;0),"Not Forecasted But Sold",IF(AND(K130&gt;0,J130=0),"Forecasted But Not Sold",IF(K130/J130&gt;1.1,"Overforecast",IF(K130/J130&lt;0.9,"Underforecast","Normal")))))</f>
        <v>Underforecast</v>
      </c>
      <c r="AD130" s="61" t="str">
        <f>IF(SUM(J130,L130)=0,"Others",IF(AND(L130=0,J130&gt;0),"Not Forecasted But Sold",IF(AND(L130&gt;0,J130=0),"Forecasted But Not Sold",IF(L130/J130&gt;1.1,"Overforecast",IF(L130/J130&lt;0.9,"Underforecast","Normal")))))</f>
        <v>Underforecast</v>
      </c>
      <c r="AE130" s="61" t="str">
        <f>IF(SUM(J130,M130)=0,"Others",IF(AND(M130=0,J130&gt;0),"Not Forecasted But Sold",IF(AND(M130&gt;0,J130=0),"Forecasted But Not Sold",IF(M130/J130&gt;1.1,"Overforecast",IF(M130/J130&lt;0.9,"Underforecast","Normal")))))</f>
        <v>Underforecast</v>
      </c>
      <c r="AF130" s="144" t="str">
        <f>IFERROR(IF(J130=0,"0",VLOOKUP(J130/M130,Master!$N$5:$P$11,3,TRUE)),"Sales Agst No FC")</f>
        <v>80-120</v>
      </c>
    </row>
    <row r="131" spans="1:32" x14ac:dyDescent="0.45">
      <c r="A131" s="60" t="s">
        <v>2302</v>
      </c>
      <c r="B131" s="61" t="s">
        <v>1122</v>
      </c>
      <c r="C131" s="61" t="s">
        <v>1136</v>
      </c>
      <c r="D131" s="61" t="s">
        <v>1172</v>
      </c>
      <c r="E131" s="62" t="s">
        <v>241</v>
      </c>
      <c r="F131" s="62" t="s">
        <v>1417</v>
      </c>
      <c r="G131" s="63">
        <v>44593</v>
      </c>
      <c r="H131" s="64">
        <v>29123</v>
      </c>
      <c r="I131" s="61" t="str">
        <f t="shared" si="8"/>
        <v>Supply</v>
      </c>
      <c r="J131" s="66">
        <v>28746</v>
      </c>
      <c r="K131" s="67">
        <v>70000</v>
      </c>
      <c r="L131" s="64">
        <v>70000</v>
      </c>
      <c r="M131" s="64">
        <v>73000</v>
      </c>
      <c r="N131" s="67">
        <f>ABS(K131-$J131)</f>
        <v>41254</v>
      </c>
      <c r="O131" s="64">
        <f>ABS(L131-$J131)</f>
        <v>41254</v>
      </c>
      <c r="P131" s="64">
        <f>ABS(M131-$J131)</f>
        <v>44254</v>
      </c>
      <c r="Q131" s="66">
        <v>2.283814392979183</v>
      </c>
      <c r="R131" s="66">
        <f>$Q131*J131</f>
        <v>65650.528540579588</v>
      </c>
      <c r="S131" s="67">
        <f>$Q131*K131</f>
        <v>159867.0075085428</v>
      </c>
      <c r="T131" s="64">
        <f>$Q131*L131</f>
        <v>159867.0075085428</v>
      </c>
      <c r="U131" s="64">
        <f>$Q131*M131</f>
        <v>166718.45068748036</v>
      </c>
      <c r="V131" s="67">
        <f t="shared" si="9"/>
        <v>94216.478967963209</v>
      </c>
      <c r="W131" s="64">
        <f t="shared" si="10"/>
        <v>94216.478967963209</v>
      </c>
      <c r="X131" s="117">
        <f t="shared" si="11"/>
        <v>101067.92214690078</v>
      </c>
      <c r="Y131" s="75">
        <f>IFERROR(MAX(1-N131/$J131,0),1)</f>
        <v>0</v>
      </c>
      <c r="Z131" s="27">
        <f>IFERROR(MAX(1-O131/$J131,0),1)</f>
        <v>0</v>
      </c>
      <c r="AA131" s="76">
        <f>IFERROR(MAX(1-P131/$J131,0),1)</f>
        <v>0</v>
      </c>
      <c r="AB131" s="65" t="str">
        <f>IF(SUM($J131,M131)=0,"Others",VLOOKUP(AA131,Master!$B$4:$D$13,3,TRUE))</f>
        <v>0-10%</v>
      </c>
      <c r="AC131" s="60" t="str">
        <f>IF(SUM(J131,K131)=0,"Others",IF(AND(K131=0,J131&gt;0),"Not Forecasted But Sold",IF(AND(K131&gt;0,J131=0),"Forecasted But Not Sold",IF(K131/J131&gt;1.1,"Overforecast",IF(K131/J131&lt;0.9,"Underforecast","Normal")))))</f>
        <v>Overforecast</v>
      </c>
      <c r="AD131" s="61" t="str">
        <f>IF(SUM(J131,L131)=0,"Others",IF(AND(L131=0,J131&gt;0),"Not Forecasted But Sold",IF(AND(L131&gt;0,J131=0),"Forecasted But Not Sold",IF(L131/J131&gt;1.1,"Overforecast",IF(L131/J131&lt;0.9,"Underforecast","Normal")))))</f>
        <v>Overforecast</v>
      </c>
      <c r="AE131" s="61" t="str">
        <f>IF(SUM(J131,M131)=0,"Others",IF(AND(M131=0,J131&gt;0),"Not Forecasted But Sold",IF(AND(M131&gt;0,J131=0),"Forecasted But Not Sold",IF(M131/J131&gt;1.1,"Overforecast",IF(M131/J131&lt;0.9,"Underforecast","Normal")))))</f>
        <v>Overforecast</v>
      </c>
      <c r="AF131" s="144" t="str">
        <f>IFERROR(IF(J131=0,"0",VLOOKUP(J131/M131,Master!$N$5:$P$11,3,TRUE)),"Sales Agst No FC")</f>
        <v>25-50</v>
      </c>
    </row>
    <row r="132" spans="1:32" x14ac:dyDescent="0.45">
      <c r="A132" s="60" t="s">
        <v>2302</v>
      </c>
      <c r="B132" s="61" t="s">
        <v>1122</v>
      </c>
      <c r="C132" s="61" t="s">
        <v>1136</v>
      </c>
      <c r="D132" s="61" t="s">
        <v>1172</v>
      </c>
      <c r="E132" s="62" t="s">
        <v>242</v>
      </c>
      <c r="F132" s="62" t="s">
        <v>1418</v>
      </c>
      <c r="G132" s="63">
        <v>44593</v>
      </c>
      <c r="H132" s="64">
        <v>6045</v>
      </c>
      <c r="I132" s="61" t="str">
        <f t="shared" si="8"/>
        <v>Demand</v>
      </c>
      <c r="J132" s="66">
        <v>28</v>
      </c>
      <c r="K132" s="67">
        <v>95</v>
      </c>
      <c r="L132" s="64">
        <v>95</v>
      </c>
      <c r="M132" s="64">
        <v>100</v>
      </c>
      <c r="N132" s="67">
        <f>ABS(K132-$J132)</f>
        <v>67</v>
      </c>
      <c r="O132" s="64">
        <f>ABS(L132-$J132)</f>
        <v>67</v>
      </c>
      <c r="P132" s="64">
        <f>ABS(M132-$J132)</f>
        <v>72</v>
      </c>
      <c r="Q132" s="66">
        <v>2.232655613860262</v>
      </c>
      <c r="R132" s="66">
        <f>$Q132*J132</f>
        <v>62.514357188087338</v>
      </c>
      <c r="S132" s="67">
        <f>$Q132*K132</f>
        <v>212.10228331672488</v>
      </c>
      <c r="T132" s="64">
        <f>$Q132*L132</f>
        <v>212.10228331672488</v>
      </c>
      <c r="U132" s="64">
        <f>$Q132*M132</f>
        <v>223.26556138602621</v>
      </c>
      <c r="V132" s="67">
        <f t="shared" si="9"/>
        <v>149.58792612863755</v>
      </c>
      <c r="W132" s="64">
        <f t="shared" si="10"/>
        <v>149.58792612863755</v>
      </c>
      <c r="X132" s="117">
        <f t="shared" si="11"/>
        <v>160.75120419793888</v>
      </c>
      <c r="Y132" s="75">
        <f>IFERROR(MAX(1-N132/$J132,0),1)</f>
        <v>0</v>
      </c>
      <c r="Z132" s="27">
        <f>IFERROR(MAX(1-O132/$J132,0),1)</f>
        <v>0</v>
      </c>
      <c r="AA132" s="76">
        <f>IFERROR(MAX(1-P132/$J132,0),1)</f>
        <v>0</v>
      </c>
      <c r="AB132" s="65" t="str">
        <f>IF(SUM($J132,M132)=0,"Others",VLOOKUP(AA132,Master!$B$4:$D$13,3,TRUE))</f>
        <v>0-10%</v>
      </c>
      <c r="AC132" s="60" t="str">
        <f>IF(SUM(J132,K132)=0,"Others",IF(AND(K132=0,J132&gt;0),"Not Forecasted But Sold",IF(AND(K132&gt;0,J132=0),"Forecasted But Not Sold",IF(K132/J132&gt;1.1,"Overforecast",IF(K132/J132&lt;0.9,"Underforecast","Normal")))))</f>
        <v>Overforecast</v>
      </c>
      <c r="AD132" s="61" t="str">
        <f>IF(SUM(J132,L132)=0,"Others",IF(AND(L132=0,J132&gt;0),"Not Forecasted But Sold",IF(AND(L132&gt;0,J132=0),"Forecasted But Not Sold",IF(L132/J132&gt;1.1,"Overforecast",IF(L132/J132&lt;0.9,"Underforecast","Normal")))))</f>
        <v>Overforecast</v>
      </c>
      <c r="AE132" s="61" t="str">
        <f>IF(SUM(J132,M132)=0,"Others",IF(AND(M132=0,J132&gt;0),"Not Forecasted But Sold",IF(AND(M132&gt;0,J132=0),"Forecasted But Not Sold",IF(M132/J132&gt;1.1,"Overforecast",IF(M132/J132&lt;0.9,"Underforecast","Normal")))))</f>
        <v>Overforecast</v>
      </c>
      <c r="AF132" s="144" t="str">
        <f>IFERROR(IF(J132=0,"0",VLOOKUP(J132/M132,Master!$N$5:$P$11,3,TRUE)),"Sales Agst No FC")</f>
        <v>25-50</v>
      </c>
    </row>
    <row r="133" spans="1:32" x14ac:dyDescent="0.45">
      <c r="A133" s="60" t="s">
        <v>2302</v>
      </c>
      <c r="B133" s="61" t="s">
        <v>1122</v>
      </c>
      <c r="C133" s="61" t="s">
        <v>1136</v>
      </c>
      <c r="D133" s="61" t="s">
        <v>1172</v>
      </c>
      <c r="E133" s="62" t="s">
        <v>243</v>
      </c>
      <c r="F133" s="62" t="s">
        <v>1419</v>
      </c>
      <c r="G133" s="63">
        <v>44593</v>
      </c>
      <c r="H133" s="64">
        <v>8238</v>
      </c>
      <c r="I133" s="61" t="str">
        <f t="shared" si="8"/>
        <v>Demand</v>
      </c>
      <c r="J133" s="66">
        <v>44</v>
      </c>
      <c r="K133" s="67">
        <v>179</v>
      </c>
      <c r="L133" s="64">
        <v>179</v>
      </c>
      <c r="M133" s="64">
        <v>120</v>
      </c>
      <c r="N133" s="67">
        <f>ABS(K133-$J133)</f>
        <v>135</v>
      </c>
      <c r="O133" s="64">
        <f>ABS(L133-$J133)</f>
        <v>135</v>
      </c>
      <c r="P133" s="64">
        <f>ABS(M133-$J133)</f>
        <v>76</v>
      </c>
      <c r="Q133" s="66">
        <v>2.8510517903464931</v>
      </c>
      <c r="R133" s="66">
        <f>$Q133*J133</f>
        <v>125.4462787752457</v>
      </c>
      <c r="S133" s="67">
        <f>$Q133*K133</f>
        <v>510.33827047202226</v>
      </c>
      <c r="T133" s="64">
        <f>$Q133*L133</f>
        <v>510.33827047202226</v>
      </c>
      <c r="U133" s="64">
        <f>$Q133*M133</f>
        <v>342.12621484157916</v>
      </c>
      <c r="V133" s="67">
        <f t="shared" si="9"/>
        <v>384.89199169677659</v>
      </c>
      <c r="W133" s="64">
        <f t="shared" si="10"/>
        <v>384.89199169677659</v>
      </c>
      <c r="X133" s="117">
        <f t="shared" si="11"/>
        <v>216.67993606633345</v>
      </c>
      <c r="Y133" s="75">
        <f>IFERROR(MAX(1-N133/$J133,0),1)</f>
        <v>0</v>
      </c>
      <c r="Z133" s="27">
        <f>IFERROR(MAX(1-O133/$J133,0),1)</f>
        <v>0</v>
      </c>
      <c r="AA133" s="76">
        <f>IFERROR(MAX(1-P133/$J133,0),1)</f>
        <v>0</v>
      </c>
      <c r="AB133" s="65" t="str">
        <f>IF(SUM($J133,M133)=0,"Others",VLOOKUP(AA133,Master!$B$4:$D$13,3,TRUE))</f>
        <v>0-10%</v>
      </c>
      <c r="AC133" s="60" t="str">
        <f>IF(SUM(J133,K133)=0,"Others",IF(AND(K133=0,J133&gt;0),"Not Forecasted But Sold",IF(AND(K133&gt;0,J133=0),"Forecasted But Not Sold",IF(K133/J133&gt;1.1,"Overforecast",IF(K133/J133&lt;0.9,"Underforecast","Normal")))))</f>
        <v>Overforecast</v>
      </c>
      <c r="AD133" s="61" t="str">
        <f>IF(SUM(J133,L133)=0,"Others",IF(AND(L133=0,J133&gt;0),"Not Forecasted But Sold",IF(AND(L133&gt;0,J133=0),"Forecasted But Not Sold",IF(L133/J133&gt;1.1,"Overforecast",IF(L133/J133&lt;0.9,"Underforecast","Normal")))))</f>
        <v>Overforecast</v>
      </c>
      <c r="AE133" s="61" t="str">
        <f>IF(SUM(J133,M133)=0,"Others",IF(AND(M133=0,J133&gt;0),"Not Forecasted But Sold",IF(AND(M133&gt;0,J133=0),"Forecasted But Not Sold",IF(M133/J133&gt;1.1,"Overforecast",IF(M133/J133&lt;0.9,"Underforecast","Normal")))))</f>
        <v>Overforecast</v>
      </c>
      <c r="AF133" s="144" t="str">
        <f>IFERROR(IF(J133=0,"0",VLOOKUP(J133/M133,Master!$N$5:$P$11,3,TRUE)),"Sales Agst No FC")</f>
        <v>25-50</v>
      </c>
    </row>
    <row r="134" spans="1:32" x14ac:dyDescent="0.45">
      <c r="A134" s="60" t="s">
        <v>2302</v>
      </c>
      <c r="B134" s="61" t="s">
        <v>1122</v>
      </c>
      <c r="C134" s="61" t="s">
        <v>1136</v>
      </c>
      <c r="D134" s="61" t="s">
        <v>1172</v>
      </c>
      <c r="E134" s="62" t="s">
        <v>244</v>
      </c>
      <c r="F134" s="62" t="s">
        <v>1420</v>
      </c>
      <c r="G134" s="63">
        <v>44593</v>
      </c>
      <c r="H134" s="64">
        <v>48960</v>
      </c>
      <c r="I134" s="61" t="str">
        <f t="shared" si="8"/>
        <v>Demand</v>
      </c>
      <c r="J134" s="66">
        <v>9880</v>
      </c>
      <c r="K134" s="67">
        <v>9451</v>
      </c>
      <c r="L134" s="64">
        <v>9451</v>
      </c>
      <c r="M134" s="64">
        <v>11000</v>
      </c>
      <c r="N134" s="67">
        <f>ABS(K134-$J134)</f>
        <v>429</v>
      </c>
      <c r="O134" s="64">
        <f>ABS(L134-$J134)</f>
        <v>429</v>
      </c>
      <c r="P134" s="64">
        <f>ABS(M134-$J134)</f>
        <v>1120</v>
      </c>
      <c r="Q134" s="66">
        <v>3.4703026685400635</v>
      </c>
      <c r="R134" s="66">
        <f>$Q134*J134</f>
        <v>34286.590365175827</v>
      </c>
      <c r="S134" s="67">
        <f>$Q134*K134</f>
        <v>32797.830520372139</v>
      </c>
      <c r="T134" s="64">
        <f>$Q134*L134</f>
        <v>32797.830520372139</v>
      </c>
      <c r="U134" s="64">
        <f>$Q134*M134</f>
        <v>38173.329353940702</v>
      </c>
      <c r="V134" s="67">
        <f t="shared" si="9"/>
        <v>1488.7598448036879</v>
      </c>
      <c r="W134" s="64">
        <f t="shared" si="10"/>
        <v>1488.7598448036879</v>
      </c>
      <c r="X134" s="117">
        <f t="shared" si="11"/>
        <v>3886.7389887648751</v>
      </c>
      <c r="Y134" s="75">
        <f>IFERROR(MAX(1-N134/$J134,0),1)</f>
        <v>0.95657894736842108</v>
      </c>
      <c r="Z134" s="27">
        <f>IFERROR(MAX(1-O134/$J134,0),1)</f>
        <v>0.95657894736842108</v>
      </c>
      <c r="AA134" s="76">
        <f>IFERROR(MAX(1-P134/$J134,0),1)</f>
        <v>0.88663967611336036</v>
      </c>
      <c r="AB134" s="65" t="str">
        <f>IF(SUM($J134,M134)=0,"Others",VLOOKUP(AA134,Master!$B$4:$D$13,3,TRUE))</f>
        <v>80-90%</v>
      </c>
      <c r="AC134" s="60" t="str">
        <f>IF(SUM(J134,K134)=0,"Others",IF(AND(K134=0,J134&gt;0),"Not Forecasted But Sold",IF(AND(K134&gt;0,J134=0),"Forecasted But Not Sold",IF(K134/J134&gt;1.1,"Overforecast",IF(K134/J134&lt;0.9,"Underforecast","Normal")))))</f>
        <v>Normal</v>
      </c>
      <c r="AD134" s="61" t="str">
        <f>IF(SUM(J134,L134)=0,"Others",IF(AND(L134=0,J134&gt;0),"Not Forecasted But Sold",IF(AND(L134&gt;0,J134=0),"Forecasted But Not Sold",IF(L134/J134&gt;1.1,"Overforecast",IF(L134/J134&lt;0.9,"Underforecast","Normal")))))</f>
        <v>Normal</v>
      </c>
      <c r="AE134" s="61" t="str">
        <f>IF(SUM(J134,M134)=0,"Others",IF(AND(M134=0,J134&gt;0),"Not Forecasted But Sold",IF(AND(M134&gt;0,J134=0),"Forecasted But Not Sold",IF(M134/J134&gt;1.1,"Overforecast",IF(M134/J134&lt;0.9,"Underforecast","Normal")))))</f>
        <v>Overforecast</v>
      </c>
      <c r="AF134" s="144" t="str">
        <f>IFERROR(IF(J134=0,"0",VLOOKUP(J134/M134,Master!$N$5:$P$11,3,TRUE)),"Sales Agst No FC")</f>
        <v>80-120</v>
      </c>
    </row>
    <row r="135" spans="1:32" x14ac:dyDescent="0.45">
      <c r="A135" s="60" t="s">
        <v>2302</v>
      </c>
      <c r="B135" s="61" t="s">
        <v>1122</v>
      </c>
      <c r="C135" s="61" t="s">
        <v>1136</v>
      </c>
      <c r="D135" s="61" t="s">
        <v>1172</v>
      </c>
      <c r="E135" s="62" t="s">
        <v>245</v>
      </c>
      <c r="F135" s="62" t="s">
        <v>1421</v>
      </c>
      <c r="G135" s="63">
        <v>44593</v>
      </c>
      <c r="H135" s="64">
        <v>0</v>
      </c>
      <c r="I135" s="61" t="str">
        <f t="shared" si="8"/>
        <v>Supply</v>
      </c>
      <c r="J135" s="66">
        <v>0</v>
      </c>
      <c r="K135" s="67">
        <v>1</v>
      </c>
      <c r="L135" s="64">
        <v>1</v>
      </c>
      <c r="M135" s="64">
        <v>120</v>
      </c>
      <c r="N135" s="67">
        <f>ABS(K135-$J135)</f>
        <v>1</v>
      </c>
      <c r="O135" s="64">
        <f>ABS(L135-$J135)</f>
        <v>1</v>
      </c>
      <c r="P135" s="64">
        <f>ABS(M135-$J135)</f>
        <v>120</v>
      </c>
      <c r="Q135" s="66">
        <v>1.7136</v>
      </c>
      <c r="R135" s="66">
        <f>$Q135*J135</f>
        <v>0</v>
      </c>
      <c r="S135" s="67">
        <f>$Q135*K135</f>
        <v>1.7136</v>
      </c>
      <c r="T135" s="64">
        <f>$Q135*L135</f>
        <v>1.7136</v>
      </c>
      <c r="U135" s="64">
        <f>$Q135*M135</f>
        <v>205.63200000000001</v>
      </c>
      <c r="V135" s="67">
        <f t="shared" si="9"/>
        <v>1.7136</v>
      </c>
      <c r="W135" s="64">
        <f t="shared" si="10"/>
        <v>1.7136</v>
      </c>
      <c r="X135" s="117">
        <f t="shared" si="11"/>
        <v>205.63200000000001</v>
      </c>
      <c r="Y135" s="75">
        <f>IFERROR(MAX(1-N135/$J135,0),1)</f>
        <v>1</v>
      </c>
      <c r="Z135" s="27">
        <f>IFERROR(MAX(1-O135/$J135,0),1)</f>
        <v>1</v>
      </c>
      <c r="AA135" s="76">
        <f>IFERROR(MAX(1-P135/$J135,0),1)</f>
        <v>1</v>
      </c>
      <c r="AB135" s="65" t="str">
        <f>IF(SUM($J135,M135)=0,"Others",VLOOKUP(AA135,Master!$B$4:$D$13,3,TRUE))</f>
        <v>90-100%</v>
      </c>
      <c r="AC135" s="60" t="str">
        <f>IF(SUM(J135,K135)=0,"Others",IF(AND(K135=0,J135&gt;0),"Not Forecasted But Sold",IF(AND(K135&gt;0,J135=0),"Forecasted But Not Sold",IF(K135/J135&gt;1.1,"Overforecast",IF(K135/J135&lt;0.9,"Underforecast","Normal")))))</f>
        <v>Forecasted But Not Sold</v>
      </c>
      <c r="AD135" s="61" t="str">
        <f>IF(SUM(J135,L135)=0,"Others",IF(AND(L135=0,J135&gt;0),"Not Forecasted But Sold",IF(AND(L135&gt;0,J135=0),"Forecasted But Not Sold",IF(L135/J135&gt;1.1,"Overforecast",IF(L135/J135&lt;0.9,"Underforecast","Normal")))))</f>
        <v>Forecasted But Not Sold</v>
      </c>
      <c r="AE135" s="61" t="str">
        <f>IF(SUM(J135,M135)=0,"Others",IF(AND(M135=0,J135&gt;0),"Not Forecasted But Sold",IF(AND(M135&gt;0,J135=0),"Forecasted But Not Sold",IF(M135/J135&gt;1.1,"Overforecast",IF(M135/J135&lt;0.9,"Underforecast","Normal")))))</f>
        <v>Forecasted But Not Sold</v>
      </c>
      <c r="AF135" s="144" t="str">
        <f>IFERROR(IF(J135=0,"0",VLOOKUP(J135/M135,Master!$N$5:$P$11,3,TRUE)),"Sales Agst No FC")</f>
        <v>0</v>
      </c>
    </row>
    <row r="136" spans="1:32" x14ac:dyDescent="0.45">
      <c r="A136" s="60" t="s">
        <v>2302</v>
      </c>
      <c r="B136" s="61" t="s">
        <v>1122</v>
      </c>
      <c r="C136" s="61" t="s">
        <v>1136</v>
      </c>
      <c r="D136" s="61" t="s">
        <v>1172</v>
      </c>
      <c r="E136" s="62" t="s">
        <v>246</v>
      </c>
      <c r="F136" s="62" t="s">
        <v>1422</v>
      </c>
      <c r="G136" s="63">
        <v>44593</v>
      </c>
      <c r="H136" s="64">
        <v>0</v>
      </c>
      <c r="I136" s="61" t="str">
        <f t="shared" si="8"/>
        <v>Supply</v>
      </c>
      <c r="J136" s="66">
        <v>0</v>
      </c>
      <c r="K136" s="67">
        <v>0</v>
      </c>
      <c r="L136" s="64">
        <v>0</v>
      </c>
      <c r="M136" s="64">
        <v>240</v>
      </c>
      <c r="N136" s="67">
        <f>ABS(K136-$J136)</f>
        <v>0</v>
      </c>
      <c r="O136" s="64">
        <f>ABS(L136-$J136)</f>
        <v>0</v>
      </c>
      <c r="P136" s="64">
        <f>ABS(M136-$J136)</f>
        <v>240</v>
      </c>
      <c r="Q136" s="66">
        <v>2.707131</v>
      </c>
      <c r="R136" s="66">
        <f>$Q136*J136</f>
        <v>0</v>
      </c>
      <c r="S136" s="67">
        <f>$Q136*K136</f>
        <v>0</v>
      </c>
      <c r="T136" s="64">
        <f>$Q136*L136</f>
        <v>0</v>
      </c>
      <c r="U136" s="64">
        <f>$Q136*M136</f>
        <v>649.71144000000004</v>
      </c>
      <c r="V136" s="67">
        <f t="shared" si="9"/>
        <v>0</v>
      </c>
      <c r="W136" s="64">
        <f t="shared" si="10"/>
        <v>0</v>
      </c>
      <c r="X136" s="117">
        <f t="shared" si="11"/>
        <v>649.71144000000004</v>
      </c>
      <c r="Y136" s="75">
        <f>IFERROR(MAX(1-N136/$J136,0),1)</f>
        <v>1</v>
      </c>
      <c r="Z136" s="27">
        <f>IFERROR(MAX(1-O136/$J136,0),1)</f>
        <v>1</v>
      </c>
      <c r="AA136" s="76">
        <f>IFERROR(MAX(1-P136/$J136,0),1)</f>
        <v>1</v>
      </c>
      <c r="AB136" s="65" t="str">
        <f>IF(SUM($J136,M136)=0,"Others",VLOOKUP(AA136,Master!$B$4:$D$13,3,TRUE))</f>
        <v>90-100%</v>
      </c>
      <c r="AC136" s="60" t="str">
        <f>IF(SUM(J136,K136)=0,"Others",IF(AND(K136=0,J136&gt;0),"Not Forecasted But Sold",IF(AND(K136&gt;0,J136=0),"Forecasted But Not Sold",IF(K136/J136&gt;1.1,"Overforecast",IF(K136/J136&lt;0.9,"Underforecast","Normal")))))</f>
        <v>Others</v>
      </c>
      <c r="AD136" s="61" t="str">
        <f>IF(SUM(J136,L136)=0,"Others",IF(AND(L136=0,J136&gt;0),"Not Forecasted But Sold",IF(AND(L136&gt;0,J136=0),"Forecasted But Not Sold",IF(L136/J136&gt;1.1,"Overforecast",IF(L136/J136&lt;0.9,"Underforecast","Normal")))))</f>
        <v>Others</v>
      </c>
      <c r="AE136" s="61" t="str">
        <f>IF(SUM(J136,M136)=0,"Others",IF(AND(M136=0,J136&gt;0),"Not Forecasted But Sold",IF(AND(M136&gt;0,J136=0),"Forecasted But Not Sold",IF(M136/J136&gt;1.1,"Overforecast",IF(M136/J136&lt;0.9,"Underforecast","Normal")))))</f>
        <v>Forecasted But Not Sold</v>
      </c>
      <c r="AF136" s="144" t="str">
        <f>IFERROR(IF(J136=0,"0",VLOOKUP(J136/M136,Master!$N$5:$P$11,3,TRUE)),"Sales Agst No FC")</f>
        <v>0</v>
      </c>
    </row>
    <row r="137" spans="1:32" x14ac:dyDescent="0.45">
      <c r="A137" s="60" t="s">
        <v>2302</v>
      </c>
      <c r="B137" s="61" t="s">
        <v>1122</v>
      </c>
      <c r="C137" s="61" t="s">
        <v>1136</v>
      </c>
      <c r="D137" s="61" t="s">
        <v>1172</v>
      </c>
      <c r="E137" s="62" t="s">
        <v>247</v>
      </c>
      <c r="F137" s="62" t="s">
        <v>1423</v>
      </c>
      <c r="G137" s="63">
        <v>44593</v>
      </c>
      <c r="H137" s="64">
        <v>0</v>
      </c>
      <c r="I137" s="61" t="str">
        <f t="shared" si="8"/>
        <v>Supply</v>
      </c>
      <c r="J137" s="66">
        <v>0</v>
      </c>
      <c r="K137" s="67">
        <v>1600</v>
      </c>
      <c r="L137" s="64">
        <v>1600</v>
      </c>
      <c r="M137" s="64">
        <v>1600</v>
      </c>
      <c r="N137" s="67">
        <f>ABS(K137-$J137)</f>
        <v>1600</v>
      </c>
      <c r="O137" s="64">
        <f>ABS(L137-$J137)</f>
        <v>1600</v>
      </c>
      <c r="P137" s="64">
        <f>ABS(M137-$J137)</f>
        <v>1600</v>
      </c>
      <c r="Q137" s="66">
        <v>2.8730530870155873</v>
      </c>
      <c r="R137" s="66">
        <f>$Q137*J137</f>
        <v>0</v>
      </c>
      <c r="S137" s="67">
        <f>$Q137*K137</f>
        <v>4596.8849392249394</v>
      </c>
      <c r="T137" s="64">
        <f>$Q137*L137</f>
        <v>4596.8849392249394</v>
      </c>
      <c r="U137" s="64">
        <f>$Q137*M137</f>
        <v>4596.8849392249394</v>
      </c>
      <c r="V137" s="67">
        <f t="shared" si="9"/>
        <v>4596.8849392249394</v>
      </c>
      <c r="W137" s="64">
        <f t="shared" si="10"/>
        <v>4596.8849392249394</v>
      </c>
      <c r="X137" s="117">
        <f t="shared" si="11"/>
        <v>4596.8849392249394</v>
      </c>
      <c r="Y137" s="75">
        <f>IFERROR(MAX(1-N137/$J137,0),1)</f>
        <v>1</v>
      </c>
      <c r="Z137" s="27">
        <f>IFERROR(MAX(1-O137/$J137,0),1)</f>
        <v>1</v>
      </c>
      <c r="AA137" s="76">
        <f>IFERROR(MAX(1-P137/$J137,0),1)</f>
        <v>1</v>
      </c>
      <c r="AB137" s="65" t="str">
        <f>IF(SUM($J137,M137)=0,"Others",VLOOKUP(AA137,Master!$B$4:$D$13,3,TRUE))</f>
        <v>90-100%</v>
      </c>
      <c r="AC137" s="60" t="str">
        <f>IF(SUM(J137,K137)=0,"Others",IF(AND(K137=0,J137&gt;0),"Not Forecasted But Sold",IF(AND(K137&gt;0,J137=0),"Forecasted But Not Sold",IF(K137/J137&gt;1.1,"Overforecast",IF(K137/J137&lt;0.9,"Underforecast","Normal")))))</f>
        <v>Forecasted But Not Sold</v>
      </c>
      <c r="AD137" s="61" t="str">
        <f>IF(SUM(J137,L137)=0,"Others",IF(AND(L137=0,J137&gt;0),"Not Forecasted But Sold",IF(AND(L137&gt;0,J137=0),"Forecasted But Not Sold",IF(L137/J137&gt;1.1,"Overforecast",IF(L137/J137&lt;0.9,"Underforecast","Normal")))))</f>
        <v>Forecasted But Not Sold</v>
      </c>
      <c r="AE137" s="61" t="str">
        <f>IF(SUM(J137,M137)=0,"Others",IF(AND(M137=0,J137&gt;0),"Not Forecasted But Sold",IF(AND(M137&gt;0,J137=0),"Forecasted But Not Sold",IF(M137/J137&gt;1.1,"Overforecast",IF(M137/J137&lt;0.9,"Underforecast","Normal")))))</f>
        <v>Forecasted But Not Sold</v>
      </c>
      <c r="AF137" s="144" t="str">
        <f>IFERROR(IF(J137=0,"0",VLOOKUP(J137/M137,Master!$N$5:$P$11,3,TRUE)),"Sales Agst No FC")</f>
        <v>0</v>
      </c>
    </row>
    <row r="138" spans="1:32" x14ac:dyDescent="0.45">
      <c r="A138" s="60" t="s">
        <v>2302</v>
      </c>
      <c r="B138" s="61" t="s">
        <v>1122</v>
      </c>
      <c r="C138" s="61" t="s">
        <v>1136</v>
      </c>
      <c r="D138" s="61" t="s">
        <v>1172</v>
      </c>
      <c r="E138" s="62" t="s">
        <v>248</v>
      </c>
      <c r="F138" s="62" t="s">
        <v>1424</v>
      </c>
      <c r="G138" s="63">
        <v>44593</v>
      </c>
      <c r="H138" s="64">
        <v>3617</v>
      </c>
      <c r="I138" s="61" t="str">
        <f t="shared" si="8"/>
        <v>Demand</v>
      </c>
      <c r="J138" s="66">
        <v>656</v>
      </c>
      <c r="K138" s="67">
        <v>708</v>
      </c>
      <c r="L138" s="64">
        <v>708</v>
      </c>
      <c r="M138" s="64">
        <v>750</v>
      </c>
      <c r="N138" s="67">
        <f>ABS(K138-$J138)</f>
        <v>52</v>
      </c>
      <c r="O138" s="64">
        <f>ABS(L138-$J138)</f>
        <v>52</v>
      </c>
      <c r="P138" s="64">
        <f>ABS(M138-$J138)</f>
        <v>94</v>
      </c>
      <c r="Q138" s="66">
        <v>1.1759386532497307</v>
      </c>
      <c r="R138" s="66">
        <f>$Q138*J138</f>
        <v>771.41575653182338</v>
      </c>
      <c r="S138" s="67">
        <f>$Q138*K138</f>
        <v>832.56456650080929</v>
      </c>
      <c r="T138" s="64">
        <f>$Q138*L138</f>
        <v>832.56456650080929</v>
      </c>
      <c r="U138" s="64">
        <f>$Q138*M138</f>
        <v>881.95398993729805</v>
      </c>
      <c r="V138" s="67">
        <f t="shared" si="9"/>
        <v>61.148809968985915</v>
      </c>
      <c r="W138" s="64">
        <f t="shared" si="10"/>
        <v>61.148809968985915</v>
      </c>
      <c r="X138" s="117">
        <f t="shared" si="11"/>
        <v>110.53823340547467</v>
      </c>
      <c r="Y138" s="75">
        <f>IFERROR(MAX(1-N138/$J138,0),1)</f>
        <v>0.92073170731707321</v>
      </c>
      <c r="Z138" s="27">
        <f>IFERROR(MAX(1-O138/$J138,0),1)</f>
        <v>0.92073170731707321</v>
      </c>
      <c r="AA138" s="76">
        <f>IFERROR(MAX(1-P138/$J138,0),1)</f>
        <v>0.85670731707317072</v>
      </c>
      <c r="AB138" s="65" t="str">
        <f>IF(SUM($J138,M138)=0,"Others",VLOOKUP(AA138,Master!$B$4:$D$13,3,TRUE))</f>
        <v>80-90%</v>
      </c>
      <c r="AC138" s="60" t="str">
        <f>IF(SUM(J138,K138)=0,"Others",IF(AND(K138=0,J138&gt;0),"Not Forecasted But Sold",IF(AND(K138&gt;0,J138=0),"Forecasted But Not Sold",IF(K138/J138&gt;1.1,"Overforecast",IF(K138/J138&lt;0.9,"Underforecast","Normal")))))</f>
        <v>Normal</v>
      </c>
      <c r="AD138" s="61" t="str">
        <f>IF(SUM(J138,L138)=0,"Others",IF(AND(L138=0,J138&gt;0),"Not Forecasted But Sold",IF(AND(L138&gt;0,J138=0),"Forecasted But Not Sold",IF(L138/J138&gt;1.1,"Overforecast",IF(L138/J138&lt;0.9,"Underforecast","Normal")))))</f>
        <v>Normal</v>
      </c>
      <c r="AE138" s="61" t="str">
        <f>IF(SUM(J138,M138)=0,"Others",IF(AND(M138=0,J138&gt;0),"Not Forecasted But Sold",IF(AND(M138&gt;0,J138=0),"Forecasted But Not Sold",IF(M138/J138&gt;1.1,"Overforecast",IF(M138/J138&lt;0.9,"Underforecast","Normal")))))</f>
        <v>Overforecast</v>
      </c>
      <c r="AF138" s="144" t="str">
        <f>IFERROR(IF(J138=0,"0",VLOOKUP(J138/M138,Master!$N$5:$P$11,3,TRUE)),"Sales Agst No FC")</f>
        <v>80-120</v>
      </c>
    </row>
    <row r="139" spans="1:32" x14ac:dyDescent="0.45">
      <c r="A139" s="60" t="s">
        <v>2302</v>
      </c>
      <c r="B139" s="61" t="s">
        <v>1122</v>
      </c>
      <c r="C139" s="61" t="s">
        <v>1136</v>
      </c>
      <c r="D139" s="61" t="s">
        <v>1172</v>
      </c>
      <c r="E139" s="62" t="s">
        <v>249</v>
      </c>
      <c r="F139" s="62" t="s">
        <v>1425</v>
      </c>
      <c r="G139" s="63">
        <v>44593</v>
      </c>
      <c r="H139" s="64">
        <v>13816</v>
      </c>
      <c r="I139" s="61" t="str">
        <f t="shared" si="8"/>
        <v>Demand</v>
      </c>
      <c r="J139" s="66">
        <v>1369</v>
      </c>
      <c r="K139" s="67">
        <v>1200</v>
      </c>
      <c r="L139" s="64">
        <v>1200</v>
      </c>
      <c r="M139" s="64">
        <v>1250</v>
      </c>
      <c r="N139" s="67">
        <f>ABS(K139-$J139)</f>
        <v>169</v>
      </c>
      <c r="O139" s="64">
        <f>ABS(L139-$J139)</f>
        <v>169</v>
      </c>
      <c r="P139" s="64">
        <f>ABS(M139-$J139)</f>
        <v>119</v>
      </c>
      <c r="Q139" s="66">
        <v>1.4403858896106334</v>
      </c>
      <c r="R139" s="66">
        <f>$Q139*J139</f>
        <v>1971.8882828769572</v>
      </c>
      <c r="S139" s="67">
        <f>$Q139*K139</f>
        <v>1728.4630675327601</v>
      </c>
      <c r="T139" s="64">
        <f>$Q139*L139</f>
        <v>1728.4630675327601</v>
      </c>
      <c r="U139" s="64">
        <f>$Q139*M139</f>
        <v>1800.4823620132918</v>
      </c>
      <c r="V139" s="67">
        <f t="shared" si="9"/>
        <v>243.42521534419711</v>
      </c>
      <c r="W139" s="64">
        <f t="shared" si="10"/>
        <v>243.42521534419711</v>
      </c>
      <c r="X139" s="117">
        <f t="shared" si="11"/>
        <v>171.40592086366541</v>
      </c>
      <c r="Y139" s="75">
        <f>IFERROR(MAX(1-N139/$J139,0),1)</f>
        <v>0.87655222790357923</v>
      </c>
      <c r="Z139" s="27">
        <f>IFERROR(MAX(1-O139/$J139,0),1)</f>
        <v>0.87655222790357923</v>
      </c>
      <c r="AA139" s="76">
        <f>IFERROR(MAX(1-P139/$J139,0),1)</f>
        <v>0.91307523739956176</v>
      </c>
      <c r="AB139" s="65" t="str">
        <f>IF(SUM($J139,M139)=0,"Others",VLOOKUP(AA139,Master!$B$4:$D$13,3,TRUE))</f>
        <v>90-100%</v>
      </c>
      <c r="AC139" s="60" t="str">
        <f>IF(SUM(J139,K139)=0,"Others",IF(AND(K139=0,J139&gt;0),"Not Forecasted But Sold",IF(AND(K139&gt;0,J139=0),"Forecasted But Not Sold",IF(K139/J139&gt;1.1,"Overforecast",IF(K139/J139&lt;0.9,"Underforecast","Normal")))))</f>
        <v>Underforecast</v>
      </c>
      <c r="AD139" s="61" t="str">
        <f>IF(SUM(J139,L139)=0,"Others",IF(AND(L139=0,J139&gt;0),"Not Forecasted But Sold",IF(AND(L139&gt;0,J139=0),"Forecasted But Not Sold",IF(L139/J139&gt;1.1,"Overforecast",IF(L139/J139&lt;0.9,"Underforecast","Normal")))))</f>
        <v>Underforecast</v>
      </c>
      <c r="AE139" s="61" t="str">
        <f>IF(SUM(J139,M139)=0,"Others",IF(AND(M139=0,J139&gt;0),"Not Forecasted But Sold",IF(AND(M139&gt;0,J139=0),"Forecasted But Not Sold",IF(M139/J139&gt;1.1,"Overforecast",IF(M139/J139&lt;0.9,"Underforecast","Normal")))))</f>
        <v>Normal</v>
      </c>
      <c r="AF139" s="144" t="str">
        <f>IFERROR(IF(J139=0,"0",VLOOKUP(J139/M139,Master!$N$5:$P$11,3,TRUE)),"Sales Agst No FC")</f>
        <v>80-120</v>
      </c>
    </row>
    <row r="140" spans="1:32" x14ac:dyDescent="0.45">
      <c r="A140" s="60" t="s">
        <v>2302</v>
      </c>
      <c r="B140" s="61" t="s">
        <v>1122</v>
      </c>
      <c r="C140" s="61" t="s">
        <v>1136</v>
      </c>
      <c r="D140" s="61" t="s">
        <v>1172</v>
      </c>
      <c r="E140" s="62" t="s">
        <v>250</v>
      </c>
      <c r="F140" s="62" t="s">
        <v>1426</v>
      </c>
      <c r="G140" s="63">
        <v>44593</v>
      </c>
      <c r="H140" s="64">
        <v>24139</v>
      </c>
      <c r="I140" s="61" t="str">
        <f t="shared" si="8"/>
        <v>Demand</v>
      </c>
      <c r="J140" s="66">
        <v>21013</v>
      </c>
      <c r="K140" s="67">
        <v>28571</v>
      </c>
      <c r="L140" s="64">
        <v>28571</v>
      </c>
      <c r="M140" s="64">
        <v>31000</v>
      </c>
      <c r="N140" s="67">
        <f>ABS(K140-$J140)</f>
        <v>7558</v>
      </c>
      <c r="O140" s="64">
        <f>ABS(L140-$J140)</f>
        <v>7558</v>
      </c>
      <c r="P140" s="64">
        <f>ABS(M140-$J140)</f>
        <v>9987</v>
      </c>
      <c r="Q140" s="66">
        <v>1.650777113702061</v>
      </c>
      <c r="R140" s="66">
        <f>$Q140*J140</f>
        <v>34687.779490221408</v>
      </c>
      <c r="S140" s="67">
        <f>$Q140*K140</f>
        <v>47164.352915581585</v>
      </c>
      <c r="T140" s="64">
        <f>$Q140*L140</f>
        <v>47164.352915581585</v>
      </c>
      <c r="U140" s="64">
        <f>$Q140*M140</f>
        <v>51174.090524763895</v>
      </c>
      <c r="V140" s="67">
        <f t="shared" si="9"/>
        <v>12476.573425360177</v>
      </c>
      <c r="W140" s="64">
        <f t="shared" si="10"/>
        <v>12476.573425360177</v>
      </c>
      <c r="X140" s="117">
        <f t="shared" si="11"/>
        <v>16486.311034542487</v>
      </c>
      <c r="Y140" s="75">
        <f>IFERROR(MAX(1-N140/$J140,0),1)</f>
        <v>0.64031789844382048</v>
      </c>
      <c r="Z140" s="27">
        <f>IFERROR(MAX(1-O140/$J140,0),1)</f>
        <v>0.64031789844382048</v>
      </c>
      <c r="AA140" s="76">
        <f>IFERROR(MAX(1-P140/$J140,0),1)</f>
        <v>0.5247227906534051</v>
      </c>
      <c r="AB140" s="65" t="str">
        <f>IF(SUM($J140,M140)=0,"Others",VLOOKUP(AA140,Master!$B$4:$D$13,3,TRUE))</f>
        <v>50-60%</v>
      </c>
      <c r="AC140" s="60" t="str">
        <f>IF(SUM(J140,K140)=0,"Others",IF(AND(K140=0,J140&gt;0),"Not Forecasted But Sold",IF(AND(K140&gt;0,J140=0),"Forecasted But Not Sold",IF(K140/J140&gt;1.1,"Overforecast",IF(K140/J140&lt;0.9,"Underforecast","Normal")))))</f>
        <v>Overforecast</v>
      </c>
      <c r="AD140" s="61" t="str">
        <f>IF(SUM(J140,L140)=0,"Others",IF(AND(L140=0,J140&gt;0),"Not Forecasted But Sold",IF(AND(L140&gt;0,J140=0),"Forecasted But Not Sold",IF(L140/J140&gt;1.1,"Overforecast",IF(L140/J140&lt;0.9,"Underforecast","Normal")))))</f>
        <v>Overforecast</v>
      </c>
      <c r="AE140" s="61" t="str">
        <f>IF(SUM(J140,M140)=0,"Others",IF(AND(M140=0,J140&gt;0),"Not Forecasted But Sold",IF(AND(M140&gt;0,J140=0),"Forecasted But Not Sold",IF(M140/J140&gt;1.1,"Overforecast",IF(M140/J140&lt;0.9,"Underforecast","Normal")))))</f>
        <v>Overforecast</v>
      </c>
      <c r="AF140" s="144" t="str">
        <f>IFERROR(IF(J140=0,"0",VLOOKUP(J140/M140,Master!$N$5:$P$11,3,TRUE)),"Sales Agst No FC")</f>
        <v>50-80</v>
      </c>
    </row>
    <row r="141" spans="1:32" x14ac:dyDescent="0.45">
      <c r="A141" s="60" t="s">
        <v>2302</v>
      </c>
      <c r="B141" s="61" t="s">
        <v>1121</v>
      </c>
      <c r="C141" s="61" t="s">
        <v>1136</v>
      </c>
      <c r="D141" s="61" t="s">
        <v>1172</v>
      </c>
      <c r="E141" s="62" t="s">
        <v>251</v>
      </c>
      <c r="F141" s="62" t="s">
        <v>1427</v>
      </c>
      <c r="G141" s="63">
        <v>44593</v>
      </c>
      <c r="H141" s="64">
        <v>2318</v>
      </c>
      <c r="I141" s="61" t="str">
        <f t="shared" si="8"/>
        <v>Demand</v>
      </c>
      <c r="J141" s="66">
        <v>314</v>
      </c>
      <c r="K141" s="67">
        <v>99</v>
      </c>
      <c r="L141" s="64">
        <v>99</v>
      </c>
      <c r="M141" s="64">
        <v>247</v>
      </c>
      <c r="N141" s="67">
        <f>ABS(K141-$J141)</f>
        <v>215</v>
      </c>
      <c r="O141" s="64">
        <f>ABS(L141-$J141)</f>
        <v>215</v>
      </c>
      <c r="P141" s="64">
        <f>ABS(M141-$J141)</f>
        <v>67</v>
      </c>
      <c r="Q141" s="66">
        <v>1.9548595643941713</v>
      </c>
      <c r="R141" s="66">
        <f>$Q141*J141</f>
        <v>613.82590321976977</v>
      </c>
      <c r="S141" s="67">
        <f>$Q141*K141</f>
        <v>193.53109687502297</v>
      </c>
      <c r="T141" s="64">
        <f>$Q141*L141</f>
        <v>193.53109687502297</v>
      </c>
      <c r="U141" s="64">
        <f>$Q141*M141</f>
        <v>482.85031240536028</v>
      </c>
      <c r="V141" s="67">
        <f t="shared" si="9"/>
        <v>420.2948063447468</v>
      </c>
      <c r="W141" s="64">
        <f t="shared" si="10"/>
        <v>420.2948063447468</v>
      </c>
      <c r="X141" s="117">
        <f t="shared" si="11"/>
        <v>130.97559081440949</v>
      </c>
      <c r="Y141" s="75">
        <f>IFERROR(MAX(1-N141/$J141,0),1)</f>
        <v>0.3152866242038217</v>
      </c>
      <c r="Z141" s="27">
        <f>IFERROR(MAX(1-O141/$J141,0),1)</f>
        <v>0.3152866242038217</v>
      </c>
      <c r="AA141" s="76">
        <f>IFERROR(MAX(1-P141/$J141,0),1)</f>
        <v>0.78662420382165599</v>
      </c>
      <c r="AB141" s="65" t="str">
        <f>IF(SUM($J141,M141)=0,"Others",VLOOKUP(AA141,Master!$B$4:$D$13,3,TRUE))</f>
        <v>70-80%</v>
      </c>
      <c r="AC141" s="60" t="str">
        <f>IF(SUM(J141,K141)=0,"Others",IF(AND(K141=0,J141&gt;0),"Not Forecasted But Sold",IF(AND(K141&gt;0,J141=0),"Forecasted But Not Sold",IF(K141/J141&gt;1.1,"Overforecast",IF(K141/J141&lt;0.9,"Underforecast","Normal")))))</f>
        <v>Underforecast</v>
      </c>
      <c r="AD141" s="61" t="str">
        <f>IF(SUM(J141,L141)=0,"Others",IF(AND(L141=0,J141&gt;0),"Not Forecasted But Sold",IF(AND(L141&gt;0,J141=0),"Forecasted But Not Sold",IF(L141/J141&gt;1.1,"Overforecast",IF(L141/J141&lt;0.9,"Underforecast","Normal")))))</f>
        <v>Underforecast</v>
      </c>
      <c r="AE141" s="61" t="str">
        <f>IF(SUM(J141,M141)=0,"Others",IF(AND(M141=0,J141&gt;0),"Not Forecasted But Sold",IF(AND(M141&gt;0,J141=0),"Forecasted But Not Sold",IF(M141/J141&gt;1.1,"Overforecast",IF(M141/J141&lt;0.9,"Underforecast","Normal")))))</f>
        <v>Underforecast</v>
      </c>
      <c r="AF141" s="144" t="str">
        <f>IFERROR(IF(J141=0,"0",VLOOKUP(J141/M141,Master!$N$5:$P$11,3,TRUE)),"Sales Agst No FC")</f>
        <v>120-150</v>
      </c>
    </row>
    <row r="142" spans="1:32" x14ac:dyDescent="0.45">
      <c r="A142" s="60" t="s">
        <v>2302</v>
      </c>
      <c r="B142" s="61" t="s">
        <v>1121</v>
      </c>
      <c r="C142" s="61" t="s">
        <v>1136</v>
      </c>
      <c r="D142" s="61" t="s">
        <v>1172</v>
      </c>
      <c r="E142" s="62" t="s">
        <v>252</v>
      </c>
      <c r="F142" s="62" t="s">
        <v>1428</v>
      </c>
      <c r="G142" s="63">
        <v>44593</v>
      </c>
      <c r="H142" s="64">
        <v>1250</v>
      </c>
      <c r="I142" s="61" t="str">
        <f t="shared" si="8"/>
        <v>Demand</v>
      </c>
      <c r="J142" s="66">
        <v>129</v>
      </c>
      <c r="K142" s="67">
        <v>122</v>
      </c>
      <c r="L142" s="64">
        <v>122</v>
      </c>
      <c r="M142" s="64">
        <v>150</v>
      </c>
      <c r="N142" s="67">
        <f>ABS(K142-$J142)</f>
        <v>7</v>
      </c>
      <c r="O142" s="64">
        <f>ABS(L142-$J142)</f>
        <v>7</v>
      </c>
      <c r="P142" s="64">
        <f>ABS(M142-$J142)</f>
        <v>21</v>
      </c>
      <c r="Q142" s="66">
        <v>5.8684555105044893</v>
      </c>
      <c r="R142" s="66">
        <f>$Q142*J142</f>
        <v>757.03076085507917</v>
      </c>
      <c r="S142" s="67">
        <f>$Q142*K142</f>
        <v>715.95157228154767</v>
      </c>
      <c r="T142" s="64">
        <f>$Q142*L142</f>
        <v>715.95157228154767</v>
      </c>
      <c r="U142" s="64">
        <f>$Q142*M142</f>
        <v>880.26832657567343</v>
      </c>
      <c r="V142" s="67">
        <f t="shared" si="9"/>
        <v>41.079188573531496</v>
      </c>
      <c r="W142" s="64">
        <f t="shared" si="10"/>
        <v>41.079188573531496</v>
      </c>
      <c r="X142" s="117">
        <f t="shared" si="11"/>
        <v>123.23756572059426</v>
      </c>
      <c r="Y142" s="75">
        <f>IFERROR(MAX(1-N142/$J142,0),1)</f>
        <v>0.94573643410852715</v>
      </c>
      <c r="Z142" s="27">
        <f>IFERROR(MAX(1-O142/$J142,0),1)</f>
        <v>0.94573643410852715</v>
      </c>
      <c r="AA142" s="76">
        <f>IFERROR(MAX(1-P142/$J142,0),1)</f>
        <v>0.83720930232558133</v>
      </c>
      <c r="AB142" s="65" t="str">
        <f>IF(SUM($J142,M142)=0,"Others",VLOOKUP(AA142,Master!$B$4:$D$13,3,TRUE))</f>
        <v>80-90%</v>
      </c>
      <c r="AC142" s="60" t="str">
        <f>IF(SUM(J142,K142)=0,"Others",IF(AND(K142=0,J142&gt;0),"Not Forecasted But Sold",IF(AND(K142&gt;0,J142=0),"Forecasted But Not Sold",IF(K142/J142&gt;1.1,"Overforecast",IF(K142/J142&lt;0.9,"Underforecast","Normal")))))</f>
        <v>Normal</v>
      </c>
      <c r="AD142" s="61" t="str">
        <f>IF(SUM(J142,L142)=0,"Others",IF(AND(L142=0,J142&gt;0),"Not Forecasted But Sold",IF(AND(L142&gt;0,J142=0),"Forecasted But Not Sold",IF(L142/J142&gt;1.1,"Overforecast",IF(L142/J142&lt;0.9,"Underforecast","Normal")))))</f>
        <v>Normal</v>
      </c>
      <c r="AE142" s="61" t="str">
        <f>IF(SUM(J142,M142)=0,"Others",IF(AND(M142=0,J142&gt;0),"Not Forecasted But Sold",IF(AND(M142&gt;0,J142=0),"Forecasted But Not Sold",IF(M142/J142&gt;1.1,"Overforecast",IF(M142/J142&lt;0.9,"Underforecast","Normal")))))</f>
        <v>Overforecast</v>
      </c>
      <c r="AF142" s="144" t="str">
        <f>IFERROR(IF(J142=0,"0",VLOOKUP(J142/M142,Master!$N$5:$P$11,3,TRUE)),"Sales Agst No FC")</f>
        <v>80-120</v>
      </c>
    </row>
    <row r="143" spans="1:32" x14ac:dyDescent="0.45">
      <c r="A143" s="60" t="s">
        <v>2302</v>
      </c>
      <c r="B143" s="61" t="s">
        <v>1121</v>
      </c>
      <c r="C143" s="61" t="s">
        <v>1136</v>
      </c>
      <c r="D143" s="61" t="s">
        <v>1172</v>
      </c>
      <c r="E143" s="62" t="s">
        <v>253</v>
      </c>
      <c r="F143" s="62" t="s">
        <v>1429</v>
      </c>
      <c r="G143" s="63">
        <v>44593</v>
      </c>
      <c r="H143" s="64">
        <v>1255</v>
      </c>
      <c r="I143" s="61" t="str">
        <f t="shared" si="8"/>
        <v>Demand</v>
      </c>
      <c r="J143" s="66">
        <v>808</v>
      </c>
      <c r="K143" s="67">
        <v>504</v>
      </c>
      <c r="L143" s="64">
        <v>504</v>
      </c>
      <c r="M143" s="64">
        <v>450</v>
      </c>
      <c r="N143" s="67">
        <f>ABS(K143-$J143)</f>
        <v>304</v>
      </c>
      <c r="O143" s="64">
        <f>ABS(L143-$J143)</f>
        <v>304</v>
      </c>
      <c r="P143" s="64">
        <f>ABS(M143-$J143)</f>
        <v>358</v>
      </c>
      <c r="Q143" s="66">
        <v>1.9651122132670544</v>
      </c>
      <c r="R143" s="66">
        <f>$Q143*J143</f>
        <v>1587.81066831978</v>
      </c>
      <c r="S143" s="67">
        <f>$Q143*K143</f>
        <v>990.41655548659548</v>
      </c>
      <c r="T143" s="64">
        <f>$Q143*L143</f>
        <v>990.41655548659548</v>
      </c>
      <c r="U143" s="64">
        <f>$Q143*M143</f>
        <v>884.30049597017444</v>
      </c>
      <c r="V143" s="67">
        <f t="shared" si="9"/>
        <v>597.39411283318452</v>
      </c>
      <c r="W143" s="64">
        <f t="shared" si="10"/>
        <v>597.39411283318452</v>
      </c>
      <c r="X143" s="117">
        <f t="shared" si="11"/>
        <v>703.51017234960557</v>
      </c>
      <c r="Y143" s="75">
        <f>IFERROR(MAX(1-N143/$J143,0),1)</f>
        <v>0.62376237623762376</v>
      </c>
      <c r="Z143" s="27">
        <f>IFERROR(MAX(1-O143/$J143,0),1)</f>
        <v>0.62376237623762376</v>
      </c>
      <c r="AA143" s="76">
        <f>IFERROR(MAX(1-P143/$J143,0),1)</f>
        <v>0.55693069306930698</v>
      </c>
      <c r="AB143" s="65" t="str">
        <f>IF(SUM($J143,M143)=0,"Others",VLOOKUP(AA143,Master!$B$4:$D$13,3,TRUE))</f>
        <v>50-60%</v>
      </c>
      <c r="AC143" s="60" t="str">
        <f>IF(SUM(J143,K143)=0,"Others",IF(AND(K143=0,J143&gt;0),"Not Forecasted But Sold",IF(AND(K143&gt;0,J143=0),"Forecasted But Not Sold",IF(K143/J143&gt;1.1,"Overforecast",IF(K143/J143&lt;0.9,"Underforecast","Normal")))))</f>
        <v>Underforecast</v>
      </c>
      <c r="AD143" s="61" t="str">
        <f>IF(SUM(J143,L143)=0,"Others",IF(AND(L143=0,J143&gt;0),"Not Forecasted But Sold",IF(AND(L143&gt;0,J143=0),"Forecasted But Not Sold",IF(L143/J143&gt;1.1,"Overforecast",IF(L143/J143&lt;0.9,"Underforecast","Normal")))))</f>
        <v>Underforecast</v>
      </c>
      <c r="AE143" s="61" t="str">
        <f>IF(SUM(J143,M143)=0,"Others",IF(AND(M143=0,J143&gt;0),"Not Forecasted But Sold",IF(AND(M143&gt;0,J143=0),"Forecasted But Not Sold",IF(M143/J143&gt;1.1,"Overforecast",IF(M143/J143&lt;0.9,"Underforecast","Normal")))))</f>
        <v>Underforecast</v>
      </c>
      <c r="AF143" s="144" t="str">
        <f>IFERROR(IF(J143=0,"0",VLOOKUP(J143/M143,Master!$N$5:$P$11,3,TRUE)),"Sales Agst No FC")</f>
        <v>150-200</v>
      </c>
    </row>
    <row r="144" spans="1:32" x14ac:dyDescent="0.45">
      <c r="A144" s="60" t="s">
        <v>2302</v>
      </c>
      <c r="B144" s="61" t="s">
        <v>1121</v>
      </c>
      <c r="C144" s="61" t="s">
        <v>1136</v>
      </c>
      <c r="D144" s="61" t="s">
        <v>1172</v>
      </c>
      <c r="E144" s="62" t="s">
        <v>254</v>
      </c>
      <c r="F144" s="62" t="s">
        <v>1430</v>
      </c>
      <c r="G144" s="63">
        <v>44593</v>
      </c>
      <c r="H144" s="64">
        <v>1328</v>
      </c>
      <c r="I144" s="61" t="str">
        <f t="shared" si="8"/>
        <v>Demand</v>
      </c>
      <c r="J144" s="66">
        <v>430</v>
      </c>
      <c r="K144" s="67">
        <v>257</v>
      </c>
      <c r="L144" s="64">
        <v>257</v>
      </c>
      <c r="M144" s="64">
        <v>391</v>
      </c>
      <c r="N144" s="67">
        <f>ABS(K144-$J144)</f>
        <v>173</v>
      </c>
      <c r="O144" s="64">
        <f>ABS(L144-$J144)</f>
        <v>173</v>
      </c>
      <c r="P144" s="64">
        <f>ABS(M144-$J144)</f>
        <v>39</v>
      </c>
      <c r="Q144" s="66">
        <v>5.9421760231923155</v>
      </c>
      <c r="R144" s="66">
        <f>$Q144*J144</f>
        <v>2555.1356899726957</v>
      </c>
      <c r="S144" s="67">
        <f>$Q144*K144</f>
        <v>1527.1392379604251</v>
      </c>
      <c r="T144" s="64">
        <f>$Q144*L144</f>
        <v>1527.1392379604251</v>
      </c>
      <c r="U144" s="64">
        <f>$Q144*M144</f>
        <v>2323.3908250681952</v>
      </c>
      <c r="V144" s="67">
        <f t="shared" si="9"/>
        <v>1027.9964520122705</v>
      </c>
      <c r="W144" s="64">
        <f t="shared" si="10"/>
        <v>1027.9964520122705</v>
      </c>
      <c r="X144" s="117">
        <f t="shared" si="11"/>
        <v>231.74486490450045</v>
      </c>
      <c r="Y144" s="75">
        <f>IFERROR(MAX(1-N144/$J144,0),1)</f>
        <v>0.5976744186046512</v>
      </c>
      <c r="Z144" s="27">
        <f>IFERROR(MAX(1-O144/$J144,0),1)</f>
        <v>0.5976744186046512</v>
      </c>
      <c r="AA144" s="76">
        <f>IFERROR(MAX(1-P144/$J144,0),1)</f>
        <v>0.90930232558139534</v>
      </c>
      <c r="AB144" s="65" t="str">
        <f>IF(SUM($J144,M144)=0,"Others",VLOOKUP(AA144,Master!$B$4:$D$13,3,TRUE))</f>
        <v>80-90%</v>
      </c>
      <c r="AC144" s="60" t="str">
        <f>IF(SUM(J144,K144)=0,"Others",IF(AND(K144=0,J144&gt;0),"Not Forecasted But Sold",IF(AND(K144&gt;0,J144=0),"Forecasted But Not Sold",IF(K144/J144&gt;1.1,"Overforecast",IF(K144/J144&lt;0.9,"Underforecast","Normal")))))</f>
        <v>Underforecast</v>
      </c>
      <c r="AD144" s="61" t="str">
        <f>IF(SUM(J144,L144)=0,"Others",IF(AND(L144=0,J144&gt;0),"Not Forecasted But Sold",IF(AND(L144&gt;0,J144=0),"Forecasted But Not Sold",IF(L144/J144&gt;1.1,"Overforecast",IF(L144/J144&lt;0.9,"Underforecast","Normal")))))</f>
        <v>Underforecast</v>
      </c>
      <c r="AE144" s="61" t="str">
        <f>IF(SUM(J144,M144)=0,"Others",IF(AND(M144=0,J144&gt;0),"Not Forecasted But Sold",IF(AND(M144&gt;0,J144=0),"Forecasted But Not Sold",IF(M144/J144&gt;1.1,"Overforecast",IF(M144/J144&lt;0.9,"Underforecast","Normal")))))</f>
        <v>Normal</v>
      </c>
      <c r="AF144" s="144" t="str">
        <f>IFERROR(IF(J144=0,"0",VLOOKUP(J144/M144,Master!$N$5:$P$11,3,TRUE)),"Sales Agst No FC")</f>
        <v>80-120</v>
      </c>
    </row>
    <row r="145" spans="1:32" x14ac:dyDescent="0.45">
      <c r="A145" s="60" t="s">
        <v>2302</v>
      </c>
      <c r="B145" s="61" t="s">
        <v>1123</v>
      </c>
      <c r="C145" s="61" t="s">
        <v>1136</v>
      </c>
      <c r="D145" s="61" t="s">
        <v>1173</v>
      </c>
      <c r="E145" s="62" t="s">
        <v>255</v>
      </c>
      <c r="F145" s="62" t="s">
        <v>1431</v>
      </c>
      <c r="G145" s="63">
        <v>44593</v>
      </c>
      <c r="H145" s="64">
        <v>12509</v>
      </c>
      <c r="I145" s="61" t="str">
        <f t="shared" si="8"/>
        <v>Demand</v>
      </c>
      <c r="J145" s="66">
        <v>222</v>
      </c>
      <c r="K145" s="67">
        <v>427</v>
      </c>
      <c r="L145" s="64">
        <v>427</v>
      </c>
      <c r="M145" s="64">
        <v>500</v>
      </c>
      <c r="N145" s="67">
        <f>ABS(K145-$J145)</f>
        <v>205</v>
      </c>
      <c r="O145" s="64">
        <f>ABS(L145-$J145)</f>
        <v>205</v>
      </c>
      <c r="P145" s="64">
        <f>ABS(M145-$J145)</f>
        <v>278</v>
      </c>
      <c r="Q145" s="66">
        <v>3.3993334532374102</v>
      </c>
      <c r="R145" s="66">
        <f>$Q145*J145</f>
        <v>754.65202661870512</v>
      </c>
      <c r="S145" s="67">
        <f>$Q145*K145</f>
        <v>1451.5153845323741</v>
      </c>
      <c r="T145" s="64">
        <f>$Q145*L145</f>
        <v>1451.5153845323741</v>
      </c>
      <c r="U145" s="64">
        <f>$Q145*M145</f>
        <v>1699.6667266187051</v>
      </c>
      <c r="V145" s="67">
        <f t="shared" si="9"/>
        <v>696.86335791366901</v>
      </c>
      <c r="W145" s="64">
        <f t="shared" si="10"/>
        <v>696.86335791366901</v>
      </c>
      <c r="X145" s="117">
        <f t="shared" si="11"/>
        <v>945.01469999999995</v>
      </c>
      <c r="Y145" s="75">
        <f>IFERROR(MAX(1-N145/$J145,0),1)</f>
        <v>7.6576576576576572E-2</v>
      </c>
      <c r="Z145" s="27">
        <f>IFERROR(MAX(1-O145/$J145,0),1)</f>
        <v>7.6576576576576572E-2</v>
      </c>
      <c r="AA145" s="76">
        <f>IFERROR(MAX(1-P145/$J145,0),1)</f>
        <v>0</v>
      </c>
      <c r="AB145" s="65" t="str">
        <f>IF(SUM($J145,M145)=0,"Others",VLOOKUP(AA145,Master!$B$4:$D$13,3,TRUE))</f>
        <v>0-10%</v>
      </c>
      <c r="AC145" s="60" t="str">
        <f>IF(SUM(J145,K145)=0,"Others",IF(AND(K145=0,J145&gt;0),"Not Forecasted But Sold",IF(AND(K145&gt;0,J145=0),"Forecasted But Not Sold",IF(K145/J145&gt;1.1,"Overforecast",IF(K145/J145&lt;0.9,"Underforecast","Normal")))))</f>
        <v>Overforecast</v>
      </c>
      <c r="AD145" s="61" t="str">
        <f>IF(SUM(J145,L145)=0,"Others",IF(AND(L145=0,J145&gt;0),"Not Forecasted But Sold",IF(AND(L145&gt;0,J145=0),"Forecasted But Not Sold",IF(L145/J145&gt;1.1,"Overforecast",IF(L145/J145&lt;0.9,"Underforecast","Normal")))))</f>
        <v>Overforecast</v>
      </c>
      <c r="AE145" s="61" t="str">
        <f>IF(SUM(J145,M145)=0,"Others",IF(AND(M145=0,J145&gt;0),"Not Forecasted But Sold",IF(AND(M145&gt;0,J145=0),"Forecasted But Not Sold",IF(M145/J145&gt;1.1,"Overforecast",IF(M145/J145&lt;0.9,"Underforecast","Normal")))))</f>
        <v>Overforecast</v>
      </c>
      <c r="AF145" s="144" t="str">
        <f>IFERROR(IF(J145=0,"0",VLOOKUP(J145/M145,Master!$N$5:$P$11,3,TRUE)),"Sales Agst No FC")</f>
        <v>25-50</v>
      </c>
    </row>
    <row r="146" spans="1:32" x14ac:dyDescent="0.45">
      <c r="A146" s="60" t="s">
        <v>2302</v>
      </c>
      <c r="B146" s="61" t="s">
        <v>1123</v>
      </c>
      <c r="C146" s="61" t="s">
        <v>1136</v>
      </c>
      <c r="D146" s="61" t="s">
        <v>1173</v>
      </c>
      <c r="E146" s="62" t="s">
        <v>256</v>
      </c>
      <c r="F146" s="62" t="s">
        <v>1432</v>
      </c>
      <c r="G146" s="63">
        <v>44593</v>
      </c>
      <c r="H146" s="64">
        <v>3219</v>
      </c>
      <c r="I146" s="61" t="str">
        <f t="shared" ref="I146:I198" si="12">IF(J146&gt;M146,"Demand",IF(OR(H146&lt;=0.05*M146,J146&gt;=0.9*H146),"Supply","Demand"))</f>
        <v>Demand</v>
      </c>
      <c r="J146" s="66">
        <v>178</v>
      </c>
      <c r="K146" s="67">
        <v>449</v>
      </c>
      <c r="L146" s="64">
        <v>449</v>
      </c>
      <c r="M146" s="64">
        <v>800</v>
      </c>
      <c r="N146" s="67">
        <f>ABS(K146-$J146)</f>
        <v>271</v>
      </c>
      <c r="O146" s="64">
        <f>ABS(L146-$J146)</f>
        <v>271</v>
      </c>
      <c r="P146" s="64">
        <f>ABS(M146-$J146)</f>
        <v>622</v>
      </c>
      <c r="Q146" s="66">
        <v>2.2470516393442623</v>
      </c>
      <c r="R146" s="66">
        <f>$Q146*J146</f>
        <v>399.97519180327868</v>
      </c>
      <c r="S146" s="67">
        <f>$Q146*K146</f>
        <v>1008.9261860655738</v>
      </c>
      <c r="T146" s="64">
        <f>$Q146*L146</f>
        <v>1008.9261860655738</v>
      </c>
      <c r="U146" s="64">
        <f>$Q146*M146</f>
        <v>1797.6413114754098</v>
      </c>
      <c r="V146" s="67">
        <f t="shared" si="9"/>
        <v>608.95099426229513</v>
      </c>
      <c r="W146" s="64">
        <f t="shared" si="10"/>
        <v>608.95099426229513</v>
      </c>
      <c r="X146" s="117">
        <f t="shared" si="11"/>
        <v>1397.6661196721311</v>
      </c>
      <c r="Y146" s="75">
        <f>IFERROR(MAX(1-N146/$J146,0),1)</f>
        <v>0</v>
      </c>
      <c r="Z146" s="27">
        <f>IFERROR(MAX(1-O146/$J146,0),1)</f>
        <v>0</v>
      </c>
      <c r="AA146" s="76">
        <f>IFERROR(MAX(1-P146/$J146,0),1)</f>
        <v>0</v>
      </c>
      <c r="AB146" s="65" t="str">
        <f>IF(SUM($J146,M146)=0,"Others",VLOOKUP(AA146,Master!$B$4:$D$13,3,TRUE))</f>
        <v>0-10%</v>
      </c>
      <c r="AC146" s="60" t="str">
        <f>IF(SUM(J146,K146)=0,"Others",IF(AND(K146=0,J146&gt;0),"Not Forecasted But Sold",IF(AND(K146&gt;0,J146=0),"Forecasted But Not Sold",IF(K146/J146&gt;1.1,"Overforecast",IF(K146/J146&lt;0.9,"Underforecast","Normal")))))</f>
        <v>Overforecast</v>
      </c>
      <c r="AD146" s="61" t="str">
        <f>IF(SUM(J146,L146)=0,"Others",IF(AND(L146=0,J146&gt;0),"Not Forecasted But Sold",IF(AND(L146&gt;0,J146=0),"Forecasted But Not Sold",IF(L146/J146&gt;1.1,"Overforecast",IF(L146/J146&lt;0.9,"Underforecast","Normal")))))</f>
        <v>Overforecast</v>
      </c>
      <c r="AE146" s="61" t="str">
        <f>IF(SUM(J146,M146)=0,"Others",IF(AND(M146=0,J146&gt;0),"Not Forecasted But Sold",IF(AND(M146&gt;0,J146=0),"Forecasted But Not Sold",IF(M146/J146&gt;1.1,"Overforecast",IF(M146/J146&lt;0.9,"Underforecast","Normal")))))</f>
        <v>Overforecast</v>
      </c>
      <c r="AF146" s="144" t="str">
        <f>IFERROR(IF(J146=0,"0",VLOOKUP(J146/M146,Master!$N$5:$P$11,3,TRUE)),"Sales Agst No FC")</f>
        <v>0-25</v>
      </c>
    </row>
    <row r="147" spans="1:32" x14ac:dyDescent="0.45">
      <c r="A147" s="60" t="s">
        <v>2302</v>
      </c>
      <c r="B147" s="61" t="s">
        <v>1123</v>
      </c>
      <c r="C147" s="61" t="s">
        <v>1132</v>
      </c>
      <c r="D147" s="61" t="s">
        <v>1174</v>
      </c>
      <c r="E147" s="62" t="s">
        <v>257</v>
      </c>
      <c r="F147" s="62" t="s">
        <v>1433</v>
      </c>
      <c r="G147" s="63">
        <v>44593</v>
      </c>
      <c r="H147" s="64">
        <v>29381</v>
      </c>
      <c r="I147" s="61" t="str">
        <f t="shared" si="12"/>
        <v>Demand</v>
      </c>
      <c r="J147" s="66">
        <v>7846</v>
      </c>
      <c r="K147" s="67">
        <v>4931</v>
      </c>
      <c r="L147" s="64">
        <v>4931</v>
      </c>
      <c r="M147" s="64">
        <v>5000</v>
      </c>
      <c r="N147" s="67">
        <f>ABS(K147-$J147)</f>
        <v>2915</v>
      </c>
      <c r="O147" s="64">
        <f>ABS(L147-$J147)</f>
        <v>2915</v>
      </c>
      <c r="P147" s="64">
        <f>ABS(M147-$J147)</f>
        <v>2846</v>
      </c>
      <c r="Q147" s="66">
        <v>35.540961029411768</v>
      </c>
      <c r="R147" s="66">
        <f>$Q147*J147</f>
        <v>278854.38023676473</v>
      </c>
      <c r="S147" s="67">
        <f>$Q147*K147</f>
        <v>175252.47883602942</v>
      </c>
      <c r="T147" s="64">
        <f>$Q147*L147</f>
        <v>175252.47883602942</v>
      </c>
      <c r="U147" s="64">
        <f>$Q147*M147</f>
        <v>177704.80514705885</v>
      </c>
      <c r="V147" s="67">
        <f t="shared" ref="V147:V202" si="13">ABS(S147-$R147)</f>
        <v>103601.90140073531</v>
      </c>
      <c r="W147" s="64">
        <f t="shared" ref="W147:W202" si="14">ABS(T147-$R147)</f>
        <v>103601.90140073531</v>
      </c>
      <c r="X147" s="117">
        <f t="shared" ref="X147:X202" si="15">ABS(U147-R147)</f>
        <v>101149.57508970588</v>
      </c>
      <c r="Y147" s="75">
        <f>IFERROR(MAX(1-N147/$J147,0),1)</f>
        <v>0.62847310731582973</v>
      </c>
      <c r="Z147" s="27">
        <f>IFERROR(MAX(1-O147/$J147,0),1)</f>
        <v>0.62847310731582973</v>
      </c>
      <c r="AA147" s="76">
        <f>IFERROR(MAX(1-P147/$J147,0),1)</f>
        <v>0.63726739739994898</v>
      </c>
      <c r="AB147" s="65" t="str">
        <f>IF(SUM($J147,M147)=0,"Others",VLOOKUP(AA147,Master!$B$4:$D$13,3,TRUE))</f>
        <v>60-70%</v>
      </c>
      <c r="AC147" s="60" t="str">
        <f>IF(SUM(J147,K147)=0,"Others",IF(AND(K147=0,J147&gt;0),"Not Forecasted But Sold",IF(AND(K147&gt;0,J147=0),"Forecasted But Not Sold",IF(K147/J147&gt;1.1,"Overforecast",IF(K147/J147&lt;0.9,"Underforecast","Normal")))))</f>
        <v>Underforecast</v>
      </c>
      <c r="AD147" s="61" t="str">
        <f>IF(SUM(J147,L147)=0,"Others",IF(AND(L147=0,J147&gt;0),"Not Forecasted But Sold",IF(AND(L147&gt;0,J147=0),"Forecasted But Not Sold",IF(L147/J147&gt;1.1,"Overforecast",IF(L147/J147&lt;0.9,"Underforecast","Normal")))))</f>
        <v>Underforecast</v>
      </c>
      <c r="AE147" s="61" t="str">
        <f>IF(SUM(J147,M147)=0,"Others",IF(AND(M147=0,J147&gt;0),"Not Forecasted But Sold",IF(AND(M147&gt;0,J147=0),"Forecasted But Not Sold",IF(M147/J147&gt;1.1,"Overforecast",IF(M147/J147&lt;0.9,"Underforecast","Normal")))))</f>
        <v>Underforecast</v>
      </c>
      <c r="AF147" s="144" t="str">
        <f>IFERROR(IF(J147=0,"0",VLOOKUP(J147/M147,Master!$N$5:$P$11,3,TRUE)),"Sales Agst No FC")</f>
        <v>150-200</v>
      </c>
    </row>
    <row r="148" spans="1:32" x14ac:dyDescent="0.45">
      <c r="A148" s="60" t="s">
        <v>2302</v>
      </c>
      <c r="B148" s="61" t="s">
        <v>1123</v>
      </c>
      <c r="C148" s="61" t="s">
        <v>1132</v>
      </c>
      <c r="D148" s="61" t="s">
        <v>1174</v>
      </c>
      <c r="E148" s="62" t="s">
        <v>258</v>
      </c>
      <c r="F148" s="62" t="s">
        <v>1434</v>
      </c>
      <c r="G148" s="63">
        <v>44593</v>
      </c>
      <c r="H148" s="64">
        <v>11828</v>
      </c>
      <c r="I148" s="61" t="str">
        <f t="shared" si="12"/>
        <v>Demand</v>
      </c>
      <c r="J148" s="66">
        <v>1232</v>
      </c>
      <c r="K148" s="67">
        <v>695</v>
      </c>
      <c r="L148" s="64">
        <v>695</v>
      </c>
      <c r="M148" s="64">
        <v>800</v>
      </c>
      <c r="N148" s="67">
        <f>ABS(K148-$J148)</f>
        <v>537</v>
      </c>
      <c r="O148" s="64">
        <f>ABS(L148-$J148)</f>
        <v>537</v>
      </c>
      <c r="P148" s="64">
        <f>ABS(M148-$J148)</f>
        <v>432</v>
      </c>
      <c r="Q148" s="66">
        <v>44.077345440216163</v>
      </c>
      <c r="R148" s="66">
        <f>$Q148*J148</f>
        <v>54303.289582346311</v>
      </c>
      <c r="S148" s="67">
        <f>$Q148*K148</f>
        <v>30633.755080950232</v>
      </c>
      <c r="T148" s="64">
        <f>$Q148*L148</f>
        <v>30633.755080950232</v>
      </c>
      <c r="U148" s="64">
        <f>$Q148*M148</f>
        <v>35261.876352172927</v>
      </c>
      <c r="V148" s="67">
        <f t="shared" si="13"/>
        <v>23669.53450139608</v>
      </c>
      <c r="W148" s="64">
        <f t="shared" si="14"/>
        <v>23669.53450139608</v>
      </c>
      <c r="X148" s="117">
        <f t="shared" si="15"/>
        <v>19041.413230173384</v>
      </c>
      <c r="Y148" s="75">
        <f>IFERROR(MAX(1-N148/$J148,0),1)</f>
        <v>0.56412337662337664</v>
      </c>
      <c r="Z148" s="27">
        <f>IFERROR(MAX(1-O148/$J148,0),1)</f>
        <v>0.56412337662337664</v>
      </c>
      <c r="AA148" s="76">
        <f>IFERROR(MAX(1-P148/$J148,0),1)</f>
        <v>0.64935064935064934</v>
      </c>
      <c r="AB148" s="65" t="str">
        <f>IF(SUM($J148,M148)=0,"Others",VLOOKUP(AA148,Master!$B$4:$D$13,3,TRUE))</f>
        <v>60-70%</v>
      </c>
      <c r="AC148" s="60" t="str">
        <f>IF(SUM(J148,K148)=0,"Others",IF(AND(K148=0,J148&gt;0),"Not Forecasted But Sold",IF(AND(K148&gt;0,J148=0),"Forecasted But Not Sold",IF(K148/J148&gt;1.1,"Overforecast",IF(K148/J148&lt;0.9,"Underforecast","Normal")))))</f>
        <v>Underforecast</v>
      </c>
      <c r="AD148" s="61" t="str">
        <f>IF(SUM(J148,L148)=0,"Others",IF(AND(L148=0,J148&gt;0),"Not Forecasted But Sold",IF(AND(L148&gt;0,J148=0),"Forecasted But Not Sold",IF(L148/J148&gt;1.1,"Overforecast",IF(L148/J148&lt;0.9,"Underforecast","Normal")))))</f>
        <v>Underforecast</v>
      </c>
      <c r="AE148" s="61" t="str">
        <f>IF(SUM(J148,M148)=0,"Others",IF(AND(M148=0,J148&gt;0),"Not Forecasted But Sold",IF(AND(M148&gt;0,J148=0),"Forecasted But Not Sold",IF(M148/J148&gt;1.1,"Overforecast",IF(M148/J148&lt;0.9,"Underforecast","Normal")))))</f>
        <v>Underforecast</v>
      </c>
      <c r="AF148" s="144" t="str">
        <f>IFERROR(IF(J148=0,"0",VLOOKUP(J148/M148,Master!$N$5:$P$11,3,TRUE)),"Sales Agst No FC")</f>
        <v>150-200</v>
      </c>
    </row>
    <row r="149" spans="1:32" x14ac:dyDescent="0.45">
      <c r="A149" s="60" t="s">
        <v>2302</v>
      </c>
      <c r="B149" s="61" t="s">
        <v>1122</v>
      </c>
      <c r="C149" s="61" t="s">
        <v>1132</v>
      </c>
      <c r="D149" s="61" t="s">
        <v>1174</v>
      </c>
      <c r="E149" s="62" t="s">
        <v>259</v>
      </c>
      <c r="F149" s="62" t="s">
        <v>1435</v>
      </c>
      <c r="G149" s="63">
        <v>44593</v>
      </c>
      <c r="H149" s="64">
        <v>2257</v>
      </c>
      <c r="I149" s="61" t="str">
        <f t="shared" si="12"/>
        <v>Demand</v>
      </c>
      <c r="J149" s="66">
        <v>945</v>
      </c>
      <c r="K149" s="67">
        <v>900</v>
      </c>
      <c r="L149" s="64">
        <v>900</v>
      </c>
      <c r="M149" s="64">
        <v>1000</v>
      </c>
      <c r="N149" s="67">
        <f>ABS(K149-$J149)</f>
        <v>45</v>
      </c>
      <c r="O149" s="64">
        <f>ABS(L149-$J149)</f>
        <v>45</v>
      </c>
      <c r="P149" s="64">
        <f>ABS(M149-$J149)</f>
        <v>55</v>
      </c>
      <c r="Q149" s="66">
        <v>31.06</v>
      </c>
      <c r="R149" s="66">
        <f>$Q149*J149</f>
        <v>29351.699999999997</v>
      </c>
      <c r="S149" s="67">
        <f>$Q149*K149</f>
        <v>27954</v>
      </c>
      <c r="T149" s="64">
        <f>$Q149*L149</f>
        <v>27954</v>
      </c>
      <c r="U149" s="64">
        <f>$Q149*M149</f>
        <v>31060</v>
      </c>
      <c r="V149" s="67">
        <f t="shared" si="13"/>
        <v>1397.6999999999971</v>
      </c>
      <c r="W149" s="64">
        <f t="shared" si="14"/>
        <v>1397.6999999999971</v>
      </c>
      <c r="X149" s="117">
        <f t="shared" si="15"/>
        <v>1708.3000000000029</v>
      </c>
      <c r="Y149" s="75">
        <f>IFERROR(MAX(1-N149/$J149,0),1)</f>
        <v>0.95238095238095233</v>
      </c>
      <c r="Z149" s="27">
        <f>IFERROR(MAX(1-O149/$J149,0),1)</f>
        <v>0.95238095238095233</v>
      </c>
      <c r="AA149" s="76">
        <f>IFERROR(MAX(1-P149/$J149,0),1)</f>
        <v>0.94179894179894186</v>
      </c>
      <c r="AB149" s="65" t="str">
        <f>IF(SUM($J149,M149)=0,"Others",VLOOKUP(AA149,Master!$B$4:$D$13,3,TRUE))</f>
        <v>90-100%</v>
      </c>
      <c r="AC149" s="60" t="str">
        <f>IF(SUM(J149,K149)=0,"Others",IF(AND(K149=0,J149&gt;0),"Not Forecasted But Sold",IF(AND(K149&gt;0,J149=0),"Forecasted But Not Sold",IF(K149/J149&gt;1.1,"Overforecast",IF(K149/J149&lt;0.9,"Underforecast","Normal")))))</f>
        <v>Normal</v>
      </c>
      <c r="AD149" s="61" t="str">
        <f>IF(SUM(J149,L149)=0,"Others",IF(AND(L149=0,J149&gt;0),"Not Forecasted But Sold",IF(AND(L149&gt;0,J149=0),"Forecasted But Not Sold",IF(L149/J149&gt;1.1,"Overforecast",IF(L149/J149&lt;0.9,"Underforecast","Normal")))))</f>
        <v>Normal</v>
      </c>
      <c r="AE149" s="61" t="str">
        <f>IF(SUM(J149,M149)=0,"Others",IF(AND(M149=0,J149&gt;0),"Not Forecasted But Sold",IF(AND(M149&gt;0,J149=0),"Forecasted But Not Sold",IF(M149/J149&gt;1.1,"Overforecast",IF(M149/J149&lt;0.9,"Underforecast","Normal")))))</f>
        <v>Normal</v>
      </c>
      <c r="AF149" s="144" t="str">
        <f>IFERROR(IF(J149=0,"0",VLOOKUP(J149/M149,Master!$N$5:$P$11,3,TRUE)),"Sales Agst No FC")</f>
        <v>80-120</v>
      </c>
    </row>
    <row r="150" spans="1:32" x14ac:dyDescent="0.45">
      <c r="A150" s="60" t="s">
        <v>2302</v>
      </c>
      <c r="B150" s="61" t="s">
        <v>1122</v>
      </c>
      <c r="C150" s="61" t="s">
        <v>1132</v>
      </c>
      <c r="D150" s="61" t="s">
        <v>1174</v>
      </c>
      <c r="E150" s="62" t="s">
        <v>260</v>
      </c>
      <c r="F150" s="62" t="s">
        <v>1436</v>
      </c>
      <c r="G150" s="63">
        <v>44593</v>
      </c>
      <c r="H150" s="64">
        <v>903</v>
      </c>
      <c r="I150" s="61" t="str">
        <f t="shared" si="12"/>
        <v>Demand</v>
      </c>
      <c r="J150" s="66">
        <v>260</v>
      </c>
      <c r="K150" s="67">
        <v>700</v>
      </c>
      <c r="L150" s="64">
        <v>700</v>
      </c>
      <c r="M150" s="64">
        <v>670</v>
      </c>
      <c r="N150" s="67">
        <f>ABS(K150-$J150)</f>
        <v>440</v>
      </c>
      <c r="O150" s="64">
        <f>ABS(L150-$J150)</f>
        <v>440</v>
      </c>
      <c r="P150" s="64">
        <f>ABS(M150-$J150)</f>
        <v>410</v>
      </c>
      <c r="Q150" s="66">
        <v>34.69</v>
      </c>
      <c r="R150" s="66">
        <f>$Q150*J150</f>
        <v>9019.4</v>
      </c>
      <c r="S150" s="67">
        <f>$Q150*K150</f>
        <v>24283</v>
      </c>
      <c r="T150" s="64">
        <f>$Q150*L150</f>
        <v>24283</v>
      </c>
      <c r="U150" s="64">
        <f>$Q150*M150</f>
        <v>23242.3</v>
      </c>
      <c r="V150" s="67">
        <f t="shared" si="13"/>
        <v>15263.6</v>
      </c>
      <c r="W150" s="64">
        <f t="shared" si="14"/>
        <v>15263.6</v>
      </c>
      <c r="X150" s="117">
        <f t="shared" si="15"/>
        <v>14222.9</v>
      </c>
      <c r="Y150" s="75">
        <f>IFERROR(MAX(1-N150/$J150,0),1)</f>
        <v>0</v>
      </c>
      <c r="Z150" s="27">
        <f>IFERROR(MAX(1-O150/$J150,0),1)</f>
        <v>0</v>
      </c>
      <c r="AA150" s="76">
        <f>IFERROR(MAX(1-P150/$J150,0),1)</f>
        <v>0</v>
      </c>
      <c r="AB150" s="65" t="str">
        <f>IF(SUM($J150,M150)=0,"Others",VLOOKUP(AA150,Master!$B$4:$D$13,3,TRUE))</f>
        <v>0-10%</v>
      </c>
      <c r="AC150" s="60" t="str">
        <f>IF(SUM(J150,K150)=0,"Others",IF(AND(K150=0,J150&gt;0),"Not Forecasted But Sold",IF(AND(K150&gt;0,J150=0),"Forecasted But Not Sold",IF(K150/J150&gt;1.1,"Overforecast",IF(K150/J150&lt;0.9,"Underforecast","Normal")))))</f>
        <v>Overforecast</v>
      </c>
      <c r="AD150" s="61" t="str">
        <f>IF(SUM(J150,L150)=0,"Others",IF(AND(L150=0,J150&gt;0),"Not Forecasted But Sold",IF(AND(L150&gt;0,J150=0),"Forecasted But Not Sold",IF(L150/J150&gt;1.1,"Overforecast",IF(L150/J150&lt;0.9,"Underforecast","Normal")))))</f>
        <v>Overforecast</v>
      </c>
      <c r="AE150" s="61" t="str">
        <f>IF(SUM(J150,M150)=0,"Others",IF(AND(M150=0,J150&gt;0),"Not Forecasted But Sold",IF(AND(M150&gt;0,J150=0),"Forecasted But Not Sold",IF(M150/J150&gt;1.1,"Overforecast",IF(M150/J150&lt;0.9,"Underforecast","Normal")))))</f>
        <v>Overforecast</v>
      </c>
      <c r="AF150" s="144" t="str">
        <f>IFERROR(IF(J150=0,"0",VLOOKUP(J150/M150,Master!$N$5:$P$11,3,TRUE)),"Sales Agst No FC")</f>
        <v>25-50</v>
      </c>
    </row>
    <row r="151" spans="1:32" x14ac:dyDescent="0.45">
      <c r="A151" s="60" t="s">
        <v>2302</v>
      </c>
      <c r="B151" s="61" t="s">
        <v>1121</v>
      </c>
      <c r="C151" s="61" t="s">
        <v>1132</v>
      </c>
      <c r="D151" s="61" t="s">
        <v>1174</v>
      </c>
      <c r="E151" s="62" t="s">
        <v>261</v>
      </c>
      <c r="F151" s="62" t="s">
        <v>1437</v>
      </c>
      <c r="G151" s="63">
        <v>44593</v>
      </c>
      <c r="H151" s="64">
        <v>348</v>
      </c>
      <c r="I151" s="61" t="str">
        <f t="shared" si="12"/>
        <v>Demand</v>
      </c>
      <c r="J151" s="66">
        <v>208</v>
      </c>
      <c r="K151" s="67">
        <v>183</v>
      </c>
      <c r="L151" s="64">
        <v>183</v>
      </c>
      <c r="M151" s="64">
        <v>225</v>
      </c>
      <c r="N151" s="67">
        <f>ABS(K151-$J151)</f>
        <v>25</v>
      </c>
      <c r="O151" s="64">
        <f>ABS(L151-$J151)</f>
        <v>25</v>
      </c>
      <c r="P151" s="64">
        <f>ABS(M151-$J151)</f>
        <v>17</v>
      </c>
      <c r="Q151" s="66">
        <v>38.263731743666156</v>
      </c>
      <c r="R151" s="66">
        <f>$Q151*J151</f>
        <v>7958.8562026825603</v>
      </c>
      <c r="S151" s="67">
        <f>$Q151*K151</f>
        <v>7002.2629090909068</v>
      </c>
      <c r="T151" s="64">
        <f>$Q151*L151</f>
        <v>7002.2629090909068</v>
      </c>
      <c r="U151" s="64">
        <f>$Q151*M151</f>
        <v>8609.3396423248851</v>
      </c>
      <c r="V151" s="67">
        <f t="shared" si="13"/>
        <v>956.59329359165349</v>
      </c>
      <c r="W151" s="64">
        <f t="shared" si="14"/>
        <v>956.59329359165349</v>
      </c>
      <c r="X151" s="117">
        <f t="shared" si="15"/>
        <v>650.48343964232481</v>
      </c>
      <c r="Y151" s="75">
        <f>IFERROR(MAX(1-N151/$J151,0),1)</f>
        <v>0.87980769230769229</v>
      </c>
      <c r="Z151" s="27">
        <f>IFERROR(MAX(1-O151/$J151,0),1)</f>
        <v>0.87980769230769229</v>
      </c>
      <c r="AA151" s="76">
        <f>IFERROR(MAX(1-P151/$J151,0),1)</f>
        <v>0.91826923076923073</v>
      </c>
      <c r="AB151" s="65" t="str">
        <f>IF(SUM($J151,M151)=0,"Others",VLOOKUP(AA151,Master!$B$4:$D$13,3,TRUE))</f>
        <v>90-100%</v>
      </c>
      <c r="AC151" s="60" t="str">
        <f>IF(SUM(J151,K151)=0,"Others",IF(AND(K151=0,J151&gt;0),"Not Forecasted But Sold",IF(AND(K151&gt;0,J151=0),"Forecasted But Not Sold",IF(K151/J151&gt;1.1,"Overforecast",IF(K151/J151&lt;0.9,"Underforecast","Normal")))))</f>
        <v>Underforecast</v>
      </c>
      <c r="AD151" s="61" t="str">
        <f>IF(SUM(J151,L151)=0,"Others",IF(AND(L151=0,J151&gt;0),"Not Forecasted But Sold",IF(AND(L151&gt;0,J151=0),"Forecasted But Not Sold",IF(L151/J151&gt;1.1,"Overforecast",IF(L151/J151&lt;0.9,"Underforecast","Normal")))))</f>
        <v>Underforecast</v>
      </c>
      <c r="AE151" s="61" t="str">
        <f>IF(SUM(J151,M151)=0,"Others",IF(AND(M151=0,J151&gt;0),"Not Forecasted But Sold",IF(AND(M151&gt;0,J151=0),"Forecasted But Not Sold",IF(M151/J151&gt;1.1,"Overforecast",IF(M151/J151&lt;0.9,"Underforecast","Normal")))))</f>
        <v>Normal</v>
      </c>
      <c r="AF151" s="144" t="str">
        <f>IFERROR(IF(J151=0,"0",VLOOKUP(J151/M151,Master!$N$5:$P$11,3,TRUE)),"Sales Agst No FC")</f>
        <v>80-120</v>
      </c>
    </row>
    <row r="152" spans="1:32" x14ac:dyDescent="0.45">
      <c r="A152" s="60" t="s">
        <v>2302</v>
      </c>
      <c r="B152" s="61" t="s">
        <v>1121</v>
      </c>
      <c r="C152" s="61" t="s">
        <v>1132</v>
      </c>
      <c r="D152" s="61" t="s">
        <v>1174</v>
      </c>
      <c r="E152" s="62" t="s">
        <v>262</v>
      </c>
      <c r="F152" s="62" t="s">
        <v>1438</v>
      </c>
      <c r="G152" s="63">
        <v>44593</v>
      </c>
      <c r="H152" s="64">
        <v>1109</v>
      </c>
      <c r="I152" s="61" t="str">
        <f t="shared" si="12"/>
        <v>Demand</v>
      </c>
      <c r="J152" s="66">
        <v>192</v>
      </c>
      <c r="K152" s="67">
        <v>134</v>
      </c>
      <c r="L152" s="64">
        <v>134</v>
      </c>
      <c r="M152" s="64">
        <v>115</v>
      </c>
      <c r="N152" s="67">
        <f>ABS(K152-$J152)</f>
        <v>58</v>
      </c>
      <c r="O152" s="64">
        <f>ABS(L152-$J152)</f>
        <v>58</v>
      </c>
      <c r="P152" s="64">
        <f>ABS(M152-$J152)</f>
        <v>77</v>
      </c>
      <c r="Q152" s="66">
        <v>48.848501199040761</v>
      </c>
      <c r="R152" s="66">
        <f>$Q152*J152</f>
        <v>9378.9122302158266</v>
      </c>
      <c r="S152" s="67">
        <f>$Q152*K152</f>
        <v>6545.6991606714619</v>
      </c>
      <c r="T152" s="64">
        <f>$Q152*L152</f>
        <v>6545.6991606714619</v>
      </c>
      <c r="U152" s="64">
        <f>$Q152*M152</f>
        <v>5617.5776378896871</v>
      </c>
      <c r="V152" s="67">
        <f t="shared" si="13"/>
        <v>2833.2130695443648</v>
      </c>
      <c r="W152" s="64">
        <f t="shared" si="14"/>
        <v>2833.2130695443648</v>
      </c>
      <c r="X152" s="117">
        <f t="shared" si="15"/>
        <v>3761.3345923261395</v>
      </c>
      <c r="Y152" s="75">
        <f>IFERROR(MAX(1-N152/$J152,0),1)</f>
        <v>0.69791666666666674</v>
      </c>
      <c r="Z152" s="27">
        <f>IFERROR(MAX(1-O152/$J152,0),1)</f>
        <v>0.69791666666666674</v>
      </c>
      <c r="AA152" s="76">
        <f>IFERROR(MAX(1-P152/$J152,0),1)</f>
        <v>0.59895833333333326</v>
      </c>
      <c r="AB152" s="65" t="str">
        <f>IF(SUM($J152,M152)=0,"Others",VLOOKUP(AA152,Master!$B$4:$D$13,3,TRUE))</f>
        <v>50-60%</v>
      </c>
      <c r="AC152" s="60" t="str">
        <f>IF(SUM(J152,K152)=0,"Others",IF(AND(K152=0,J152&gt;0),"Not Forecasted But Sold",IF(AND(K152&gt;0,J152=0),"Forecasted But Not Sold",IF(K152/J152&gt;1.1,"Overforecast",IF(K152/J152&lt;0.9,"Underforecast","Normal")))))</f>
        <v>Underforecast</v>
      </c>
      <c r="AD152" s="61" t="str">
        <f>IF(SUM(J152,L152)=0,"Others",IF(AND(L152=0,J152&gt;0),"Not Forecasted But Sold",IF(AND(L152&gt;0,J152=0),"Forecasted But Not Sold",IF(L152/J152&gt;1.1,"Overforecast",IF(L152/J152&lt;0.9,"Underforecast","Normal")))))</f>
        <v>Underforecast</v>
      </c>
      <c r="AE152" s="61" t="str">
        <f>IF(SUM(J152,M152)=0,"Others",IF(AND(M152=0,J152&gt;0),"Not Forecasted But Sold",IF(AND(M152&gt;0,J152=0),"Forecasted But Not Sold",IF(M152/J152&gt;1.1,"Overforecast",IF(M152/J152&lt;0.9,"Underforecast","Normal")))))</f>
        <v>Underforecast</v>
      </c>
      <c r="AF152" s="144" t="str">
        <f>IFERROR(IF(J152=0,"0",VLOOKUP(J152/M152,Master!$N$5:$P$11,3,TRUE)),"Sales Agst No FC")</f>
        <v>150-200</v>
      </c>
    </row>
    <row r="153" spans="1:32" x14ac:dyDescent="0.45">
      <c r="A153" s="60" t="s">
        <v>2302</v>
      </c>
      <c r="B153" s="61" t="s">
        <v>1122</v>
      </c>
      <c r="C153" s="61" t="s">
        <v>1130</v>
      </c>
      <c r="D153" s="61" t="s">
        <v>1175</v>
      </c>
      <c r="E153" s="62" t="s">
        <v>263</v>
      </c>
      <c r="F153" s="62" t="s">
        <v>1439</v>
      </c>
      <c r="G153" s="63">
        <v>44593</v>
      </c>
      <c r="H153" s="64">
        <v>20103</v>
      </c>
      <c r="I153" s="61" t="str">
        <f t="shared" si="12"/>
        <v>Demand</v>
      </c>
      <c r="J153" s="66">
        <v>1106</v>
      </c>
      <c r="K153" s="67">
        <v>2021</v>
      </c>
      <c r="L153" s="64">
        <v>2021</v>
      </c>
      <c r="M153" s="64">
        <v>1250</v>
      </c>
      <c r="N153" s="67">
        <f>ABS(K153-$J153)</f>
        <v>915</v>
      </c>
      <c r="O153" s="64">
        <f>ABS(L153-$J153)</f>
        <v>915</v>
      </c>
      <c r="P153" s="64">
        <f>ABS(M153-$J153)</f>
        <v>144</v>
      </c>
      <c r="Q153" s="66">
        <v>3.2268689426388355</v>
      </c>
      <c r="R153" s="66">
        <f>$Q153*J153</f>
        <v>3568.9170505585521</v>
      </c>
      <c r="S153" s="67">
        <f>$Q153*K153</f>
        <v>6521.502133073087</v>
      </c>
      <c r="T153" s="64">
        <f>$Q153*L153</f>
        <v>6521.502133073087</v>
      </c>
      <c r="U153" s="64">
        <f>$Q153*M153</f>
        <v>4033.5861782985444</v>
      </c>
      <c r="V153" s="67">
        <f t="shared" si="13"/>
        <v>2952.5850825145349</v>
      </c>
      <c r="W153" s="64">
        <f t="shared" si="14"/>
        <v>2952.5850825145349</v>
      </c>
      <c r="X153" s="117">
        <f t="shared" si="15"/>
        <v>464.66912773999229</v>
      </c>
      <c r="Y153" s="75">
        <f>IFERROR(MAX(1-N153/$J153,0),1)</f>
        <v>0.17269439421338151</v>
      </c>
      <c r="Z153" s="27">
        <f>IFERROR(MAX(1-O153/$J153,0),1)</f>
        <v>0.17269439421338151</v>
      </c>
      <c r="AA153" s="76">
        <f>IFERROR(MAX(1-P153/$J153,0),1)</f>
        <v>0.86980108499095843</v>
      </c>
      <c r="AB153" s="65" t="str">
        <f>IF(SUM($J153,M153)=0,"Others",VLOOKUP(AA153,Master!$B$4:$D$13,3,TRUE))</f>
        <v>80-90%</v>
      </c>
      <c r="AC153" s="60" t="str">
        <f>IF(SUM(J153,K153)=0,"Others",IF(AND(K153=0,J153&gt;0),"Not Forecasted But Sold",IF(AND(K153&gt;0,J153=0),"Forecasted But Not Sold",IF(K153/J153&gt;1.1,"Overforecast",IF(K153/J153&lt;0.9,"Underforecast","Normal")))))</f>
        <v>Overforecast</v>
      </c>
      <c r="AD153" s="61" t="str">
        <f>IF(SUM(J153,L153)=0,"Others",IF(AND(L153=0,J153&gt;0),"Not Forecasted But Sold",IF(AND(L153&gt;0,J153=0),"Forecasted But Not Sold",IF(L153/J153&gt;1.1,"Overforecast",IF(L153/J153&lt;0.9,"Underforecast","Normal")))))</f>
        <v>Overforecast</v>
      </c>
      <c r="AE153" s="61" t="str">
        <f>IF(SUM(J153,M153)=0,"Others",IF(AND(M153=0,J153&gt;0),"Not Forecasted But Sold",IF(AND(M153&gt;0,J153=0),"Forecasted But Not Sold",IF(M153/J153&gt;1.1,"Overforecast",IF(M153/J153&lt;0.9,"Underforecast","Normal")))))</f>
        <v>Overforecast</v>
      </c>
      <c r="AF153" s="144" t="str">
        <f>IFERROR(IF(J153=0,"0",VLOOKUP(J153/M153,Master!$N$5:$P$11,3,TRUE)),"Sales Agst No FC")</f>
        <v>80-120</v>
      </c>
    </row>
    <row r="154" spans="1:32" x14ac:dyDescent="0.45">
      <c r="A154" s="60" t="s">
        <v>2302</v>
      </c>
      <c r="B154" s="61" t="s">
        <v>1122</v>
      </c>
      <c r="C154" s="61" t="s">
        <v>1130</v>
      </c>
      <c r="D154" s="61" t="s">
        <v>1175</v>
      </c>
      <c r="E154" s="62" t="s">
        <v>264</v>
      </c>
      <c r="F154" s="62" t="s">
        <v>1440</v>
      </c>
      <c r="G154" s="63">
        <v>44593</v>
      </c>
      <c r="H154" s="64">
        <v>19544</v>
      </c>
      <c r="I154" s="61" t="str">
        <f t="shared" si="12"/>
        <v>Demand</v>
      </c>
      <c r="J154" s="66">
        <v>2775</v>
      </c>
      <c r="K154" s="67">
        <v>2729</v>
      </c>
      <c r="L154" s="64">
        <v>2729</v>
      </c>
      <c r="M154" s="64">
        <v>4500</v>
      </c>
      <c r="N154" s="67">
        <f>ABS(K154-$J154)</f>
        <v>46</v>
      </c>
      <c r="O154" s="64">
        <f>ABS(L154-$J154)</f>
        <v>46</v>
      </c>
      <c r="P154" s="64">
        <f>ABS(M154-$J154)</f>
        <v>1725</v>
      </c>
      <c r="Q154" s="66">
        <v>5.1570180049793768</v>
      </c>
      <c r="R154" s="66">
        <f>$Q154*J154</f>
        <v>14310.724963817771</v>
      </c>
      <c r="S154" s="67">
        <f>$Q154*K154</f>
        <v>14073.502135588718</v>
      </c>
      <c r="T154" s="64">
        <f>$Q154*L154</f>
        <v>14073.502135588718</v>
      </c>
      <c r="U154" s="64">
        <f>$Q154*M154</f>
        <v>23206.581022407194</v>
      </c>
      <c r="V154" s="67">
        <f t="shared" si="13"/>
        <v>237.22282822905254</v>
      </c>
      <c r="W154" s="64">
        <f t="shared" si="14"/>
        <v>237.22282822905254</v>
      </c>
      <c r="X154" s="117">
        <f t="shared" si="15"/>
        <v>8895.8560585894229</v>
      </c>
      <c r="Y154" s="75">
        <f>IFERROR(MAX(1-N154/$J154,0),1)</f>
        <v>0.98342342342342337</v>
      </c>
      <c r="Z154" s="27">
        <f>IFERROR(MAX(1-O154/$J154,0),1)</f>
        <v>0.98342342342342337</v>
      </c>
      <c r="AA154" s="76">
        <f>IFERROR(MAX(1-P154/$J154,0),1)</f>
        <v>0.3783783783783784</v>
      </c>
      <c r="AB154" s="65" t="str">
        <f>IF(SUM($J154,M154)=0,"Others",VLOOKUP(AA154,Master!$B$4:$D$13,3,TRUE))</f>
        <v>30-40%</v>
      </c>
      <c r="AC154" s="60" t="str">
        <f>IF(SUM(J154,K154)=0,"Others",IF(AND(K154=0,J154&gt;0),"Not Forecasted But Sold",IF(AND(K154&gt;0,J154=0),"Forecasted But Not Sold",IF(K154/J154&gt;1.1,"Overforecast",IF(K154/J154&lt;0.9,"Underforecast","Normal")))))</f>
        <v>Normal</v>
      </c>
      <c r="AD154" s="61" t="str">
        <f>IF(SUM(J154,L154)=0,"Others",IF(AND(L154=0,J154&gt;0),"Not Forecasted But Sold",IF(AND(L154&gt;0,J154=0),"Forecasted But Not Sold",IF(L154/J154&gt;1.1,"Overforecast",IF(L154/J154&lt;0.9,"Underforecast","Normal")))))</f>
        <v>Normal</v>
      </c>
      <c r="AE154" s="61" t="str">
        <f>IF(SUM(J154,M154)=0,"Others",IF(AND(M154=0,J154&gt;0),"Not Forecasted But Sold",IF(AND(M154&gt;0,J154=0),"Forecasted But Not Sold",IF(M154/J154&gt;1.1,"Overforecast",IF(M154/J154&lt;0.9,"Underforecast","Normal")))))</f>
        <v>Overforecast</v>
      </c>
      <c r="AF154" s="144" t="str">
        <f>IFERROR(IF(J154=0,"0",VLOOKUP(J154/M154,Master!$N$5:$P$11,3,TRUE)),"Sales Agst No FC")</f>
        <v>50-80</v>
      </c>
    </row>
    <row r="155" spans="1:32" x14ac:dyDescent="0.45">
      <c r="A155" s="60" t="s">
        <v>2302</v>
      </c>
      <c r="B155" s="61" t="s">
        <v>1122</v>
      </c>
      <c r="C155" s="61" t="s">
        <v>1130</v>
      </c>
      <c r="D155" s="61" t="s">
        <v>1175</v>
      </c>
      <c r="E155" s="62" t="s">
        <v>265</v>
      </c>
      <c r="F155" s="62" t="s">
        <v>1441</v>
      </c>
      <c r="G155" s="63">
        <v>44593</v>
      </c>
      <c r="H155" s="64">
        <v>4934</v>
      </c>
      <c r="I155" s="61" t="str">
        <f t="shared" si="12"/>
        <v>Demand</v>
      </c>
      <c r="J155" s="66">
        <v>331</v>
      </c>
      <c r="K155" s="67">
        <v>1246</v>
      </c>
      <c r="L155" s="64">
        <v>1246</v>
      </c>
      <c r="M155" s="64">
        <v>630</v>
      </c>
      <c r="N155" s="67">
        <f>ABS(K155-$J155)</f>
        <v>915</v>
      </c>
      <c r="O155" s="64">
        <f>ABS(L155-$J155)</f>
        <v>915</v>
      </c>
      <c r="P155" s="64">
        <f>ABS(M155-$J155)</f>
        <v>299</v>
      </c>
      <c r="Q155" s="66">
        <v>7.7453957297358613</v>
      </c>
      <c r="R155" s="66">
        <f>$Q155*J155</f>
        <v>2563.7259865425699</v>
      </c>
      <c r="S155" s="67">
        <f>$Q155*K155</f>
        <v>9650.7630792508826</v>
      </c>
      <c r="T155" s="64">
        <f>$Q155*L155</f>
        <v>9650.7630792508826</v>
      </c>
      <c r="U155" s="64">
        <f>$Q155*M155</f>
        <v>4879.5993097335922</v>
      </c>
      <c r="V155" s="67">
        <f t="shared" si="13"/>
        <v>7087.0370927083131</v>
      </c>
      <c r="W155" s="64">
        <f t="shared" si="14"/>
        <v>7087.0370927083131</v>
      </c>
      <c r="X155" s="117">
        <f t="shared" si="15"/>
        <v>2315.8733231910223</v>
      </c>
      <c r="Y155" s="75">
        <f>IFERROR(MAX(1-N155/$J155,0),1)</f>
        <v>0</v>
      </c>
      <c r="Z155" s="27">
        <f>IFERROR(MAX(1-O155/$J155,0),1)</f>
        <v>0</v>
      </c>
      <c r="AA155" s="76">
        <f>IFERROR(MAX(1-P155/$J155,0),1)</f>
        <v>9.6676737160120818E-2</v>
      </c>
      <c r="AB155" s="65" t="str">
        <f>IF(SUM($J155,M155)=0,"Others",VLOOKUP(AA155,Master!$B$4:$D$13,3,TRUE))</f>
        <v>0-10%</v>
      </c>
      <c r="AC155" s="60" t="str">
        <f>IF(SUM(J155,K155)=0,"Others",IF(AND(K155=0,J155&gt;0),"Not Forecasted But Sold",IF(AND(K155&gt;0,J155=0),"Forecasted But Not Sold",IF(K155/J155&gt;1.1,"Overforecast",IF(K155/J155&lt;0.9,"Underforecast","Normal")))))</f>
        <v>Overforecast</v>
      </c>
      <c r="AD155" s="61" t="str">
        <f>IF(SUM(J155,L155)=0,"Others",IF(AND(L155=0,J155&gt;0),"Not Forecasted But Sold",IF(AND(L155&gt;0,J155=0),"Forecasted But Not Sold",IF(L155/J155&gt;1.1,"Overforecast",IF(L155/J155&lt;0.9,"Underforecast","Normal")))))</f>
        <v>Overforecast</v>
      </c>
      <c r="AE155" s="61" t="str">
        <f>IF(SUM(J155,M155)=0,"Others",IF(AND(M155=0,J155&gt;0),"Not Forecasted But Sold",IF(AND(M155&gt;0,J155=0),"Forecasted But Not Sold",IF(M155/J155&gt;1.1,"Overforecast",IF(M155/J155&lt;0.9,"Underforecast","Normal")))))</f>
        <v>Overforecast</v>
      </c>
      <c r="AF155" s="144" t="str">
        <f>IFERROR(IF(J155=0,"0",VLOOKUP(J155/M155,Master!$N$5:$P$11,3,TRUE)),"Sales Agst No FC")</f>
        <v>50-80</v>
      </c>
    </row>
    <row r="156" spans="1:32" x14ac:dyDescent="0.45">
      <c r="A156" s="60" t="s">
        <v>2302</v>
      </c>
      <c r="B156" s="61" t="s">
        <v>1122</v>
      </c>
      <c r="C156" s="61" t="s">
        <v>1130</v>
      </c>
      <c r="D156" s="61" t="s">
        <v>1175</v>
      </c>
      <c r="E156" s="62" t="s">
        <v>266</v>
      </c>
      <c r="F156" s="62" t="s">
        <v>1442</v>
      </c>
      <c r="G156" s="63">
        <v>44593</v>
      </c>
      <c r="H156" s="64">
        <v>837</v>
      </c>
      <c r="I156" s="61" t="str">
        <f t="shared" si="12"/>
        <v>Demand</v>
      </c>
      <c r="J156" s="66">
        <v>145</v>
      </c>
      <c r="K156" s="67">
        <v>333</v>
      </c>
      <c r="L156" s="64">
        <v>333</v>
      </c>
      <c r="M156" s="64">
        <v>330</v>
      </c>
      <c r="N156" s="67">
        <f>ABS(K156-$J156)</f>
        <v>188</v>
      </c>
      <c r="O156" s="64">
        <f>ABS(L156-$J156)</f>
        <v>188</v>
      </c>
      <c r="P156" s="64">
        <f>ABS(M156-$J156)</f>
        <v>185</v>
      </c>
      <c r="Q156" s="66">
        <v>5.9735301127206801</v>
      </c>
      <c r="R156" s="66">
        <f>$Q156*J156</f>
        <v>866.16186634449866</v>
      </c>
      <c r="S156" s="67">
        <f>$Q156*K156</f>
        <v>1989.1855275359865</v>
      </c>
      <c r="T156" s="64">
        <f>$Q156*L156</f>
        <v>1989.1855275359865</v>
      </c>
      <c r="U156" s="64">
        <f>$Q156*M156</f>
        <v>1971.2649371978243</v>
      </c>
      <c r="V156" s="67">
        <f t="shared" si="13"/>
        <v>1123.0236611914879</v>
      </c>
      <c r="W156" s="64">
        <f t="shared" si="14"/>
        <v>1123.0236611914879</v>
      </c>
      <c r="X156" s="117">
        <f t="shared" si="15"/>
        <v>1105.1030708533258</v>
      </c>
      <c r="Y156" s="75">
        <f>IFERROR(MAX(1-N156/$J156,0),1)</f>
        <v>0</v>
      </c>
      <c r="Z156" s="27">
        <f>IFERROR(MAX(1-O156/$J156,0),1)</f>
        <v>0</v>
      </c>
      <c r="AA156" s="76">
        <f>IFERROR(MAX(1-P156/$J156,0),1)</f>
        <v>0</v>
      </c>
      <c r="AB156" s="65" t="str">
        <f>IF(SUM($J156,M156)=0,"Others",VLOOKUP(AA156,Master!$B$4:$D$13,3,TRUE))</f>
        <v>0-10%</v>
      </c>
      <c r="AC156" s="60" t="str">
        <f>IF(SUM(J156,K156)=0,"Others",IF(AND(K156=0,J156&gt;0),"Not Forecasted But Sold",IF(AND(K156&gt;0,J156=0),"Forecasted But Not Sold",IF(K156/J156&gt;1.1,"Overforecast",IF(K156/J156&lt;0.9,"Underforecast","Normal")))))</f>
        <v>Overforecast</v>
      </c>
      <c r="AD156" s="61" t="str">
        <f>IF(SUM(J156,L156)=0,"Others",IF(AND(L156=0,J156&gt;0),"Not Forecasted But Sold",IF(AND(L156&gt;0,J156=0),"Forecasted But Not Sold",IF(L156/J156&gt;1.1,"Overforecast",IF(L156/J156&lt;0.9,"Underforecast","Normal")))))</f>
        <v>Overforecast</v>
      </c>
      <c r="AE156" s="61" t="str">
        <f>IF(SUM(J156,M156)=0,"Others",IF(AND(M156=0,J156&gt;0),"Not Forecasted But Sold",IF(AND(M156&gt;0,J156=0),"Forecasted But Not Sold",IF(M156/J156&gt;1.1,"Overforecast",IF(M156/J156&lt;0.9,"Underforecast","Normal")))))</f>
        <v>Overforecast</v>
      </c>
      <c r="AF156" s="144" t="str">
        <f>IFERROR(IF(J156=0,"0",VLOOKUP(J156/M156,Master!$N$5:$P$11,3,TRUE)),"Sales Agst No FC")</f>
        <v>25-50</v>
      </c>
    </row>
    <row r="157" spans="1:32" x14ac:dyDescent="0.45">
      <c r="A157" s="60" t="s">
        <v>2302</v>
      </c>
      <c r="B157" s="61" t="s">
        <v>1122</v>
      </c>
      <c r="C157" s="61" t="s">
        <v>1130</v>
      </c>
      <c r="D157" s="61" t="s">
        <v>1175</v>
      </c>
      <c r="E157" s="62" t="s">
        <v>267</v>
      </c>
      <c r="F157" s="62" t="s">
        <v>1443</v>
      </c>
      <c r="G157" s="63">
        <v>44593</v>
      </c>
      <c r="H157" s="64">
        <v>1190</v>
      </c>
      <c r="I157" s="61" t="str">
        <f t="shared" si="12"/>
        <v>Demand</v>
      </c>
      <c r="J157" s="66">
        <v>86</v>
      </c>
      <c r="K157" s="67">
        <v>93</v>
      </c>
      <c r="L157" s="64">
        <v>93</v>
      </c>
      <c r="M157" s="64">
        <v>130</v>
      </c>
      <c r="N157" s="67">
        <f>ABS(K157-$J157)</f>
        <v>7</v>
      </c>
      <c r="O157" s="64">
        <f>ABS(L157-$J157)</f>
        <v>7</v>
      </c>
      <c r="P157" s="64">
        <f>ABS(M157-$J157)</f>
        <v>44</v>
      </c>
      <c r="Q157" s="66">
        <v>5.1317171689718544</v>
      </c>
      <c r="R157" s="66">
        <f>$Q157*J157</f>
        <v>441.32767653157947</v>
      </c>
      <c r="S157" s="67">
        <f>$Q157*K157</f>
        <v>477.24969671438248</v>
      </c>
      <c r="T157" s="64">
        <f>$Q157*L157</f>
        <v>477.24969671438248</v>
      </c>
      <c r="U157" s="64">
        <f>$Q157*M157</f>
        <v>667.12323196634111</v>
      </c>
      <c r="V157" s="67">
        <f t="shared" si="13"/>
        <v>35.92202018280301</v>
      </c>
      <c r="W157" s="64">
        <f t="shared" si="14"/>
        <v>35.92202018280301</v>
      </c>
      <c r="X157" s="117">
        <f t="shared" si="15"/>
        <v>225.79555543476164</v>
      </c>
      <c r="Y157" s="75">
        <f>IFERROR(MAX(1-N157/$J157,0),1)</f>
        <v>0.91860465116279066</v>
      </c>
      <c r="Z157" s="27">
        <f>IFERROR(MAX(1-O157/$J157,0),1)</f>
        <v>0.91860465116279066</v>
      </c>
      <c r="AA157" s="76">
        <f>IFERROR(MAX(1-P157/$J157,0),1)</f>
        <v>0.48837209302325579</v>
      </c>
      <c r="AB157" s="65" t="str">
        <f>IF(SUM($J157,M157)=0,"Others",VLOOKUP(AA157,Master!$B$4:$D$13,3,TRUE))</f>
        <v>40-50%</v>
      </c>
      <c r="AC157" s="60" t="str">
        <f>IF(SUM(J157,K157)=0,"Others",IF(AND(K157=0,J157&gt;0),"Not Forecasted But Sold",IF(AND(K157&gt;0,J157=0),"Forecasted But Not Sold",IF(K157/J157&gt;1.1,"Overforecast",IF(K157/J157&lt;0.9,"Underforecast","Normal")))))</f>
        <v>Normal</v>
      </c>
      <c r="AD157" s="61" t="str">
        <f>IF(SUM(J157,L157)=0,"Others",IF(AND(L157=0,J157&gt;0),"Not Forecasted But Sold",IF(AND(L157&gt;0,J157=0),"Forecasted But Not Sold",IF(L157/J157&gt;1.1,"Overforecast",IF(L157/J157&lt;0.9,"Underforecast","Normal")))))</f>
        <v>Normal</v>
      </c>
      <c r="AE157" s="61" t="str">
        <f>IF(SUM(J157,M157)=0,"Others",IF(AND(M157=0,J157&gt;0),"Not Forecasted But Sold",IF(AND(M157&gt;0,J157=0),"Forecasted But Not Sold",IF(M157/J157&gt;1.1,"Overforecast",IF(M157/J157&lt;0.9,"Underforecast","Normal")))))</f>
        <v>Overforecast</v>
      </c>
      <c r="AF157" s="144" t="str">
        <f>IFERROR(IF(J157=0,"0",VLOOKUP(J157/M157,Master!$N$5:$P$11,3,TRUE)),"Sales Agst No FC")</f>
        <v>50-80</v>
      </c>
    </row>
    <row r="158" spans="1:32" x14ac:dyDescent="0.45">
      <c r="A158" s="60" t="s">
        <v>2302</v>
      </c>
      <c r="B158" s="61" t="s">
        <v>1122</v>
      </c>
      <c r="C158" s="61" t="s">
        <v>1130</v>
      </c>
      <c r="D158" s="61" t="s">
        <v>1175</v>
      </c>
      <c r="E158" s="62" t="s">
        <v>268</v>
      </c>
      <c r="F158" s="62" t="s">
        <v>1444</v>
      </c>
      <c r="G158" s="63">
        <v>44593</v>
      </c>
      <c r="H158" s="64">
        <v>12045</v>
      </c>
      <c r="I158" s="61" t="str">
        <f t="shared" si="12"/>
        <v>Demand</v>
      </c>
      <c r="J158" s="66">
        <v>1306</v>
      </c>
      <c r="K158" s="67">
        <v>3914</v>
      </c>
      <c r="L158" s="64">
        <v>3914</v>
      </c>
      <c r="M158" s="64">
        <v>3500</v>
      </c>
      <c r="N158" s="67">
        <f>ABS(K158-$J158)</f>
        <v>2608</v>
      </c>
      <c r="O158" s="64">
        <f>ABS(L158-$J158)</f>
        <v>2608</v>
      </c>
      <c r="P158" s="64">
        <f>ABS(M158-$J158)</f>
        <v>2194</v>
      </c>
      <c r="Q158" s="66">
        <v>2.1340660081462608</v>
      </c>
      <c r="R158" s="66">
        <f>$Q158*J158</f>
        <v>2787.0902066390167</v>
      </c>
      <c r="S158" s="67">
        <f>$Q158*K158</f>
        <v>8352.7343558844641</v>
      </c>
      <c r="T158" s="64">
        <f>$Q158*L158</f>
        <v>8352.7343558844641</v>
      </c>
      <c r="U158" s="64">
        <f>$Q158*M158</f>
        <v>7469.2310285119129</v>
      </c>
      <c r="V158" s="67">
        <f t="shared" si="13"/>
        <v>5565.6441492454469</v>
      </c>
      <c r="W158" s="64">
        <f t="shared" si="14"/>
        <v>5565.6441492454469</v>
      </c>
      <c r="X158" s="117">
        <f t="shared" si="15"/>
        <v>4682.1408218728957</v>
      </c>
      <c r="Y158" s="75">
        <f>IFERROR(MAX(1-N158/$J158,0),1)</f>
        <v>0</v>
      </c>
      <c r="Z158" s="27">
        <f>IFERROR(MAX(1-O158/$J158,0),1)</f>
        <v>0</v>
      </c>
      <c r="AA158" s="76">
        <f>IFERROR(MAX(1-P158/$J158,0),1)</f>
        <v>0</v>
      </c>
      <c r="AB158" s="65" t="str">
        <f>IF(SUM($J158,M158)=0,"Others",VLOOKUP(AA158,Master!$B$4:$D$13,3,TRUE))</f>
        <v>0-10%</v>
      </c>
      <c r="AC158" s="60" t="str">
        <f>IF(SUM(J158,K158)=0,"Others",IF(AND(K158=0,J158&gt;0),"Not Forecasted But Sold",IF(AND(K158&gt;0,J158=0),"Forecasted But Not Sold",IF(K158/J158&gt;1.1,"Overforecast",IF(K158/J158&lt;0.9,"Underforecast","Normal")))))</f>
        <v>Overforecast</v>
      </c>
      <c r="AD158" s="61" t="str">
        <f>IF(SUM(J158,L158)=0,"Others",IF(AND(L158=0,J158&gt;0),"Not Forecasted But Sold",IF(AND(L158&gt;0,J158=0),"Forecasted But Not Sold",IF(L158/J158&gt;1.1,"Overforecast",IF(L158/J158&lt;0.9,"Underforecast","Normal")))))</f>
        <v>Overforecast</v>
      </c>
      <c r="AE158" s="61" t="str">
        <f>IF(SUM(J158,M158)=0,"Others",IF(AND(M158=0,J158&gt;0),"Not Forecasted But Sold",IF(AND(M158&gt;0,J158=0),"Forecasted But Not Sold",IF(M158/J158&gt;1.1,"Overforecast",IF(M158/J158&lt;0.9,"Underforecast","Normal")))))</f>
        <v>Overforecast</v>
      </c>
      <c r="AF158" s="144" t="str">
        <f>IFERROR(IF(J158=0,"0",VLOOKUP(J158/M158,Master!$N$5:$P$11,3,TRUE)),"Sales Agst No FC")</f>
        <v>25-50</v>
      </c>
    </row>
    <row r="159" spans="1:32" x14ac:dyDescent="0.45">
      <c r="A159" s="60" t="s">
        <v>2302</v>
      </c>
      <c r="B159" s="61" t="s">
        <v>1122</v>
      </c>
      <c r="C159" s="61" t="s">
        <v>1130</v>
      </c>
      <c r="D159" s="61" t="s">
        <v>1175</v>
      </c>
      <c r="E159" s="62" t="s">
        <v>269</v>
      </c>
      <c r="F159" s="62" t="s">
        <v>1445</v>
      </c>
      <c r="G159" s="63">
        <v>44593</v>
      </c>
      <c r="H159" s="64">
        <v>3463</v>
      </c>
      <c r="I159" s="61" t="str">
        <f t="shared" si="12"/>
        <v>Demand</v>
      </c>
      <c r="J159" s="66">
        <v>156</v>
      </c>
      <c r="K159" s="67">
        <v>802</v>
      </c>
      <c r="L159" s="64">
        <v>802</v>
      </c>
      <c r="M159" s="64">
        <v>350</v>
      </c>
      <c r="N159" s="67">
        <f>ABS(K159-$J159)</f>
        <v>646</v>
      </c>
      <c r="O159" s="64">
        <f>ABS(L159-$J159)</f>
        <v>646</v>
      </c>
      <c r="P159" s="64">
        <f>ABS(M159-$J159)</f>
        <v>194</v>
      </c>
      <c r="Q159" s="66">
        <v>6.9564151649048709</v>
      </c>
      <c r="R159" s="66">
        <f>$Q159*J159</f>
        <v>1085.20076572516</v>
      </c>
      <c r="S159" s="67">
        <f>$Q159*K159</f>
        <v>5579.0449622537062</v>
      </c>
      <c r="T159" s="64">
        <f>$Q159*L159</f>
        <v>5579.0449622537062</v>
      </c>
      <c r="U159" s="64">
        <f>$Q159*M159</f>
        <v>2434.7453077167047</v>
      </c>
      <c r="V159" s="67">
        <f t="shared" si="13"/>
        <v>4493.8441965285465</v>
      </c>
      <c r="W159" s="64">
        <f t="shared" si="14"/>
        <v>4493.8441965285465</v>
      </c>
      <c r="X159" s="117">
        <f t="shared" si="15"/>
        <v>1349.5445419915447</v>
      </c>
      <c r="Y159" s="75">
        <f>IFERROR(MAX(1-N159/$J159,0),1)</f>
        <v>0</v>
      </c>
      <c r="Z159" s="27">
        <f>IFERROR(MAX(1-O159/$J159,0),1)</f>
        <v>0</v>
      </c>
      <c r="AA159" s="76">
        <f>IFERROR(MAX(1-P159/$J159,0),1)</f>
        <v>0</v>
      </c>
      <c r="AB159" s="65" t="str">
        <f>IF(SUM($J159,M159)=0,"Others",VLOOKUP(AA159,Master!$B$4:$D$13,3,TRUE))</f>
        <v>0-10%</v>
      </c>
      <c r="AC159" s="60" t="str">
        <f>IF(SUM(J159,K159)=0,"Others",IF(AND(K159=0,J159&gt;0),"Not Forecasted But Sold",IF(AND(K159&gt;0,J159=0),"Forecasted But Not Sold",IF(K159/J159&gt;1.1,"Overforecast",IF(K159/J159&lt;0.9,"Underforecast","Normal")))))</f>
        <v>Overforecast</v>
      </c>
      <c r="AD159" s="61" t="str">
        <f>IF(SUM(J159,L159)=0,"Others",IF(AND(L159=0,J159&gt;0),"Not Forecasted But Sold",IF(AND(L159&gt;0,J159=0),"Forecasted But Not Sold",IF(L159/J159&gt;1.1,"Overforecast",IF(L159/J159&lt;0.9,"Underforecast","Normal")))))</f>
        <v>Overforecast</v>
      </c>
      <c r="AE159" s="61" t="str">
        <f>IF(SUM(J159,M159)=0,"Others",IF(AND(M159=0,J159&gt;0),"Not Forecasted But Sold",IF(AND(M159&gt;0,J159=0),"Forecasted But Not Sold",IF(M159/J159&gt;1.1,"Overforecast",IF(M159/J159&lt;0.9,"Underforecast","Normal")))))</f>
        <v>Overforecast</v>
      </c>
      <c r="AF159" s="144" t="str">
        <f>IFERROR(IF(J159=0,"0",VLOOKUP(J159/M159,Master!$N$5:$P$11,3,TRUE)),"Sales Agst No FC")</f>
        <v>25-50</v>
      </c>
    </row>
    <row r="160" spans="1:32" x14ac:dyDescent="0.45">
      <c r="A160" s="60" t="s">
        <v>2302</v>
      </c>
      <c r="B160" s="61" t="s">
        <v>1122</v>
      </c>
      <c r="C160" s="61" t="s">
        <v>1130</v>
      </c>
      <c r="D160" s="61" t="s">
        <v>1175</v>
      </c>
      <c r="E160" s="62" t="s">
        <v>270</v>
      </c>
      <c r="F160" s="62" t="s">
        <v>1446</v>
      </c>
      <c r="G160" s="63">
        <v>44593</v>
      </c>
      <c r="H160" s="64">
        <v>17387</v>
      </c>
      <c r="I160" s="61" t="str">
        <f t="shared" si="12"/>
        <v>Demand</v>
      </c>
      <c r="J160" s="66">
        <v>3799</v>
      </c>
      <c r="K160" s="67">
        <v>7185</v>
      </c>
      <c r="L160" s="64">
        <v>7185</v>
      </c>
      <c r="M160" s="64">
        <v>6800</v>
      </c>
      <c r="N160" s="67">
        <f>ABS(K160-$J160)</f>
        <v>3386</v>
      </c>
      <c r="O160" s="64">
        <f>ABS(L160-$J160)</f>
        <v>3386</v>
      </c>
      <c r="P160" s="64">
        <f>ABS(M160-$J160)</f>
        <v>3001</v>
      </c>
      <c r="Q160" s="66">
        <v>3.4662258286913499</v>
      </c>
      <c r="R160" s="66">
        <f>$Q160*J160</f>
        <v>13168.191923198438</v>
      </c>
      <c r="S160" s="67">
        <f>$Q160*K160</f>
        <v>24904.832579147347</v>
      </c>
      <c r="T160" s="64">
        <f>$Q160*L160</f>
        <v>24904.832579147347</v>
      </c>
      <c r="U160" s="64">
        <f>$Q160*M160</f>
        <v>23570.335635101179</v>
      </c>
      <c r="V160" s="67">
        <f t="shared" si="13"/>
        <v>11736.64065594891</v>
      </c>
      <c r="W160" s="64">
        <f t="shared" si="14"/>
        <v>11736.64065594891</v>
      </c>
      <c r="X160" s="117">
        <f t="shared" si="15"/>
        <v>10402.143711902741</v>
      </c>
      <c r="Y160" s="75">
        <f>IFERROR(MAX(1-N160/$J160,0),1)</f>
        <v>0.10871281916293762</v>
      </c>
      <c r="Z160" s="27">
        <f>IFERROR(MAX(1-O160/$J160,0),1)</f>
        <v>0.10871281916293762</v>
      </c>
      <c r="AA160" s="76">
        <f>IFERROR(MAX(1-P160/$J160,0),1)</f>
        <v>0.21005527770465915</v>
      </c>
      <c r="AB160" s="65" t="str">
        <f>IF(SUM($J160,M160)=0,"Others",VLOOKUP(AA160,Master!$B$4:$D$13,3,TRUE))</f>
        <v>20-30%</v>
      </c>
      <c r="AC160" s="60" t="str">
        <f>IF(SUM(J160,K160)=0,"Others",IF(AND(K160=0,J160&gt;0),"Not Forecasted But Sold",IF(AND(K160&gt;0,J160=0),"Forecasted But Not Sold",IF(K160/J160&gt;1.1,"Overforecast",IF(K160/J160&lt;0.9,"Underforecast","Normal")))))</f>
        <v>Overforecast</v>
      </c>
      <c r="AD160" s="61" t="str">
        <f>IF(SUM(J160,L160)=0,"Others",IF(AND(L160=0,J160&gt;0),"Not Forecasted But Sold",IF(AND(L160&gt;0,J160=0),"Forecasted But Not Sold",IF(L160/J160&gt;1.1,"Overforecast",IF(L160/J160&lt;0.9,"Underforecast","Normal")))))</f>
        <v>Overforecast</v>
      </c>
      <c r="AE160" s="61" t="str">
        <f>IF(SUM(J160,M160)=0,"Others",IF(AND(M160=0,J160&gt;0),"Not Forecasted But Sold",IF(AND(M160&gt;0,J160=0),"Forecasted But Not Sold",IF(M160/J160&gt;1.1,"Overforecast",IF(M160/J160&lt;0.9,"Underforecast","Normal")))))</f>
        <v>Overforecast</v>
      </c>
      <c r="AF160" s="144" t="str">
        <f>IFERROR(IF(J160=0,"0",VLOOKUP(J160/M160,Master!$N$5:$P$11,3,TRUE)),"Sales Agst No FC")</f>
        <v>50-80</v>
      </c>
    </row>
    <row r="161" spans="1:32" x14ac:dyDescent="0.45">
      <c r="A161" s="60" t="s">
        <v>2302</v>
      </c>
      <c r="B161" s="61" t="s">
        <v>1122</v>
      </c>
      <c r="C161" s="61" t="s">
        <v>1130</v>
      </c>
      <c r="D161" s="61" t="s">
        <v>1176</v>
      </c>
      <c r="E161" s="62" t="s">
        <v>271</v>
      </c>
      <c r="F161" s="62" t="s">
        <v>1447</v>
      </c>
      <c r="G161" s="63">
        <v>44593</v>
      </c>
      <c r="H161" s="64">
        <v>12846</v>
      </c>
      <c r="I161" s="61" t="str">
        <f t="shared" si="12"/>
        <v>Demand</v>
      </c>
      <c r="J161" s="66">
        <v>2771</v>
      </c>
      <c r="K161" s="67">
        <v>1172</v>
      </c>
      <c r="L161" s="64">
        <v>1172</v>
      </c>
      <c r="M161" s="64">
        <v>800</v>
      </c>
      <c r="N161" s="67">
        <f>ABS(K161-$J161)</f>
        <v>1599</v>
      </c>
      <c r="O161" s="64">
        <f>ABS(L161-$J161)</f>
        <v>1599</v>
      </c>
      <c r="P161" s="64">
        <f>ABS(M161-$J161)</f>
        <v>1971</v>
      </c>
      <c r="Q161" s="66">
        <v>5.6651475981896917</v>
      </c>
      <c r="R161" s="66">
        <f>$Q161*J161</f>
        <v>15698.123994583635</v>
      </c>
      <c r="S161" s="67">
        <f>$Q161*K161</f>
        <v>6639.5529850783187</v>
      </c>
      <c r="T161" s="64">
        <f>$Q161*L161</f>
        <v>6639.5529850783187</v>
      </c>
      <c r="U161" s="64">
        <f>$Q161*M161</f>
        <v>4532.1180785517536</v>
      </c>
      <c r="V161" s="67">
        <f t="shared" si="13"/>
        <v>9058.5710095053164</v>
      </c>
      <c r="W161" s="64">
        <f t="shared" si="14"/>
        <v>9058.5710095053164</v>
      </c>
      <c r="X161" s="117">
        <f t="shared" si="15"/>
        <v>11166.005916031881</v>
      </c>
      <c r="Y161" s="75">
        <f>IFERROR(MAX(1-N161/$J161,0),1)</f>
        <v>0.42295200288704438</v>
      </c>
      <c r="Z161" s="27">
        <f>IFERROR(MAX(1-O161/$J161,0),1)</f>
        <v>0.42295200288704438</v>
      </c>
      <c r="AA161" s="76">
        <f>IFERROR(MAX(1-P161/$J161,0),1)</f>
        <v>0.28870443883074703</v>
      </c>
      <c r="AB161" s="65" t="str">
        <f>IF(SUM($J161,M161)=0,"Others",VLOOKUP(AA161,Master!$B$4:$D$13,3,TRUE))</f>
        <v>20-30%</v>
      </c>
      <c r="AC161" s="60" t="str">
        <f>IF(SUM(J161,K161)=0,"Others",IF(AND(K161=0,J161&gt;0),"Not Forecasted But Sold",IF(AND(K161&gt;0,J161=0),"Forecasted But Not Sold",IF(K161/J161&gt;1.1,"Overforecast",IF(K161/J161&lt;0.9,"Underforecast","Normal")))))</f>
        <v>Underforecast</v>
      </c>
      <c r="AD161" s="61" t="str">
        <f>IF(SUM(J161,L161)=0,"Others",IF(AND(L161=0,J161&gt;0),"Not Forecasted But Sold",IF(AND(L161&gt;0,J161=0),"Forecasted But Not Sold",IF(L161/J161&gt;1.1,"Overforecast",IF(L161/J161&lt;0.9,"Underforecast","Normal")))))</f>
        <v>Underforecast</v>
      </c>
      <c r="AE161" s="61" t="str">
        <f>IF(SUM(J161,M161)=0,"Others",IF(AND(M161=0,J161&gt;0),"Not Forecasted But Sold",IF(AND(M161&gt;0,J161=0),"Forecasted But Not Sold",IF(M161/J161&gt;1.1,"Overforecast",IF(M161/J161&lt;0.9,"Underforecast","Normal")))))</f>
        <v>Underforecast</v>
      </c>
      <c r="AF161" s="144" t="str">
        <f>IFERROR(IF(J161=0,"0",VLOOKUP(J161/M161,Master!$N$5:$P$11,3,TRUE)),"Sales Agst No FC")</f>
        <v>&gt;200"</v>
      </c>
    </row>
    <row r="162" spans="1:32" x14ac:dyDescent="0.45">
      <c r="A162" s="60" t="s">
        <v>2302</v>
      </c>
      <c r="B162" s="61" t="s">
        <v>1122</v>
      </c>
      <c r="C162" s="61" t="s">
        <v>1130</v>
      </c>
      <c r="D162" s="61" t="s">
        <v>1176</v>
      </c>
      <c r="E162" s="62" t="s">
        <v>272</v>
      </c>
      <c r="F162" s="62" t="s">
        <v>1448</v>
      </c>
      <c r="G162" s="63">
        <v>44593</v>
      </c>
      <c r="H162" s="64">
        <v>6753</v>
      </c>
      <c r="I162" s="61" t="str">
        <f t="shared" si="12"/>
        <v>Demand</v>
      </c>
      <c r="J162" s="66">
        <v>1295</v>
      </c>
      <c r="K162" s="67">
        <v>138</v>
      </c>
      <c r="L162" s="64">
        <v>138</v>
      </c>
      <c r="M162" s="64">
        <v>320</v>
      </c>
      <c r="N162" s="67">
        <f>ABS(K162-$J162)</f>
        <v>1157</v>
      </c>
      <c r="O162" s="64">
        <f>ABS(L162-$J162)</f>
        <v>1157</v>
      </c>
      <c r="P162" s="64">
        <f>ABS(M162-$J162)</f>
        <v>975</v>
      </c>
      <c r="Q162" s="66">
        <v>9.5091199090387484</v>
      </c>
      <c r="R162" s="66">
        <f>$Q162*J162</f>
        <v>12314.310282205179</v>
      </c>
      <c r="S162" s="67">
        <f>$Q162*K162</f>
        <v>1312.2585474473474</v>
      </c>
      <c r="T162" s="64">
        <f>$Q162*L162</f>
        <v>1312.2585474473474</v>
      </c>
      <c r="U162" s="64">
        <f>$Q162*M162</f>
        <v>3042.9183708923993</v>
      </c>
      <c r="V162" s="67">
        <f t="shared" si="13"/>
        <v>11002.051734757832</v>
      </c>
      <c r="W162" s="64">
        <f t="shared" si="14"/>
        <v>11002.051734757832</v>
      </c>
      <c r="X162" s="117">
        <f t="shared" si="15"/>
        <v>9271.3919113127795</v>
      </c>
      <c r="Y162" s="75">
        <f>IFERROR(MAX(1-N162/$J162,0),1)</f>
        <v>0.10656370656370662</v>
      </c>
      <c r="Z162" s="27">
        <f>IFERROR(MAX(1-O162/$J162,0),1)</f>
        <v>0.10656370656370662</v>
      </c>
      <c r="AA162" s="76">
        <f>IFERROR(MAX(1-P162/$J162,0),1)</f>
        <v>0.24710424710424705</v>
      </c>
      <c r="AB162" s="65" t="str">
        <f>IF(SUM($J162,M162)=0,"Others",VLOOKUP(AA162,Master!$B$4:$D$13,3,TRUE))</f>
        <v>20-30%</v>
      </c>
      <c r="AC162" s="60" t="str">
        <f>IF(SUM(J162,K162)=0,"Others",IF(AND(K162=0,J162&gt;0),"Not Forecasted But Sold",IF(AND(K162&gt;0,J162=0),"Forecasted But Not Sold",IF(K162/J162&gt;1.1,"Overforecast",IF(K162/J162&lt;0.9,"Underforecast","Normal")))))</f>
        <v>Underforecast</v>
      </c>
      <c r="AD162" s="61" t="str">
        <f>IF(SUM(J162,L162)=0,"Others",IF(AND(L162=0,J162&gt;0),"Not Forecasted But Sold",IF(AND(L162&gt;0,J162=0),"Forecasted But Not Sold",IF(L162/J162&gt;1.1,"Overforecast",IF(L162/J162&lt;0.9,"Underforecast","Normal")))))</f>
        <v>Underforecast</v>
      </c>
      <c r="AE162" s="61" t="str">
        <f>IF(SUM(J162,M162)=0,"Others",IF(AND(M162=0,J162&gt;0),"Not Forecasted But Sold",IF(AND(M162&gt;0,J162=0),"Forecasted But Not Sold",IF(M162/J162&gt;1.1,"Overforecast",IF(M162/J162&lt;0.9,"Underforecast","Normal")))))</f>
        <v>Underforecast</v>
      </c>
      <c r="AF162" s="144" t="str">
        <f>IFERROR(IF(J162=0,"0",VLOOKUP(J162/M162,Master!$N$5:$P$11,3,TRUE)),"Sales Agst No FC")</f>
        <v>&gt;200"</v>
      </c>
    </row>
    <row r="163" spans="1:32" x14ac:dyDescent="0.45">
      <c r="A163" s="60" t="s">
        <v>2302</v>
      </c>
      <c r="B163" s="61" t="s">
        <v>1122</v>
      </c>
      <c r="C163" s="61" t="s">
        <v>1130</v>
      </c>
      <c r="D163" s="61" t="s">
        <v>1176</v>
      </c>
      <c r="E163" s="62" t="s">
        <v>273</v>
      </c>
      <c r="F163" s="62" t="s">
        <v>1449</v>
      </c>
      <c r="G163" s="63">
        <v>44593</v>
      </c>
      <c r="H163" s="64">
        <v>124</v>
      </c>
      <c r="I163" s="61" t="str">
        <f t="shared" si="12"/>
        <v>Demand</v>
      </c>
      <c r="J163" s="66">
        <v>11</v>
      </c>
      <c r="K163" s="67">
        <v>180</v>
      </c>
      <c r="L163" s="64">
        <v>180</v>
      </c>
      <c r="M163" s="64">
        <v>340</v>
      </c>
      <c r="N163" s="67">
        <f>ABS(K163-$J163)</f>
        <v>169</v>
      </c>
      <c r="O163" s="64">
        <f>ABS(L163-$J163)</f>
        <v>169</v>
      </c>
      <c r="P163" s="64">
        <f>ABS(M163-$J163)</f>
        <v>329</v>
      </c>
      <c r="Q163" s="66">
        <v>11.5549</v>
      </c>
      <c r="R163" s="66">
        <f>$Q163*J163</f>
        <v>127.1039</v>
      </c>
      <c r="S163" s="67">
        <f>$Q163*K163</f>
        <v>2079.8820000000001</v>
      </c>
      <c r="T163" s="64">
        <f>$Q163*L163</f>
        <v>2079.8820000000001</v>
      </c>
      <c r="U163" s="64">
        <f>$Q163*M163</f>
        <v>3928.6660000000002</v>
      </c>
      <c r="V163" s="67">
        <f t="shared" si="13"/>
        <v>1952.7781</v>
      </c>
      <c r="W163" s="64">
        <f t="shared" si="14"/>
        <v>1952.7781</v>
      </c>
      <c r="X163" s="117">
        <f t="shared" si="15"/>
        <v>3801.5621000000001</v>
      </c>
      <c r="Y163" s="75">
        <f>IFERROR(MAX(1-N163/$J163,0),1)</f>
        <v>0</v>
      </c>
      <c r="Z163" s="27">
        <f>IFERROR(MAX(1-O163/$J163,0),1)</f>
        <v>0</v>
      </c>
      <c r="AA163" s="76">
        <f>IFERROR(MAX(1-P163/$J163,0),1)</f>
        <v>0</v>
      </c>
      <c r="AB163" s="65" t="str">
        <f>IF(SUM($J163,M163)=0,"Others",VLOOKUP(AA163,Master!$B$4:$D$13,3,TRUE))</f>
        <v>0-10%</v>
      </c>
      <c r="AC163" s="60" t="str">
        <f>IF(SUM(J163,K163)=0,"Others",IF(AND(K163=0,J163&gt;0),"Not Forecasted But Sold",IF(AND(K163&gt;0,J163=0),"Forecasted But Not Sold",IF(K163/J163&gt;1.1,"Overforecast",IF(K163/J163&lt;0.9,"Underforecast","Normal")))))</f>
        <v>Overforecast</v>
      </c>
      <c r="AD163" s="61" t="str">
        <f>IF(SUM(J163,L163)=0,"Others",IF(AND(L163=0,J163&gt;0),"Not Forecasted But Sold",IF(AND(L163&gt;0,J163=0),"Forecasted But Not Sold",IF(L163/J163&gt;1.1,"Overforecast",IF(L163/J163&lt;0.9,"Underforecast","Normal")))))</f>
        <v>Overforecast</v>
      </c>
      <c r="AE163" s="61" t="str">
        <f>IF(SUM(J163,M163)=0,"Others",IF(AND(M163=0,J163&gt;0),"Not Forecasted But Sold",IF(AND(M163&gt;0,J163=0),"Forecasted But Not Sold",IF(M163/J163&gt;1.1,"Overforecast",IF(M163/J163&lt;0.9,"Underforecast","Normal")))))</f>
        <v>Overforecast</v>
      </c>
      <c r="AF163" s="144" t="str">
        <f>IFERROR(IF(J163=0,"0",VLOOKUP(J163/M163,Master!$N$5:$P$11,3,TRUE)),"Sales Agst No FC")</f>
        <v>0-25</v>
      </c>
    </row>
    <row r="164" spans="1:32" x14ac:dyDescent="0.45">
      <c r="A164" s="60" t="s">
        <v>2302</v>
      </c>
      <c r="B164" s="61" t="s">
        <v>1122</v>
      </c>
      <c r="C164" s="61" t="s">
        <v>1130</v>
      </c>
      <c r="D164" s="61" t="s">
        <v>1176</v>
      </c>
      <c r="E164" s="62" t="s">
        <v>274</v>
      </c>
      <c r="F164" s="62" t="s">
        <v>1450</v>
      </c>
      <c r="G164" s="63">
        <v>44593</v>
      </c>
      <c r="H164" s="64">
        <v>17462</v>
      </c>
      <c r="I164" s="61" t="str">
        <f t="shared" si="12"/>
        <v>Demand</v>
      </c>
      <c r="J164" s="66">
        <v>17362</v>
      </c>
      <c r="K164" s="67">
        <v>376</v>
      </c>
      <c r="L164" s="64">
        <v>376</v>
      </c>
      <c r="M164" s="64">
        <v>800</v>
      </c>
      <c r="N164" s="67">
        <f>ABS(K164-$J164)</f>
        <v>16986</v>
      </c>
      <c r="O164" s="64">
        <f>ABS(L164-$J164)</f>
        <v>16986</v>
      </c>
      <c r="P164" s="64">
        <f>ABS(M164-$J164)</f>
        <v>16562</v>
      </c>
      <c r="Q164" s="66">
        <v>14.212770365421495</v>
      </c>
      <c r="R164" s="66">
        <f>$Q164*J164</f>
        <v>246762.119084448</v>
      </c>
      <c r="S164" s="67">
        <f>$Q164*K164</f>
        <v>5344.0016573984822</v>
      </c>
      <c r="T164" s="64">
        <f>$Q164*L164</f>
        <v>5344.0016573984822</v>
      </c>
      <c r="U164" s="64">
        <f>$Q164*M164</f>
        <v>11370.216292337196</v>
      </c>
      <c r="V164" s="67">
        <f t="shared" si="13"/>
        <v>241418.11742704952</v>
      </c>
      <c r="W164" s="64">
        <f t="shared" si="14"/>
        <v>241418.11742704952</v>
      </c>
      <c r="X164" s="117">
        <f t="shared" si="15"/>
        <v>235391.90279211081</v>
      </c>
      <c r="Y164" s="75">
        <f>IFERROR(MAX(1-N164/$J164,0),1)</f>
        <v>2.1656491187651228E-2</v>
      </c>
      <c r="Z164" s="27">
        <f>IFERROR(MAX(1-O164/$J164,0),1)</f>
        <v>2.1656491187651228E-2</v>
      </c>
      <c r="AA164" s="76">
        <f>IFERROR(MAX(1-P164/$J164,0),1)</f>
        <v>4.6077640824789823E-2</v>
      </c>
      <c r="AB164" s="65" t="str">
        <f>IF(SUM($J164,M164)=0,"Others",VLOOKUP(AA164,Master!$B$4:$D$13,3,TRUE))</f>
        <v>0-10%</v>
      </c>
      <c r="AC164" s="60" t="str">
        <f>IF(SUM(J164,K164)=0,"Others",IF(AND(K164=0,J164&gt;0),"Not Forecasted But Sold",IF(AND(K164&gt;0,J164=0),"Forecasted But Not Sold",IF(K164/J164&gt;1.1,"Overforecast",IF(K164/J164&lt;0.9,"Underforecast","Normal")))))</f>
        <v>Underforecast</v>
      </c>
      <c r="AD164" s="61" t="str">
        <f>IF(SUM(J164,L164)=0,"Others",IF(AND(L164=0,J164&gt;0),"Not Forecasted But Sold",IF(AND(L164&gt;0,J164=0),"Forecasted But Not Sold",IF(L164/J164&gt;1.1,"Overforecast",IF(L164/J164&lt;0.9,"Underforecast","Normal")))))</f>
        <v>Underforecast</v>
      </c>
      <c r="AE164" s="61" t="str">
        <f>IF(SUM(J164,M164)=0,"Others",IF(AND(M164=0,J164&gt;0),"Not Forecasted But Sold",IF(AND(M164&gt;0,J164=0),"Forecasted But Not Sold",IF(M164/J164&gt;1.1,"Overforecast",IF(M164/J164&lt;0.9,"Underforecast","Normal")))))</f>
        <v>Underforecast</v>
      </c>
      <c r="AF164" s="144" t="str">
        <f>IFERROR(IF(J164=0,"0",VLOOKUP(J164/M164,Master!$N$5:$P$11,3,TRUE)),"Sales Agst No FC")</f>
        <v>&gt;200"</v>
      </c>
    </row>
    <row r="165" spans="1:32" x14ac:dyDescent="0.45">
      <c r="A165" s="60" t="s">
        <v>2302</v>
      </c>
      <c r="B165" s="61" t="s">
        <v>1122</v>
      </c>
      <c r="C165" s="61" t="s">
        <v>1130</v>
      </c>
      <c r="D165" s="61" t="s">
        <v>1176</v>
      </c>
      <c r="E165" s="62" t="s">
        <v>275</v>
      </c>
      <c r="F165" s="62" t="s">
        <v>1451</v>
      </c>
      <c r="G165" s="63">
        <v>44593</v>
      </c>
      <c r="H165" s="64">
        <v>8277</v>
      </c>
      <c r="I165" s="61" t="str">
        <f t="shared" si="12"/>
        <v>Demand</v>
      </c>
      <c r="J165" s="66">
        <v>8413</v>
      </c>
      <c r="K165" s="67">
        <v>1200</v>
      </c>
      <c r="L165" s="64">
        <v>1200</v>
      </c>
      <c r="M165" s="64">
        <v>850</v>
      </c>
      <c r="N165" s="67">
        <f>ABS(K165-$J165)</f>
        <v>7213</v>
      </c>
      <c r="O165" s="64">
        <f>ABS(L165-$J165)</f>
        <v>7213</v>
      </c>
      <c r="P165" s="64">
        <f>ABS(M165-$J165)</f>
        <v>7563</v>
      </c>
      <c r="Q165" s="66">
        <v>18.17462091804094</v>
      </c>
      <c r="R165" s="66">
        <f>$Q165*J165</f>
        <v>152903.08578347843</v>
      </c>
      <c r="S165" s="67">
        <f>$Q165*K165</f>
        <v>21809.545101649128</v>
      </c>
      <c r="T165" s="64">
        <f>$Q165*L165</f>
        <v>21809.545101649128</v>
      </c>
      <c r="U165" s="64">
        <f>$Q165*M165</f>
        <v>15448.4277803348</v>
      </c>
      <c r="V165" s="67">
        <f t="shared" si="13"/>
        <v>131093.5406818293</v>
      </c>
      <c r="W165" s="64">
        <f t="shared" si="14"/>
        <v>131093.5406818293</v>
      </c>
      <c r="X165" s="117">
        <f t="shared" si="15"/>
        <v>137454.65800314362</v>
      </c>
      <c r="Y165" s="75">
        <f>IFERROR(MAX(1-N165/$J165,0),1)</f>
        <v>0.14263639605372636</v>
      </c>
      <c r="Z165" s="27">
        <f>IFERROR(MAX(1-O165/$J165,0),1)</f>
        <v>0.14263639605372636</v>
      </c>
      <c r="AA165" s="76">
        <f>IFERROR(MAX(1-P165/$J165,0),1)</f>
        <v>0.1010341138713895</v>
      </c>
      <c r="AB165" s="65" t="str">
        <f>IF(SUM($J165,M165)=0,"Others",VLOOKUP(AA165,Master!$B$4:$D$13,3,TRUE))</f>
        <v>0-10%</v>
      </c>
      <c r="AC165" s="60" t="str">
        <f>IF(SUM(J165,K165)=0,"Others",IF(AND(K165=0,J165&gt;0),"Not Forecasted But Sold",IF(AND(K165&gt;0,J165=0),"Forecasted But Not Sold",IF(K165/J165&gt;1.1,"Overforecast",IF(K165/J165&lt;0.9,"Underforecast","Normal")))))</f>
        <v>Underforecast</v>
      </c>
      <c r="AD165" s="61" t="str">
        <f>IF(SUM(J165,L165)=0,"Others",IF(AND(L165=0,J165&gt;0),"Not Forecasted But Sold",IF(AND(L165&gt;0,J165=0),"Forecasted But Not Sold",IF(L165/J165&gt;1.1,"Overforecast",IF(L165/J165&lt;0.9,"Underforecast","Normal")))))</f>
        <v>Underforecast</v>
      </c>
      <c r="AE165" s="61" t="str">
        <f>IF(SUM(J165,M165)=0,"Others",IF(AND(M165=0,J165&gt;0),"Not Forecasted But Sold",IF(AND(M165&gt;0,J165=0),"Forecasted But Not Sold",IF(M165/J165&gt;1.1,"Overforecast",IF(M165/J165&lt;0.9,"Underforecast","Normal")))))</f>
        <v>Underforecast</v>
      </c>
      <c r="AF165" s="144" t="str">
        <f>IFERROR(IF(J165=0,"0",VLOOKUP(J165/M165,Master!$N$5:$P$11,3,TRUE)),"Sales Agst No FC")</f>
        <v>&gt;200"</v>
      </c>
    </row>
    <row r="166" spans="1:32" x14ac:dyDescent="0.45">
      <c r="A166" s="60" t="s">
        <v>2302</v>
      </c>
      <c r="B166" s="61" t="s">
        <v>1121</v>
      </c>
      <c r="C166" s="61" t="s">
        <v>1130</v>
      </c>
      <c r="D166" s="61" t="s">
        <v>1176</v>
      </c>
      <c r="E166" s="62" t="s">
        <v>276</v>
      </c>
      <c r="F166" s="62" t="s">
        <v>1452</v>
      </c>
      <c r="G166" s="63">
        <v>44593</v>
      </c>
      <c r="H166" s="64">
        <v>0</v>
      </c>
      <c r="I166" s="61" t="str">
        <f t="shared" si="12"/>
        <v>Supply</v>
      </c>
      <c r="J166" s="66">
        <v>0</v>
      </c>
      <c r="K166" s="67">
        <v>1074</v>
      </c>
      <c r="L166" s="64">
        <v>1074</v>
      </c>
      <c r="M166" s="64">
        <v>0</v>
      </c>
      <c r="N166" s="67">
        <f>ABS(K166-$J166)</f>
        <v>1074</v>
      </c>
      <c r="O166" s="64">
        <f>ABS(L166-$J166)</f>
        <v>1074</v>
      </c>
      <c r="P166" s="64">
        <f>ABS(M166-$J166)</f>
        <v>0</v>
      </c>
      <c r="Q166" s="66">
        <v>3.1</v>
      </c>
      <c r="R166" s="66">
        <f>$Q166*J166</f>
        <v>0</v>
      </c>
      <c r="S166" s="67">
        <f>$Q166*K166</f>
        <v>3329.4</v>
      </c>
      <c r="T166" s="64">
        <f>$Q166*L166</f>
        <v>3329.4</v>
      </c>
      <c r="U166" s="64">
        <f>$Q166*M166</f>
        <v>0</v>
      </c>
      <c r="V166" s="67">
        <f t="shared" si="13"/>
        <v>3329.4</v>
      </c>
      <c r="W166" s="64">
        <f t="shared" si="14"/>
        <v>3329.4</v>
      </c>
      <c r="X166" s="117">
        <f t="shared" si="15"/>
        <v>0</v>
      </c>
      <c r="Y166" s="75">
        <f>IFERROR(MAX(1-N166/$J166,0),1)</f>
        <v>1</v>
      </c>
      <c r="Z166" s="27">
        <f>IFERROR(MAX(1-O166/$J166,0),1)</f>
        <v>1</v>
      </c>
      <c r="AA166" s="76">
        <f>IFERROR(MAX(1-P166/$J166,0),1)</f>
        <v>1</v>
      </c>
      <c r="AB166" s="65" t="str">
        <f>IF(SUM($J166,M166)=0,"Others",VLOOKUP(AA166,Master!$B$4:$D$13,3,TRUE))</f>
        <v>Others</v>
      </c>
      <c r="AC166" s="60" t="str">
        <f>IF(SUM(J166,K166)=0,"Others",IF(AND(K166=0,J166&gt;0),"Not Forecasted But Sold",IF(AND(K166&gt;0,J166=0),"Forecasted But Not Sold",IF(K166/J166&gt;1.1,"Overforecast",IF(K166/J166&lt;0.9,"Underforecast","Normal")))))</f>
        <v>Forecasted But Not Sold</v>
      </c>
      <c r="AD166" s="61" t="str">
        <f>IF(SUM(J166,L166)=0,"Others",IF(AND(L166=0,J166&gt;0),"Not Forecasted But Sold",IF(AND(L166&gt;0,J166=0),"Forecasted But Not Sold",IF(L166/J166&gt;1.1,"Overforecast",IF(L166/J166&lt;0.9,"Underforecast","Normal")))))</f>
        <v>Forecasted But Not Sold</v>
      </c>
      <c r="AE166" s="61" t="str">
        <f>IF(SUM(J166,M166)=0,"Others",IF(AND(M166=0,J166&gt;0),"Not Forecasted But Sold",IF(AND(M166&gt;0,J166=0),"Forecasted But Not Sold",IF(M166/J166&gt;1.1,"Overforecast",IF(M166/J166&lt;0.9,"Underforecast","Normal")))))</f>
        <v>Others</v>
      </c>
      <c r="AF166" s="144" t="str">
        <f>IFERROR(IF(J166=0,"0",VLOOKUP(J166/M166,Master!$N$5:$P$11,3,TRUE)),"Sales Agst No FC")</f>
        <v>0</v>
      </c>
    </row>
    <row r="167" spans="1:32" x14ac:dyDescent="0.45">
      <c r="A167" s="60" t="s">
        <v>2302</v>
      </c>
      <c r="B167" s="61" t="s">
        <v>1123</v>
      </c>
      <c r="C167" s="61" t="s">
        <v>1130</v>
      </c>
      <c r="D167" s="61" t="s">
        <v>1177</v>
      </c>
      <c r="E167" s="62" t="s">
        <v>277</v>
      </c>
      <c r="F167" s="62" t="s">
        <v>1453</v>
      </c>
      <c r="G167" s="63">
        <v>44593</v>
      </c>
      <c r="H167" s="64">
        <v>82014</v>
      </c>
      <c r="I167" s="61" t="str">
        <f t="shared" si="12"/>
        <v>Demand</v>
      </c>
      <c r="J167" s="66">
        <v>498</v>
      </c>
      <c r="K167" s="67">
        <v>18235</v>
      </c>
      <c r="L167" s="64">
        <v>18235</v>
      </c>
      <c r="M167" s="64">
        <v>2500</v>
      </c>
      <c r="N167" s="67">
        <f>ABS(K167-$J167)</f>
        <v>17737</v>
      </c>
      <c r="O167" s="64">
        <f>ABS(L167-$J167)</f>
        <v>17737</v>
      </c>
      <c r="P167" s="64">
        <f>ABS(M167-$J167)</f>
        <v>2002</v>
      </c>
      <c r="Q167" s="66">
        <v>1.2803027876485724</v>
      </c>
      <c r="R167" s="66">
        <f>$Q167*J167</f>
        <v>637.59078824898904</v>
      </c>
      <c r="S167" s="67">
        <f>$Q167*K167</f>
        <v>23346.321332771717</v>
      </c>
      <c r="T167" s="64">
        <f>$Q167*L167</f>
        <v>23346.321332771717</v>
      </c>
      <c r="U167" s="64">
        <f>$Q167*M167</f>
        <v>3200.7569691214312</v>
      </c>
      <c r="V167" s="67">
        <f t="shared" si="13"/>
        <v>22708.730544522728</v>
      </c>
      <c r="W167" s="64">
        <f t="shared" si="14"/>
        <v>22708.730544522728</v>
      </c>
      <c r="X167" s="117">
        <f t="shared" si="15"/>
        <v>2563.1661808724421</v>
      </c>
      <c r="Y167" s="75">
        <f>IFERROR(MAX(1-N167/$J167,0),1)</f>
        <v>0</v>
      </c>
      <c r="Z167" s="27">
        <f>IFERROR(MAX(1-O167/$J167,0),1)</f>
        <v>0</v>
      </c>
      <c r="AA167" s="76">
        <f>IFERROR(MAX(1-P167/$J167,0),1)</f>
        <v>0</v>
      </c>
      <c r="AB167" s="65" t="str">
        <f>IF(SUM($J167,M167)=0,"Others",VLOOKUP(AA167,Master!$B$4:$D$13,3,TRUE))</f>
        <v>0-10%</v>
      </c>
      <c r="AC167" s="60" t="str">
        <f>IF(SUM(J167,K167)=0,"Others",IF(AND(K167=0,J167&gt;0),"Not Forecasted But Sold",IF(AND(K167&gt;0,J167=0),"Forecasted But Not Sold",IF(K167/J167&gt;1.1,"Overforecast",IF(K167/J167&lt;0.9,"Underforecast","Normal")))))</f>
        <v>Overforecast</v>
      </c>
      <c r="AD167" s="61" t="str">
        <f>IF(SUM(J167,L167)=0,"Others",IF(AND(L167=0,J167&gt;0),"Not Forecasted But Sold",IF(AND(L167&gt;0,J167=0),"Forecasted But Not Sold",IF(L167/J167&gt;1.1,"Overforecast",IF(L167/J167&lt;0.9,"Underforecast","Normal")))))</f>
        <v>Overforecast</v>
      </c>
      <c r="AE167" s="61" t="str">
        <f>IF(SUM(J167,M167)=0,"Others",IF(AND(M167=0,J167&gt;0),"Not Forecasted But Sold",IF(AND(M167&gt;0,J167=0),"Forecasted But Not Sold",IF(M167/J167&gt;1.1,"Overforecast",IF(M167/J167&lt;0.9,"Underforecast","Normal")))))</f>
        <v>Overforecast</v>
      </c>
      <c r="AF167" s="144" t="str">
        <f>IFERROR(IF(J167=0,"0",VLOOKUP(J167/M167,Master!$N$5:$P$11,3,TRUE)),"Sales Agst No FC")</f>
        <v>0-25</v>
      </c>
    </row>
    <row r="168" spans="1:32" x14ac:dyDescent="0.45">
      <c r="A168" s="60" t="s">
        <v>2302</v>
      </c>
      <c r="B168" s="61" t="s">
        <v>1121</v>
      </c>
      <c r="C168" s="61" t="s">
        <v>1130</v>
      </c>
      <c r="D168" s="61" t="s">
        <v>1177</v>
      </c>
      <c r="E168" s="62" t="s">
        <v>278</v>
      </c>
      <c r="F168" s="62" t="s">
        <v>1454</v>
      </c>
      <c r="G168" s="63">
        <v>44593</v>
      </c>
      <c r="H168" s="64">
        <v>39415</v>
      </c>
      <c r="I168" s="61" t="str">
        <f t="shared" si="12"/>
        <v>Demand</v>
      </c>
      <c r="J168" s="66">
        <v>1930</v>
      </c>
      <c r="K168" s="67">
        <v>1481</v>
      </c>
      <c r="L168" s="64">
        <v>1481</v>
      </c>
      <c r="M168" s="64">
        <v>1500</v>
      </c>
      <c r="N168" s="67">
        <f>ABS(K168-$J168)</f>
        <v>449</v>
      </c>
      <c r="O168" s="64">
        <f>ABS(L168-$J168)</f>
        <v>449</v>
      </c>
      <c r="P168" s="64">
        <f>ABS(M168-$J168)</f>
        <v>430</v>
      </c>
      <c r="Q168" s="66">
        <v>3.2806006882367988</v>
      </c>
      <c r="R168" s="66">
        <f>$Q168*J168</f>
        <v>6331.5593282970221</v>
      </c>
      <c r="S168" s="67">
        <f>$Q168*K168</f>
        <v>4858.5696192786991</v>
      </c>
      <c r="T168" s="64">
        <f>$Q168*L168</f>
        <v>4858.5696192786991</v>
      </c>
      <c r="U168" s="64">
        <f>$Q168*M168</f>
        <v>4920.9010323551984</v>
      </c>
      <c r="V168" s="67">
        <f t="shared" si="13"/>
        <v>1472.9897090183231</v>
      </c>
      <c r="W168" s="64">
        <f t="shared" si="14"/>
        <v>1472.9897090183231</v>
      </c>
      <c r="X168" s="117">
        <f t="shared" si="15"/>
        <v>1410.6582959418238</v>
      </c>
      <c r="Y168" s="75">
        <f>IFERROR(MAX(1-N168/$J168,0),1)</f>
        <v>0.76735751295336785</v>
      </c>
      <c r="Z168" s="27">
        <f>IFERROR(MAX(1-O168/$J168,0),1)</f>
        <v>0.76735751295336785</v>
      </c>
      <c r="AA168" s="76">
        <f>IFERROR(MAX(1-P168/$J168,0),1)</f>
        <v>0.77720207253886009</v>
      </c>
      <c r="AB168" s="65" t="str">
        <f>IF(SUM($J168,M168)=0,"Others",VLOOKUP(AA168,Master!$B$4:$D$13,3,TRUE))</f>
        <v>70-80%</v>
      </c>
      <c r="AC168" s="60" t="str">
        <f>IF(SUM(J168,K168)=0,"Others",IF(AND(K168=0,J168&gt;0),"Not Forecasted But Sold",IF(AND(K168&gt;0,J168=0),"Forecasted But Not Sold",IF(K168/J168&gt;1.1,"Overforecast",IF(K168/J168&lt;0.9,"Underforecast","Normal")))))</f>
        <v>Underforecast</v>
      </c>
      <c r="AD168" s="61" t="str">
        <f>IF(SUM(J168,L168)=0,"Others",IF(AND(L168=0,J168&gt;0),"Not Forecasted But Sold",IF(AND(L168&gt;0,J168=0),"Forecasted But Not Sold",IF(L168/J168&gt;1.1,"Overforecast",IF(L168/J168&lt;0.9,"Underforecast","Normal")))))</f>
        <v>Underforecast</v>
      </c>
      <c r="AE168" s="61" t="str">
        <f>IF(SUM(J168,M168)=0,"Others",IF(AND(M168=0,J168&gt;0),"Not Forecasted But Sold",IF(AND(M168&gt;0,J168=0),"Forecasted But Not Sold",IF(M168/J168&gt;1.1,"Overforecast",IF(M168/J168&lt;0.9,"Underforecast","Normal")))))</f>
        <v>Underforecast</v>
      </c>
      <c r="AF168" s="144" t="str">
        <f>IFERROR(IF(J168=0,"0",VLOOKUP(J168/M168,Master!$N$5:$P$11,3,TRUE)),"Sales Agst No FC")</f>
        <v>120-150</v>
      </c>
    </row>
    <row r="169" spans="1:32" x14ac:dyDescent="0.45">
      <c r="A169" s="60" t="s">
        <v>2302</v>
      </c>
      <c r="B169" s="61" t="s">
        <v>1122</v>
      </c>
      <c r="C169" s="61" t="s">
        <v>1130</v>
      </c>
      <c r="D169" s="61" t="s">
        <v>1178</v>
      </c>
      <c r="E169" s="62" t="s">
        <v>279</v>
      </c>
      <c r="F169" s="62" t="s">
        <v>1455</v>
      </c>
      <c r="G169" s="63">
        <v>44593</v>
      </c>
      <c r="H169" s="64">
        <v>3859</v>
      </c>
      <c r="I169" s="61" t="str">
        <f t="shared" si="12"/>
        <v>Supply</v>
      </c>
      <c r="J169" s="66">
        <v>3857</v>
      </c>
      <c r="K169" s="67">
        <v>5329</v>
      </c>
      <c r="L169" s="64">
        <v>5329</v>
      </c>
      <c r="M169" s="64">
        <v>10000</v>
      </c>
      <c r="N169" s="67">
        <f>ABS(K169-$J169)</f>
        <v>1472</v>
      </c>
      <c r="O169" s="64">
        <f>ABS(L169-$J169)</f>
        <v>1472</v>
      </c>
      <c r="P169" s="64">
        <f>ABS(M169-$J169)</f>
        <v>6143</v>
      </c>
      <c r="Q169" s="66">
        <v>4.2834149558185617</v>
      </c>
      <c r="R169" s="66">
        <f>$Q169*J169</f>
        <v>16521.131484592192</v>
      </c>
      <c r="S169" s="67">
        <f>$Q169*K169</f>
        <v>22826.318299557115</v>
      </c>
      <c r="T169" s="64">
        <f>$Q169*L169</f>
        <v>22826.318299557115</v>
      </c>
      <c r="U169" s="64">
        <f>$Q169*M169</f>
        <v>42834.149558185614</v>
      </c>
      <c r="V169" s="67">
        <f t="shared" si="13"/>
        <v>6305.1868149649235</v>
      </c>
      <c r="W169" s="64">
        <f t="shared" si="14"/>
        <v>6305.1868149649235</v>
      </c>
      <c r="X169" s="117">
        <f t="shared" si="15"/>
        <v>26313.018073593423</v>
      </c>
      <c r="Y169" s="75">
        <f>IFERROR(MAX(1-N169/$J169,0),1)</f>
        <v>0.6183562354161265</v>
      </c>
      <c r="Z169" s="27">
        <f>IFERROR(MAX(1-O169/$J169,0),1)</f>
        <v>0.6183562354161265</v>
      </c>
      <c r="AA169" s="76">
        <f>IFERROR(MAX(1-P169/$J169,0),1)</f>
        <v>0</v>
      </c>
      <c r="AB169" s="65" t="str">
        <f>IF(SUM($J169,M169)=0,"Others",VLOOKUP(AA169,Master!$B$4:$D$13,3,TRUE))</f>
        <v>0-10%</v>
      </c>
      <c r="AC169" s="60" t="str">
        <f>IF(SUM(J169,K169)=0,"Others",IF(AND(K169=0,J169&gt;0),"Not Forecasted But Sold",IF(AND(K169&gt;0,J169=0),"Forecasted But Not Sold",IF(K169/J169&gt;1.1,"Overforecast",IF(K169/J169&lt;0.9,"Underforecast","Normal")))))</f>
        <v>Overforecast</v>
      </c>
      <c r="AD169" s="61" t="str">
        <f>IF(SUM(J169,L169)=0,"Others",IF(AND(L169=0,J169&gt;0),"Not Forecasted But Sold",IF(AND(L169&gt;0,J169=0),"Forecasted But Not Sold",IF(L169/J169&gt;1.1,"Overforecast",IF(L169/J169&lt;0.9,"Underforecast","Normal")))))</f>
        <v>Overforecast</v>
      </c>
      <c r="AE169" s="61" t="str">
        <f>IF(SUM(J169,M169)=0,"Others",IF(AND(M169=0,J169&gt;0),"Not Forecasted But Sold",IF(AND(M169&gt;0,J169=0),"Forecasted But Not Sold",IF(M169/J169&gt;1.1,"Overforecast",IF(M169/J169&lt;0.9,"Underforecast","Normal")))))</f>
        <v>Overforecast</v>
      </c>
      <c r="AF169" s="144" t="str">
        <f>IFERROR(IF(J169=0,"0",VLOOKUP(J169/M169,Master!$N$5:$P$11,3,TRUE)),"Sales Agst No FC")</f>
        <v>25-50</v>
      </c>
    </row>
    <row r="170" spans="1:32" x14ac:dyDescent="0.45">
      <c r="A170" s="60" t="s">
        <v>2302</v>
      </c>
      <c r="B170" s="61" t="s">
        <v>1122</v>
      </c>
      <c r="C170" s="61" t="s">
        <v>1130</v>
      </c>
      <c r="D170" s="61" t="s">
        <v>1178</v>
      </c>
      <c r="E170" s="62" t="s">
        <v>280</v>
      </c>
      <c r="F170" s="62" t="s">
        <v>1456</v>
      </c>
      <c r="G170" s="63">
        <v>44593</v>
      </c>
      <c r="H170" s="64">
        <v>5223</v>
      </c>
      <c r="I170" s="61" t="str">
        <f t="shared" si="12"/>
        <v>Demand</v>
      </c>
      <c r="J170" s="66">
        <v>2841</v>
      </c>
      <c r="K170" s="67">
        <v>5271</v>
      </c>
      <c r="L170" s="64">
        <v>5271</v>
      </c>
      <c r="M170" s="64">
        <v>4400</v>
      </c>
      <c r="N170" s="67">
        <f>ABS(K170-$J170)</f>
        <v>2430</v>
      </c>
      <c r="O170" s="64">
        <f>ABS(L170-$J170)</f>
        <v>2430</v>
      </c>
      <c r="P170" s="64">
        <f>ABS(M170-$J170)</f>
        <v>1559</v>
      </c>
      <c r="Q170" s="66">
        <v>2.3071552625314395</v>
      </c>
      <c r="R170" s="66">
        <f>$Q170*J170</f>
        <v>6554.6281008518199</v>
      </c>
      <c r="S170" s="67">
        <f>$Q170*K170</f>
        <v>12161.015388803218</v>
      </c>
      <c r="T170" s="64">
        <f>$Q170*L170</f>
        <v>12161.015388803218</v>
      </c>
      <c r="U170" s="64">
        <f>$Q170*M170</f>
        <v>10151.483155138334</v>
      </c>
      <c r="V170" s="67">
        <f t="shared" si="13"/>
        <v>5606.3872879513983</v>
      </c>
      <c r="W170" s="64">
        <f t="shared" si="14"/>
        <v>5606.3872879513983</v>
      </c>
      <c r="X170" s="117">
        <f t="shared" si="15"/>
        <v>3596.8550542865141</v>
      </c>
      <c r="Y170" s="75">
        <f>IFERROR(MAX(1-N170/$J170,0),1)</f>
        <v>0.14466737064413937</v>
      </c>
      <c r="Z170" s="27">
        <f>IFERROR(MAX(1-O170/$J170,0),1)</f>
        <v>0.14466737064413937</v>
      </c>
      <c r="AA170" s="76">
        <f>IFERROR(MAX(1-P170/$J170,0),1)</f>
        <v>0.45124956001407956</v>
      </c>
      <c r="AB170" s="65" t="str">
        <f>IF(SUM($J170,M170)=0,"Others",VLOOKUP(AA170,Master!$B$4:$D$13,3,TRUE))</f>
        <v>40-50%</v>
      </c>
      <c r="AC170" s="60" t="str">
        <f>IF(SUM(J170,K170)=0,"Others",IF(AND(K170=0,J170&gt;0),"Not Forecasted But Sold",IF(AND(K170&gt;0,J170=0),"Forecasted But Not Sold",IF(K170/J170&gt;1.1,"Overforecast",IF(K170/J170&lt;0.9,"Underforecast","Normal")))))</f>
        <v>Overforecast</v>
      </c>
      <c r="AD170" s="61" t="str">
        <f>IF(SUM(J170,L170)=0,"Others",IF(AND(L170=0,J170&gt;0),"Not Forecasted But Sold",IF(AND(L170&gt;0,J170=0),"Forecasted But Not Sold",IF(L170/J170&gt;1.1,"Overforecast",IF(L170/J170&lt;0.9,"Underforecast","Normal")))))</f>
        <v>Overforecast</v>
      </c>
      <c r="AE170" s="61" t="str">
        <f>IF(SUM(J170,M170)=0,"Others",IF(AND(M170=0,J170&gt;0),"Not Forecasted But Sold",IF(AND(M170&gt;0,J170=0),"Forecasted But Not Sold",IF(M170/J170&gt;1.1,"Overforecast",IF(M170/J170&lt;0.9,"Underforecast","Normal")))))</f>
        <v>Overforecast</v>
      </c>
      <c r="AF170" s="144" t="str">
        <f>IFERROR(IF(J170=0,"0",VLOOKUP(J170/M170,Master!$N$5:$P$11,3,TRUE)),"Sales Agst No FC")</f>
        <v>50-80</v>
      </c>
    </row>
    <row r="171" spans="1:32" x14ac:dyDescent="0.45">
      <c r="A171" s="60" t="s">
        <v>2302</v>
      </c>
      <c r="B171" s="61" t="s">
        <v>1122</v>
      </c>
      <c r="C171" s="61" t="s">
        <v>1130</v>
      </c>
      <c r="D171" s="61" t="s">
        <v>1178</v>
      </c>
      <c r="E171" s="62" t="s">
        <v>281</v>
      </c>
      <c r="F171" s="62" t="s">
        <v>1457</v>
      </c>
      <c r="G171" s="63">
        <v>44593</v>
      </c>
      <c r="H171" s="64">
        <v>2042</v>
      </c>
      <c r="I171" s="61" t="str">
        <f t="shared" si="12"/>
        <v>Demand</v>
      </c>
      <c r="J171" s="66">
        <v>172</v>
      </c>
      <c r="K171" s="67">
        <v>262</v>
      </c>
      <c r="L171" s="64">
        <v>262</v>
      </c>
      <c r="M171" s="64">
        <v>330</v>
      </c>
      <c r="N171" s="67">
        <f>ABS(K171-$J171)</f>
        <v>90</v>
      </c>
      <c r="O171" s="64">
        <f>ABS(L171-$J171)</f>
        <v>90</v>
      </c>
      <c r="P171" s="64">
        <f>ABS(M171-$J171)</f>
        <v>158</v>
      </c>
      <c r="Q171" s="66">
        <v>2.6346188285623451</v>
      </c>
      <c r="R171" s="66">
        <f>$Q171*J171</f>
        <v>453.15443851272335</v>
      </c>
      <c r="S171" s="67">
        <f>$Q171*K171</f>
        <v>690.27013308333437</v>
      </c>
      <c r="T171" s="64">
        <f>$Q171*L171</f>
        <v>690.27013308333437</v>
      </c>
      <c r="U171" s="64">
        <f>$Q171*M171</f>
        <v>869.42421342557384</v>
      </c>
      <c r="V171" s="67">
        <f t="shared" si="13"/>
        <v>237.11569457061103</v>
      </c>
      <c r="W171" s="64">
        <f t="shared" si="14"/>
        <v>237.11569457061103</v>
      </c>
      <c r="X171" s="117">
        <f t="shared" si="15"/>
        <v>416.26977491285049</v>
      </c>
      <c r="Y171" s="75">
        <f>IFERROR(MAX(1-N171/$J171,0),1)</f>
        <v>0.47674418604651159</v>
      </c>
      <c r="Z171" s="27">
        <f>IFERROR(MAX(1-O171/$J171,0),1)</f>
        <v>0.47674418604651159</v>
      </c>
      <c r="AA171" s="76">
        <f>IFERROR(MAX(1-P171/$J171,0),1)</f>
        <v>8.1395348837209336E-2</v>
      </c>
      <c r="AB171" s="65" t="str">
        <f>IF(SUM($J171,M171)=0,"Others",VLOOKUP(AA171,Master!$B$4:$D$13,3,TRUE))</f>
        <v>0-10%</v>
      </c>
      <c r="AC171" s="60" t="str">
        <f>IF(SUM(J171,K171)=0,"Others",IF(AND(K171=0,J171&gt;0),"Not Forecasted But Sold",IF(AND(K171&gt;0,J171=0),"Forecasted But Not Sold",IF(K171/J171&gt;1.1,"Overforecast",IF(K171/J171&lt;0.9,"Underforecast","Normal")))))</f>
        <v>Overforecast</v>
      </c>
      <c r="AD171" s="61" t="str">
        <f>IF(SUM(J171,L171)=0,"Others",IF(AND(L171=0,J171&gt;0),"Not Forecasted But Sold",IF(AND(L171&gt;0,J171=0),"Forecasted But Not Sold",IF(L171/J171&gt;1.1,"Overforecast",IF(L171/J171&lt;0.9,"Underforecast","Normal")))))</f>
        <v>Overforecast</v>
      </c>
      <c r="AE171" s="61" t="str">
        <f>IF(SUM(J171,M171)=0,"Others",IF(AND(M171=0,J171&gt;0),"Not Forecasted But Sold",IF(AND(M171&gt;0,J171=0),"Forecasted But Not Sold",IF(M171/J171&gt;1.1,"Overforecast",IF(M171/J171&lt;0.9,"Underforecast","Normal")))))</f>
        <v>Overforecast</v>
      </c>
      <c r="AF171" s="144" t="str">
        <f>IFERROR(IF(J171=0,"0",VLOOKUP(J171/M171,Master!$N$5:$P$11,3,TRUE)),"Sales Agst No FC")</f>
        <v>50-80</v>
      </c>
    </row>
    <row r="172" spans="1:32" x14ac:dyDescent="0.45">
      <c r="A172" s="60" t="s">
        <v>2302</v>
      </c>
      <c r="B172" s="61" t="s">
        <v>1122</v>
      </c>
      <c r="C172" s="61" t="s">
        <v>1130</v>
      </c>
      <c r="D172" s="61" t="s">
        <v>1178</v>
      </c>
      <c r="E172" s="62" t="s">
        <v>282</v>
      </c>
      <c r="F172" s="62" t="s">
        <v>1458</v>
      </c>
      <c r="G172" s="63">
        <v>44593</v>
      </c>
      <c r="H172" s="64">
        <v>2130</v>
      </c>
      <c r="I172" s="61" t="str">
        <f t="shared" si="12"/>
        <v>Demand</v>
      </c>
      <c r="J172" s="66">
        <v>763</v>
      </c>
      <c r="K172" s="67">
        <v>1084</v>
      </c>
      <c r="L172" s="64">
        <v>1084</v>
      </c>
      <c r="M172" s="64">
        <v>1050</v>
      </c>
      <c r="N172" s="67">
        <f>ABS(K172-$J172)</f>
        <v>321</v>
      </c>
      <c r="O172" s="64">
        <f>ABS(L172-$J172)</f>
        <v>321</v>
      </c>
      <c r="P172" s="64">
        <f>ABS(M172-$J172)</f>
        <v>287</v>
      </c>
      <c r="Q172" s="66">
        <v>4.2498617259639593</v>
      </c>
      <c r="R172" s="66">
        <f>$Q172*J172</f>
        <v>3242.6444969105009</v>
      </c>
      <c r="S172" s="67">
        <f>$Q172*K172</f>
        <v>4606.8501109449317</v>
      </c>
      <c r="T172" s="64">
        <f>$Q172*L172</f>
        <v>4606.8501109449317</v>
      </c>
      <c r="U172" s="64">
        <f>$Q172*M172</f>
        <v>4462.3548122621569</v>
      </c>
      <c r="V172" s="67">
        <f t="shared" si="13"/>
        <v>1364.2056140344307</v>
      </c>
      <c r="W172" s="64">
        <f t="shared" si="14"/>
        <v>1364.2056140344307</v>
      </c>
      <c r="X172" s="117">
        <f t="shared" si="15"/>
        <v>1219.7103153516559</v>
      </c>
      <c r="Y172" s="75">
        <f>IFERROR(MAX(1-N172/$J172,0),1)</f>
        <v>0.57929226736566186</v>
      </c>
      <c r="Z172" s="27">
        <f>IFERROR(MAX(1-O172/$J172,0),1)</f>
        <v>0.57929226736566186</v>
      </c>
      <c r="AA172" s="76">
        <f>IFERROR(MAX(1-P172/$J172,0),1)</f>
        <v>0.62385321100917435</v>
      </c>
      <c r="AB172" s="65" t="str">
        <f>IF(SUM($J172,M172)=0,"Others",VLOOKUP(AA172,Master!$B$4:$D$13,3,TRUE))</f>
        <v>60-70%</v>
      </c>
      <c r="AC172" s="60" t="str">
        <f>IF(SUM(J172,K172)=0,"Others",IF(AND(K172=0,J172&gt;0),"Not Forecasted But Sold",IF(AND(K172&gt;0,J172=0),"Forecasted But Not Sold",IF(K172/J172&gt;1.1,"Overforecast",IF(K172/J172&lt;0.9,"Underforecast","Normal")))))</f>
        <v>Overforecast</v>
      </c>
      <c r="AD172" s="61" t="str">
        <f>IF(SUM(J172,L172)=0,"Others",IF(AND(L172=0,J172&gt;0),"Not Forecasted But Sold",IF(AND(L172&gt;0,J172=0),"Forecasted But Not Sold",IF(L172/J172&gt;1.1,"Overforecast",IF(L172/J172&lt;0.9,"Underforecast","Normal")))))</f>
        <v>Overforecast</v>
      </c>
      <c r="AE172" s="61" t="str">
        <f>IF(SUM(J172,M172)=0,"Others",IF(AND(M172=0,J172&gt;0),"Not Forecasted But Sold",IF(AND(M172&gt;0,J172=0),"Forecasted But Not Sold",IF(M172/J172&gt;1.1,"Overforecast",IF(M172/J172&lt;0.9,"Underforecast","Normal")))))</f>
        <v>Overforecast</v>
      </c>
      <c r="AF172" s="144" t="str">
        <f>IFERROR(IF(J172=0,"0",VLOOKUP(J172/M172,Master!$N$5:$P$11,3,TRUE)),"Sales Agst No FC")</f>
        <v>50-80</v>
      </c>
    </row>
    <row r="173" spans="1:32" x14ac:dyDescent="0.45">
      <c r="A173" s="60" t="s">
        <v>2302</v>
      </c>
      <c r="B173" s="61" t="s">
        <v>1122</v>
      </c>
      <c r="C173" s="61" t="s">
        <v>1130</v>
      </c>
      <c r="D173" s="61" t="s">
        <v>1178</v>
      </c>
      <c r="E173" s="62" t="s">
        <v>283</v>
      </c>
      <c r="F173" s="62" t="s">
        <v>1459</v>
      </c>
      <c r="G173" s="63">
        <v>44593</v>
      </c>
      <c r="H173" s="64">
        <v>567</v>
      </c>
      <c r="I173" s="61" t="str">
        <f t="shared" si="12"/>
        <v>Demand</v>
      </c>
      <c r="J173" s="66">
        <v>263</v>
      </c>
      <c r="K173" s="67">
        <v>600</v>
      </c>
      <c r="L173" s="64">
        <v>600</v>
      </c>
      <c r="M173" s="64">
        <v>580</v>
      </c>
      <c r="N173" s="67">
        <f>ABS(K173-$J173)</f>
        <v>337</v>
      </c>
      <c r="O173" s="64">
        <f>ABS(L173-$J173)</f>
        <v>337</v>
      </c>
      <c r="P173" s="64">
        <f>ABS(M173-$J173)</f>
        <v>317</v>
      </c>
      <c r="Q173" s="66">
        <v>4.2247352788684642</v>
      </c>
      <c r="R173" s="66">
        <f>$Q173*J173</f>
        <v>1111.1053783424061</v>
      </c>
      <c r="S173" s="67">
        <f>$Q173*K173</f>
        <v>2534.8411673210785</v>
      </c>
      <c r="T173" s="64">
        <f>$Q173*L173</f>
        <v>2534.8411673210785</v>
      </c>
      <c r="U173" s="64">
        <f>$Q173*M173</f>
        <v>2450.3464617437094</v>
      </c>
      <c r="V173" s="67">
        <f t="shared" si="13"/>
        <v>1423.7357889786724</v>
      </c>
      <c r="W173" s="64">
        <f t="shared" si="14"/>
        <v>1423.7357889786724</v>
      </c>
      <c r="X173" s="117">
        <f t="shared" si="15"/>
        <v>1339.2410834013033</v>
      </c>
      <c r="Y173" s="75">
        <f>IFERROR(MAX(1-N173/$J173,0),1)</f>
        <v>0</v>
      </c>
      <c r="Z173" s="27">
        <f>IFERROR(MAX(1-O173/$J173,0),1)</f>
        <v>0</v>
      </c>
      <c r="AA173" s="76">
        <f>IFERROR(MAX(1-P173/$J173,0),1)</f>
        <v>0</v>
      </c>
      <c r="AB173" s="65" t="str">
        <f>IF(SUM($J173,M173)=0,"Others",VLOOKUP(AA173,Master!$B$4:$D$13,3,TRUE))</f>
        <v>0-10%</v>
      </c>
      <c r="AC173" s="60" t="str">
        <f>IF(SUM(J173,K173)=0,"Others",IF(AND(K173=0,J173&gt;0),"Not Forecasted But Sold",IF(AND(K173&gt;0,J173=0),"Forecasted But Not Sold",IF(K173/J173&gt;1.1,"Overforecast",IF(K173/J173&lt;0.9,"Underforecast","Normal")))))</f>
        <v>Overforecast</v>
      </c>
      <c r="AD173" s="61" t="str">
        <f>IF(SUM(J173,L173)=0,"Others",IF(AND(L173=0,J173&gt;0),"Not Forecasted But Sold",IF(AND(L173&gt;0,J173=0),"Forecasted But Not Sold",IF(L173/J173&gt;1.1,"Overforecast",IF(L173/J173&lt;0.9,"Underforecast","Normal")))))</f>
        <v>Overforecast</v>
      </c>
      <c r="AE173" s="61" t="str">
        <f>IF(SUM(J173,M173)=0,"Others",IF(AND(M173=0,J173&gt;0),"Not Forecasted But Sold",IF(AND(M173&gt;0,J173=0),"Forecasted But Not Sold",IF(M173/J173&gt;1.1,"Overforecast",IF(M173/J173&lt;0.9,"Underforecast","Normal")))))</f>
        <v>Overforecast</v>
      </c>
      <c r="AF173" s="144" t="str">
        <f>IFERROR(IF(J173=0,"0",VLOOKUP(J173/M173,Master!$N$5:$P$11,3,TRUE)),"Sales Agst No FC")</f>
        <v>25-50</v>
      </c>
    </row>
    <row r="174" spans="1:32" x14ac:dyDescent="0.45">
      <c r="A174" s="60" t="s">
        <v>2302</v>
      </c>
      <c r="B174" s="61" t="s">
        <v>1122</v>
      </c>
      <c r="C174" s="61" t="s">
        <v>1130</v>
      </c>
      <c r="D174" s="61" t="s">
        <v>1178</v>
      </c>
      <c r="E174" s="62" t="s">
        <v>284</v>
      </c>
      <c r="F174" s="62" t="s">
        <v>1460</v>
      </c>
      <c r="G174" s="63">
        <v>44593</v>
      </c>
      <c r="H174" s="64">
        <v>811</v>
      </c>
      <c r="I174" s="61" t="str">
        <f t="shared" si="12"/>
        <v>Supply</v>
      </c>
      <c r="J174" s="66">
        <v>12289</v>
      </c>
      <c r="K174" s="67">
        <v>37615</v>
      </c>
      <c r="L174" s="64">
        <v>37615</v>
      </c>
      <c r="M174" s="64">
        <v>26000</v>
      </c>
      <c r="N174" s="67">
        <f>ABS(K174-$J174)</f>
        <v>25326</v>
      </c>
      <c r="O174" s="64">
        <f>ABS(L174-$J174)</f>
        <v>25326</v>
      </c>
      <c r="P174" s="64">
        <f>ABS(M174-$J174)</f>
        <v>13711</v>
      </c>
      <c r="Q174" s="66">
        <v>3.8016614117427525</v>
      </c>
      <c r="R174" s="66">
        <f>$Q174*J174</f>
        <v>46718.617088906685</v>
      </c>
      <c r="S174" s="67">
        <f>$Q174*K174</f>
        <v>142999.49400270364</v>
      </c>
      <c r="T174" s="64">
        <f>$Q174*L174</f>
        <v>142999.49400270364</v>
      </c>
      <c r="U174" s="64">
        <f>$Q174*M174</f>
        <v>98843.196705311566</v>
      </c>
      <c r="V174" s="67">
        <f t="shared" si="13"/>
        <v>96280.87691379695</v>
      </c>
      <c r="W174" s="64">
        <f t="shared" si="14"/>
        <v>96280.87691379695</v>
      </c>
      <c r="X174" s="117">
        <f t="shared" si="15"/>
        <v>52124.579616404881</v>
      </c>
      <c r="Y174" s="75">
        <f>IFERROR(MAX(1-N174/$J174,0),1)</f>
        <v>0</v>
      </c>
      <c r="Z174" s="27">
        <f>IFERROR(MAX(1-O174/$J174,0),1)</f>
        <v>0</v>
      </c>
      <c r="AA174" s="76">
        <f>IFERROR(MAX(1-P174/$J174,0),1)</f>
        <v>0</v>
      </c>
      <c r="AB174" s="65" t="str">
        <f>IF(SUM($J174,M174)=0,"Others",VLOOKUP(AA174,Master!$B$4:$D$13,3,TRUE))</f>
        <v>0-10%</v>
      </c>
      <c r="AC174" s="60" t="str">
        <f>IF(SUM(J174,K174)=0,"Others",IF(AND(K174=0,J174&gt;0),"Not Forecasted But Sold",IF(AND(K174&gt;0,J174=0),"Forecasted But Not Sold",IF(K174/J174&gt;1.1,"Overforecast",IF(K174/J174&lt;0.9,"Underforecast","Normal")))))</f>
        <v>Overforecast</v>
      </c>
      <c r="AD174" s="61" t="str">
        <f>IF(SUM(J174,L174)=0,"Others",IF(AND(L174=0,J174&gt;0),"Not Forecasted But Sold",IF(AND(L174&gt;0,J174=0),"Forecasted But Not Sold",IF(L174/J174&gt;1.1,"Overforecast",IF(L174/J174&lt;0.9,"Underforecast","Normal")))))</f>
        <v>Overforecast</v>
      </c>
      <c r="AE174" s="61" t="str">
        <f>IF(SUM(J174,M174)=0,"Others",IF(AND(M174=0,J174&gt;0),"Not Forecasted But Sold",IF(AND(M174&gt;0,J174=0),"Forecasted But Not Sold",IF(M174/J174&gt;1.1,"Overforecast",IF(M174/J174&lt;0.9,"Underforecast","Normal")))))</f>
        <v>Overforecast</v>
      </c>
      <c r="AF174" s="144" t="str">
        <f>IFERROR(IF(J174=0,"0",VLOOKUP(J174/M174,Master!$N$5:$P$11,3,TRUE)),"Sales Agst No FC")</f>
        <v>25-50</v>
      </c>
    </row>
    <row r="175" spans="1:32" x14ac:dyDescent="0.45">
      <c r="A175" s="60" t="s">
        <v>2302</v>
      </c>
      <c r="B175" s="61" t="s">
        <v>1122</v>
      </c>
      <c r="C175" s="61" t="s">
        <v>1130</v>
      </c>
      <c r="D175" s="61" t="s">
        <v>1178</v>
      </c>
      <c r="E175" s="62" t="s">
        <v>285</v>
      </c>
      <c r="F175" s="62" t="s">
        <v>1461</v>
      </c>
      <c r="G175" s="63">
        <v>44593</v>
      </c>
      <c r="H175" s="64">
        <v>2236</v>
      </c>
      <c r="I175" s="61" t="str">
        <f t="shared" si="12"/>
        <v>Supply</v>
      </c>
      <c r="J175" s="66">
        <v>2976</v>
      </c>
      <c r="K175" s="67">
        <v>6000</v>
      </c>
      <c r="L175" s="64">
        <v>6000</v>
      </c>
      <c r="M175" s="64">
        <v>4500</v>
      </c>
      <c r="N175" s="67">
        <f>ABS(K175-$J175)</f>
        <v>3024</v>
      </c>
      <c r="O175" s="64">
        <f>ABS(L175-$J175)</f>
        <v>3024</v>
      </c>
      <c r="P175" s="64">
        <f>ABS(M175-$J175)</f>
        <v>1524</v>
      </c>
      <c r="Q175" s="66">
        <v>4.8204289065203669</v>
      </c>
      <c r="R175" s="66">
        <f>$Q175*J175</f>
        <v>14345.596425804611</v>
      </c>
      <c r="S175" s="67">
        <f>$Q175*K175</f>
        <v>28922.573439122203</v>
      </c>
      <c r="T175" s="64">
        <f>$Q175*L175</f>
        <v>28922.573439122203</v>
      </c>
      <c r="U175" s="64">
        <f>$Q175*M175</f>
        <v>21691.930079341651</v>
      </c>
      <c r="V175" s="67">
        <f t="shared" si="13"/>
        <v>14576.977013317592</v>
      </c>
      <c r="W175" s="64">
        <f t="shared" si="14"/>
        <v>14576.977013317592</v>
      </c>
      <c r="X175" s="117">
        <f t="shared" si="15"/>
        <v>7346.3336535370399</v>
      </c>
      <c r="Y175" s="75">
        <f>IFERROR(MAX(1-N175/$J175,0),1)</f>
        <v>0</v>
      </c>
      <c r="Z175" s="27">
        <f>IFERROR(MAX(1-O175/$J175,0),1)</f>
        <v>0</v>
      </c>
      <c r="AA175" s="76">
        <f>IFERROR(MAX(1-P175/$J175,0),1)</f>
        <v>0.48790322580645162</v>
      </c>
      <c r="AB175" s="65" t="str">
        <f>IF(SUM($J175,M175)=0,"Others",VLOOKUP(AA175,Master!$B$4:$D$13,3,TRUE))</f>
        <v>40-50%</v>
      </c>
      <c r="AC175" s="60" t="str">
        <f>IF(SUM(J175,K175)=0,"Others",IF(AND(K175=0,J175&gt;0),"Not Forecasted But Sold",IF(AND(K175&gt;0,J175=0),"Forecasted But Not Sold",IF(K175/J175&gt;1.1,"Overforecast",IF(K175/J175&lt;0.9,"Underforecast","Normal")))))</f>
        <v>Overforecast</v>
      </c>
      <c r="AD175" s="61" t="str">
        <f>IF(SUM(J175,L175)=0,"Others",IF(AND(L175=0,J175&gt;0),"Not Forecasted But Sold",IF(AND(L175&gt;0,J175=0),"Forecasted But Not Sold",IF(L175/J175&gt;1.1,"Overforecast",IF(L175/J175&lt;0.9,"Underforecast","Normal")))))</f>
        <v>Overforecast</v>
      </c>
      <c r="AE175" s="61" t="str">
        <f>IF(SUM(J175,M175)=0,"Others",IF(AND(M175=0,J175&gt;0),"Not Forecasted But Sold",IF(AND(M175&gt;0,J175=0),"Forecasted But Not Sold",IF(M175/J175&gt;1.1,"Overforecast",IF(M175/J175&lt;0.9,"Underforecast","Normal")))))</f>
        <v>Overforecast</v>
      </c>
      <c r="AF175" s="144" t="str">
        <f>IFERROR(IF(J175=0,"0",VLOOKUP(J175/M175,Master!$N$5:$P$11,3,TRUE)),"Sales Agst No FC")</f>
        <v>50-80</v>
      </c>
    </row>
    <row r="176" spans="1:32" x14ac:dyDescent="0.45">
      <c r="A176" s="60" t="s">
        <v>2302</v>
      </c>
      <c r="B176" s="61" t="s">
        <v>1122</v>
      </c>
      <c r="C176" s="61" t="s">
        <v>1130</v>
      </c>
      <c r="D176" s="61" t="s">
        <v>1178</v>
      </c>
      <c r="E176" s="62" t="s">
        <v>286</v>
      </c>
      <c r="F176" s="62" t="s">
        <v>1462</v>
      </c>
      <c r="G176" s="63">
        <v>44593</v>
      </c>
      <c r="H176" s="64">
        <v>0</v>
      </c>
      <c r="I176" s="61" t="str">
        <f t="shared" si="12"/>
        <v>Demand</v>
      </c>
      <c r="J176" s="66">
        <v>5287</v>
      </c>
      <c r="K176" s="67">
        <v>5332</v>
      </c>
      <c r="L176" s="64">
        <v>5332</v>
      </c>
      <c r="M176" s="64">
        <v>4000</v>
      </c>
      <c r="N176" s="67">
        <f>ABS(K176-$J176)</f>
        <v>45</v>
      </c>
      <c r="O176" s="64">
        <f>ABS(L176-$J176)</f>
        <v>45</v>
      </c>
      <c r="P176" s="64">
        <f>ABS(M176-$J176)</f>
        <v>1287</v>
      </c>
      <c r="Q176" s="66">
        <v>8.0647196267524848</v>
      </c>
      <c r="R176" s="66">
        <f>$Q176*J176</f>
        <v>42638.172666640385</v>
      </c>
      <c r="S176" s="67">
        <f>$Q176*K176</f>
        <v>43001.085049844252</v>
      </c>
      <c r="T176" s="64">
        <f>$Q176*L176</f>
        <v>43001.085049844252</v>
      </c>
      <c r="U176" s="64">
        <f>$Q176*M176</f>
        <v>32258.87850700994</v>
      </c>
      <c r="V176" s="67">
        <f t="shared" si="13"/>
        <v>362.91238320386765</v>
      </c>
      <c r="W176" s="64">
        <f t="shared" si="14"/>
        <v>362.91238320386765</v>
      </c>
      <c r="X176" s="117">
        <f t="shared" si="15"/>
        <v>10379.294159630444</v>
      </c>
      <c r="Y176" s="75">
        <f>IFERROR(MAX(1-N176/$J176,0),1)</f>
        <v>0.99148855683752601</v>
      </c>
      <c r="Z176" s="27">
        <f>IFERROR(MAX(1-O176/$J176,0),1)</f>
        <v>0.99148855683752601</v>
      </c>
      <c r="AA176" s="76">
        <f>IFERROR(MAX(1-P176/$J176,0),1)</f>
        <v>0.75657272555324384</v>
      </c>
      <c r="AB176" s="65" t="str">
        <f>IF(SUM($J176,M176)=0,"Others",VLOOKUP(AA176,Master!$B$4:$D$13,3,TRUE))</f>
        <v>70-80%</v>
      </c>
      <c r="AC176" s="60" t="str">
        <f>IF(SUM(J176,K176)=0,"Others",IF(AND(K176=0,J176&gt;0),"Not Forecasted But Sold",IF(AND(K176&gt;0,J176=0),"Forecasted But Not Sold",IF(K176/J176&gt;1.1,"Overforecast",IF(K176/J176&lt;0.9,"Underforecast","Normal")))))</f>
        <v>Normal</v>
      </c>
      <c r="AD176" s="61" t="str">
        <f>IF(SUM(J176,L176)=0,"Others",IF(AND(L176=0,J176&gt;0),"Not Forecasted But Sold",IF(AND(L176&gt;0,J176=0),"Forecasted But Not Sold",IF(L176/J176&gt;1.1,"Overforecast",IF(L176/J176&lt;0.9,"Underforecast","Normal")))))</f>
        <v>Normal</v>
      </c>
      <c r="AE176" s="61" t="str">
        <f>IF(SUM(J176,M176)=0,"Others",IF(AND(M176=0,J176&gt;0),"Not Forecasted But Sold",IF(AND(M176&gt;0,J176=0),"Forecasted But Not Sold",IF(M176/J176&gt;1.1,"Overforecast",IF(M176/J176&lt;0.9,"Underforecast","Normal")))))</f>
        <v>Underforecast</v>
      </c>
      <c r="AF176" s="144" t="str">
        <f>IFERROR(IF(J176=0,"0",VLOOKUP(J176/M176,Master!$N$5:$P$11,3,TRUE)),"Sales Agst No FC")</f>
        <v>120-150</v>
      </c>
    </row>
    <row r="177" spans="1:32" x14ac:dyDescent="0.45">
      <c r="A177" s="60" t="s">
        <v>2302</v>
      </c>
      <c r="B177" s="61" t="s">
        <v>1122</v>
      </c>
      <c r="C177" s="61" t="s">
        <v>1130</v>
      </c>
      <c r="D177" s="61" t="s">
        <v>1178</v>
      </c>
      <c r="E177" s="62" t="s">
        <v>287</v>
      </c>
      <c r="F177" s="62" t="s">
        <v>1463</v>
      </c>
      <c r="G177" s="63">
        <v>44593</v>
      </c>
      <c r="H177" s="64">
        <v>5174</v>
      </c>
      <c r="I177" s="61" t="str">
        <f t="shared" si="12"/>
        <v>Demand</v>
      </c>
      <c r="J177" s="66">
        <v>2183</v>
      </c>
      <c r="K177" s="67">
        <v>4998</v>
      </c>
      <c r="L177" s="64">
        <v>4998</v>
      </c>
      <c r="M177" s="64">
        <v>3150</v>
      </c>
      <c r="N177" s="67">
        <f>ABS(K177-$J177)</f>
        <v>2815</v>
      </c>
      <c r="O177" s="64">
        <f>ABS(L177-$J177)</f>
        <v>2815</v>
      </c>
      <c r="P177" s="64">
        <f>ABS(M177-$J177)</f>
        <v>967</v>
      </c>
      <c r="Q177" s="66">
        <v>8.5218775812980443</v>
      </c>
      <c r="R177" s="66">
        <f>$Q177*J177</f>
        <v>18603.258759973629</v>
      </c>
      <c r="S177" s="67">
        <f>$Q177*K177</f>
        <v>42592.344151327627</v>
      </c>
      <c r="T177" s="64">
        <f>$Q177*L177</f>
        <v>42592.344151327627</v>
      </c>
      <c r="U177" s="64">
        <f>$Q177*M177</f>
        <v>26843.914381088838</v>
      </c>
      <c r="V177" s="67">
        <f t="shared" si="13"/>
        <v>23989.085391353998</v>
      </c>
      <c r="W177" s="64">
        <f t="shared" si="14"/>
        <v>23989.085391353998</v>
      </c>
      <c r="X177" s="117">
        <f t="shared" si="15"/>
        <v>8240.6556211152092</v>
      </c>
      <c r="Y177" s="75">
        <f>IFERROR(MAX(1-N177/$J177,0),1)</f>
        <v>0</v>
      </c>
      <c r="Z177" s="27">
        <f>IFERROR(MAX(1-O177/$J177,0),1)</f>
        <v>0</v>
      </c>
      <c r="AA177" s="76">
        <f>IFERROR(MAX(1-P177/$J177,0),1)</f>
        <v>0.55703160787906558</v>
      </c>
      <c r="AB177" s="65" t="str">
        <f>IF(SUM($J177,M177)=0,"Others",VLOOKUP(AA177,Master!$B$4:$D$13,3,TRUE))</f>
        <v>50-60%</v>
      </c>
      <c r="AC177" s="60" t="str">
        <f>IF(SUM(J177,K177)=0,"Others",IF(AND(K177=0,J177&gt;0),"Not Forecasted But Sold",IF(AND(K177&gt;0,J177=0),"Forecasted But Not Sold",IF(K177/J177&gt;1.1,"Overforecast",IF(K177/J177&lt;0.9,"Underforecast","Normal")))))</f>
        <v>Overforecast</v>
      </c>
      <c r="AD177" s="61" t="str">
        <f>IF(SUM(J177,L177)=0,"Others",IF(AND(L177=0,J177&gt;0),"Not Forecasted But Sold",IF(AND(L177&gt;0,J177=0),"Forecasted But Not Sold",IF(L177/J177&gt;1.1,"Overforecast",IF(L177/J177&lt;0.9,"Underforecast","Normal")))))</f>
        <v>Overforecast</v>
      </c>
      <c r="AE177" s="61" t="str">
        <f>IF(SUM(J177,M177)=0,"Others",IF(AND(M177=0,J177&gt;0),"Not Forecasted But Sold",IF(AND(M177&gt;0,J177=0),"Forecasted But Not Sold",IF(M177/J177&gt;1.1,"Overforecast",IF(M177/J177&lt;0.9,"Underforecast","Normal")))))</f>
        <v>Overforecast</v>
      </c>
      <c r="AF177" s="144" t="str">
        <f>IFERROR(IF(J177=0,"0",VLOOKUP(J177/M177,Master!$N$5:$P$11,3,TRUE)),"Sales Agst No FC")</f>
        <v>50-80</v>
      </c>
    </row>
    <row r="178" spans="1:32" x14ac:dyDescent="0.45">
      <c r="A178" s="60" t="s">
        <v>2302</v>
      </c>
      <c r="B178" s="61" t="s">
        <v>1122</v>
      </c>
      <c r="C178" s="61" t="s">
        <v>1130</v>
      </c>
      <c r="D178" s="61" t="s">
        <v>1178</v>
      </c>
      <c r="E178" s="62" t="s">
        <v>288</v>
      </c>
      <c r="F178" s="62" t="s">
        <v>1464</v>
      </c>
      <c r="G178" s="63">
        <v>44593</v>
      </c>
      <c r="H178" s="64">
        <v>0</v>
      </c>
      <c r="I178" s="61" t="str">
        <f t="shared" si="12"/>
        <v>Supply</v>
      </c>
      <c r="J178" s="66">
        <v>177</v>
      </c>
      <c r="K178" s="67">
        <v>800</v>
      </c>
      <c r="L178" s="64">
        <v>800</v>
      </c>
      <c r="M178" s="64">
        <v>500</v>
      </c>
      <c r="N178" s="67">
        <f>ABS(K178-$J178)</f>
        <v>623</v>
      </c>
      <c r="O178" s="64">
        <f>ABS(L178-$J178)</f>
        <v>623</v>
      </c>
      <c r="P178" s="64">
        <f>ABS(M178-$J178)</f>
        <v>323</v>
      </c>
      <c r="Q178" s="66">
        <v>1.7221663315020792</v>
      </c>
      <c r="R178" s="66">
        <f>$Q178*J178</f>
        <v>304.82344067586803</v>
      </c>
      <c r="S178" s="67">
        <f>$Q178*K178</f>
        <v>1377.7330652016633</v>
      </c>
      <c r="T178" s="64">
        <f>$Q178*L178</f>
        <v>1377.7330652016633</v>
      </c>
      <c r="U178" s="64">
        <f>$Q178*M178</f>
        <v>861.08316575103959</v>
      </c>
      <c r="V178" s="67">
        <f t="shared" si="13"/>
        <v>1072.9096245257952</v>
      </c>
      <c r="W178" s="64">
        <f t="shared" si="14"/>
        <v>1072.9096245257952</v>
      </c>
      <c r="X178" s="117">
        <f t="shared" si="15"/>
        <v>556.25972507517156</v>
      </c>
      <c r="Y178" s="75">
        <f>IFERROR(MAX(1-N178/$J178,0),1)</f>
        <v>0</v>
      </c>
      <c r="Z178" s="27">
        <f>IFERROR(MAX(1-O178/$J178,0),1)</f>
        <v>0</v>
      </c>
      <c r="AA178" s="76">
        <f>IFERROR(MAX(1-P178/$J178,0),1)</f>
        <v>0</v>
      </c>
      <c r="AB178" s="65" t="str">
        <f>IF(SUM($J178,M178)=0,"Others",VLOOKUP(AA178,Master!$B$4:$D$13,3,TRUE))</f>
        <v>0-10%</v>
      </c>
      <c r="AC178" s="60" t="str">
        <f>IF(SUM(J178,K178)=0,"Others",IF(AND(K178=0,J178&gt;0),"Not Forecasted But Sold",IF(AND(K178&gt;0,J178=0),"Forecasted But Not Sold",IF(K178/J178&gt;1.1,"Overforecast",IF(K178/J178&lt;0.9,"Underforecast","Normal")))))</f>
        <v>Overforecast</v>
      </c>
      <c r="AD178" s="61" t="str">
        <f>IF(SUM(J178,L178)=0,"Others",IF(AND(L178=0,J178&gt;0),"Not Forecasted But Sold",IF(AND(L178&gt;0,J178=0),"Forecasted But Not Sold",IF(L178/J178&gt;1.1,"Overforecast",IF(L178/J178&lt;0.9,"Underforecast","Normal")))))</f>
        <v>Overforecast</v>
      </c>
      <c r="AE178" s="61" t="str">
        <f>IF(SUM(J178,M178)=0,"Others",IF(AND(M178=0,J178&gt;0),"Not Forecasted But Sold",IF(AND(M178&gt;0,J178=0),"Forecasted But Not Sold",IF(M178/J178&gt;1.1,"Overforecast",IF(M178/J178&lt;0.9,"Underforecast","Normal")))))</f>
        <v>Overforecast</v>
      </c>
      <c r="AF178" s="144" t="str">
        <f>IFERROR(IF(J178=0,"0",VLOOKUP(J178/M178,Master!$N$5:$P$11,3,TRUE)),"Sales Agst No FC")</f>
        <v>25-50</v>
      </c>
    </row>
    <row r="179" spans="1:32" x14ac:dyDescent="0.45">
      <c r="A179" s="60" t="s">
        <v>2302</v>
      </c>
      <c r="B179" s="61" t="s">
        <v>1122</v>
      </c>
      <c r="C179" s="61" t="s">
        <v>1130</v>
      </c>
      <c r="D179" s="61" t="s">
        <v>1178</v>
      </c>
      <c r="E179" s="62" t="s">
        <v>289</v>
      </c>
      <c r="F179" s="62" t="s">
        <v>1465</v>
      </c>
      <c r="G179" s="63">
        <v>44593</v>
      </c>
      <c r="H179" s="64">
        <v>1893</v>
      </c>
      <c r="I179" s="61" t="str">
        <f t="shared" si="12"/>
        <v>Demand</v>
      </c>
      <c r="J179" s="66">
        <v>131</v>
      </c>
      <c r="K179" s="67">
        <v>260</v>
      </c>
      <c r="L179" s="64">
        <v>260</v>
      </c>
      <c r="M179" s="64">
        <v>250</v>
      </c>
      <c r="N179" s="67">
        <f>ABS(K179-$J179)</f>
        <v>129</v>
      </c>
      <c r="O179" s="64">
        <f>ABS(L179-$J179)</f>
        <v>129</v>
      </c>
      <c r="P179" s="64">
        <f>ABS(M179-$J179)</f>
        <v>119</v>
      </c>
      <c r="Q179" s="66">
        <v>3.1373681453156586</v>
      </c>
      <c r="R179" s="66">
        <f>$Q179*J179</f>
        <v>410.99522703635125</v>
      </c>
      <c r="S179" s="67">
        <f>$Q179*K179</f>
        <v>815.71571778207124</v>
      </c>
      <c r="T179" s="64">
        <f>$Q179*L179</f>
        <v>815.71571778207124</v>
      </c>
      <c r="U179" s="64">
        <f>$Q179*M179</f>
        <v>784.34203632891467</v>
      </c>
      <c r="V179" s="67">
        <f t="shared" si="13"/>
        <v>404.72049074571999</v>
      </c>
      <c r="W179" s="64">
        <f t="shared" si="14"/>
        <v>404.72049074571999</v>
      </c>
      <c r="X179" s="117">
        <f t="shared" si="15"/>
        <v>373.34680929256342</v>
      </c>
      <c r="Y179" s="75">
        <f>IFERROR(MAX(1-N179/$J179,0),1)</f>
        <v>1.5267175572519109E-2</v>
      </c>
      <c r="Z179" s="27">
        <f>IFERROR(MAX(1-O179/$J179,0),1)</f>
        <v>1.5267175572519109E-2</v>
      </c>
      <c r="AA179" s="76">
        <f>IFERROR(MAX(1-P179/$J179,0),1)</f>
        <v>9.1603053435114545E-2</v>
      </c>
      <c r="AB179" s="65" t="str">
        <f>IF(SUM($J179,M179)=0,"Others",VLOOKUP(AA179,Master!$B$4:$D$13,3,TRUE))</f>
        <v>0-10%</v>
      </c>
      <c r="AC179" s="60" t="str">
        <f>IF(SUM(J179,K179)=0,"Others",IF(AND(K179=0,J179&gt;0),"Not Forecasted But Sold",IF(AND(K179&gt;0,J179=0),"Forecasted But Not Sold",IF(K179/J179&gt;1.1,"Overforecast",IF(K179/J179&lt;0.9,"Underforecast","Normal")))))</f>
        <v>Overforecast</v>
      </c>
      <c r="AD179" s="61" t="str">
        <f>IF(SUM(J179,L179)=0,"Others",IF(AND(L179=0,J179&gt;0),"Not Forecasted But Sold",IF(AND(L179&gt;0,J179=0),"Forecasted But Not Sold",IF(L179/J179&gt;1.1,"Overforecast",IF(L179/J179&lt;0.9,"Underforecast","Normal")))))</f>
        <v>Overforecast</v>
      </c>
      <c r="AE179" s="61" t="str">
        <f>IF(SUM(J179,M179)=0,"Others",IF(AND(M179=0,J179&gt;0),"Not Forecasted But Sold",IF(AND(M179&gt;0,J179=0),"Forecasted But Not Sold",IF(M179/J179&gt;1.1,"Overforecast",IF(M179/J179&lt;0.9,"Underforecast","Normal")))))</f>
        <v>Overforecast</v>
      </c>
      <c r="AF179" s="144" t="str">
        <f>IFERROR(IF(J179=0,"0",VLOOKUP(J179/M179,Master!$N$5:$P$11,3,TRUE)),"Sales Agst No FC")</f>
        <v>50-80</v>
      </c>
    </row>
    <row r="180" spans="1:32" x14ac:dyDescent="0.45">
      <c r="A180" s="60" t="s">
        <v>2302</v>
      </c>
      <c r="B180" s="61" t="s">
        <v>1122</v>
      </c>
      <c r="C180" s="61" t="s">
        <v>1130</v>
      </c>
      <c r="D180" s="61" t="s">
        <v>1178</v>
      </c>
      <c r="E180" s="62" t="s">
        <v>290</v>
      </c>
      <c r="F180" s="62" t="s">
        <v>1466</v>
      </c>
      <c r="G180" s="63">
        <v>44593</v>
      </c>
      <c r="H180" s="64">
        <v>4476</v>
      </c>
      <c r="I180" s="61" t="str">
        <f t="shared" si="12"/>
        <v>Demand</v>
      </c>
      <c r="J180" s="66">
        <v>45</v>
      </c>
      <c r="K180" s="67">
        <v>291</v>
      </c>
      <c r="L180" s="64">
        <v>291</v>
      </c>
      <c r="M180" s="64">
        <v>250</v>
      </c>
      <c r="N180" s="67">
        <f>ABS(K180-$J180)</f>
        <v>246</v>
      </c>
      <c r="O180" s="64">
        <f>ABS(L180-$J180)</f>
        <v>246</v>
      </c>
      <c r="P180" s="64">
        <f>ABS(M180-$J180)</f>
        <v>205</v>
      </c>
      <c r="Q180" s="66">
        <v>3.5680094104826532</v>
      </c>
      <c r="R180" s="66">
        <f>$Q180*J180</f>
        <v>160.56042347171939</v>
      </c>
      <c r="S180" s="67">
        <f>$Q180*K180</f>
        <v>1038.2907384504522</v>
      </c>
      <c r="T180" s="64">
        <f>$Q180*L180</f>
        <v>1038.2907384504522</v>
      </c>
      <c r="U180" s="64">
        <f>$Q180*M180</f>
        <v>892.00235262066326</v>
      </c>
      <c r="V180" s="67">
        <f t="shared" si="13"/>
        <v>877.73031497873285</v>
      </c>
      <c r="W180" s="64">
        <f t="shared" si="14"/>
        <v>877.73031497873285</v>
      </c>
      <c r="X180" s="117">
        <f t="shared" si="15"/>
        <v>731.44192914894393</v>
      </c>
      <c r="Y180" s="75">
        <f>IFERROR(MAX(1-N180/$J180,0),1)</f>
        <v>0</v>
      </c>
      <c r="Z180" s="27">
        <f>IFERROR(MAX(1-O180/$J180,0),1)</f>
        <v>0</v>
      </c>
      <c r="AA180" s="76">
        <f>IFERROR(MAX(1-P180/$J180,0),1)</f>
        <v>0</v>
      </c>
      <c r="AB180" s="65" t="str">
        <f>IF(SUM($J180,M180)=0,"Others",VLOOKUP(AA180,Master!$B$4:$D$13,3,TRUE))</f>
        <v>0-10%</v>
      </c>
      <c r="AC180" s="60" t="str">
        <f>IF(SUM(J180,K180)=0,"Others",IF(AND(K180=0,J180&gt;0),"Not Forecasted But Sold",IF(AND(K180&gt;0,J180=0),"Forecasted But Not Sold",IF(K180/J180&gt;1.1,"Overforecast",IF(K180/J180&lt;0.9,"Underforecast","Normal")))))</f>
        <v>Overforecast</v>
      </c>
      <c r="AD180" s="61" t="str">
        <f>IF(SUM(J180,L180)=0,"Others",IF(AND(L180=0,J180&gt;0),"Not Forecasted But Sold",IF(AND(L180&gt;0,J180=0),"Forecasted But Not Sold",IF(L180/J180&gt;1.1,"Overforecast",IF(L180/J180&lt;0.9,"Underforecast","Normal")))))</f>
        <v>Overforecast</v>
      </c>
      <c r="AE180" s="61" t="str">
        <f>IF(SUM(J180,M180)=0,"Others",IF(AND(M180=0,J180&gt;0),"Not Forecasted But Sold",IF(AND(M180&gt;0,J180=0),"Forecasted But Not Sold",IF(M180/J180&gt;1.1,"Overforecast",IF(M180/J180&lt;0.9,"Underforecast","Normal")))))</f>
        <v>Overforecast</v>
      </c>
      <c r="AF180" s="144" t="str">
        <f>IFERROR(IF(J180=0,"0",VLOOKUP(J180/M180,Master!$N$5:$P$11,3,TRUE)),"Sales Agst No FC")</f>
        <v>0-25</v>
      </c>
    </row>
    <row r="181" spans="1:32" x14ac:dyDescent="0.45">
      <c r="A181" s="60" t="s">
        <v>2302</v>
      </c>
      <c r="B181" s="61" t="s">
        <v>1122</v>
      </c>
      <c r="C181" s="61" t="s">
        <v>1130</v>
      </c>
      <c r="D181" s="61" t="s">
        <v>1178</v>
      </c>
      <c r="E181" s="62" t="s">
        <v>291</v>
      </c>
      <c r="F181" s="62" t="s">
        <v>1467</v>
      </c>
      <c r="G181" s="63">
        <v>44593</v>
      </c>
      <c r="H181" s="64">
        <v>15183</v>
      </c>
      <c r="I181" s="61" t="str">
        <f t="shared" si="12"/>
        <v>Demand</v>
      </c>
      <c r="J181" s="66">
        <v>50</v>
      </c>
      <c r="K181" s="67">
        <v>1200</v>
      </c>
      <c r="L181" s="64">
        <v>1200</v>
      </c>
      <c r="M181" s="64">
        <v>150</v>
      </c>
      <c r="N181" s="67">
        <f>ABS(K181-$J181)</f>
        <v>1150</v>
      </c>
      <c r="O181" s="64">
        <f>ABS(L181-$J181)</f>
        <v>1150</v>
      </c>
      <c r="P181" s="64">
        <f>ABS(M181-$J181)</f>
        <v>100</v>
      </c>
      <c r="Q181" s="66">
        <v>2.162027963707954</v>
      </c>
      <c r="R181" s="66">
        <f>$Q181*J181</f>
        <v>108.1013981853977</v>
      </c>
      <c r="S181" s="67">
        <f>$Q181*K181</f>
        <v>2594.433556449545</v>
      </c>
      <c r="T181" s="64">
        <f>$Q181*L181</f>
        <v>2594.433556449545</v>
      </c>
      <c r="U181" s="64">
        <f>$Q181*M181</f>
        <v>324.30419455619312</v>
      </c>
      <c r="V181" s="67">
        <f t="shared" si="13"/>
        <v>2486.3321582641474</v>
      </c>
      <c r="W181" s="64">
        <f t="shared" si="14"/>
        <v>2486.3321582641474</v>
      </c>
      <c r="X181" s="117">
        <f t="shared" si="15"/>
        <v>216.20279637079543</v>
      </c>
      <c r="Y181" s="75">
        <f>IFERROR(MAX(1-N181/$J181,0),1)</f>
        <v>0</v>
      </c>
      <c r="Z181" s="27">
        <f>IFERROR(MAX(1-O181/$J181,0),1)</f>
        <v>0</v>
      </c>
      <c r="AA181" s="76">
        <f>IFERROR(MAX(1-P181/$J181,0),1)</f>
        <v>0</v>
      </c>
      <c r="AB181" s="65" t="str">
        <f>IF(SUM($J181,M181)=0,"Others",VLOOKUP(AA181,Master!$B$4:$D$13,3,TRUE))</f>
        <v>0-10%</v>
      </c>
      <c r="AC181" s="60" t="str">
        <f>IF(SUM(J181,K181)=0,"Others",IF(AND(K181=0,J181&gt;0),"Not Forecasted But Sold",IF(AND(K181&gt;0,J181=0),"Forecasted But Not Sold",IF(K181/J181&gt;1.1,"Overforecast",IF(K181/J181&lt;0.9,"Underforecast","Normal")))))</f>
        <v>Overforecast</v>
      </c>
      <c r="AD181" s="61" t="str">
        <f>IF(SUM(J181,L181)=0,"Others",IF(AND(L181=0,J181&gt;0),"Not Forecasted But Sold",IF(AND(L181&gt;0,J181=0),"Forecasted But Not Sold",IF(L181/J181&gt;1.1,"Overforecast",IF(L181/J181&lt;0.9,"Underforecast","Normal")))))</f>
        <v>Overforecast</v>
      </c>
      <c r="AE181" s="61" t="str">
        <f>IF(SUM(J181,M181)=0,"Others",IF(AND(M181=0,J181&gt;0),"Not Forecasted But Sold",IF(AND(M181&gt;0,J181=0),"Forecasted But Not Sold",IF(M181/J181&gt;1.1,"Overforecast",IF(M181/J181&lt;0.9,"Underforecast","Normal")))))</f>
        <v>Overforecast</v>
      </c>
      <c r="AF181" s="144" t="str">
        <f>IFERROR(IF(J181=0,"0",VLOOKUP(J181/M181,Master!$N$5:$P$11,3,TRUE)),"Sales Agst No FC")</f>
        <v>25-50</v>
      </c>
    </row>
    <row r="182" spans="1:32" x14ac:dyDescent="0.45">
      <c r="A182" s="60" t="s">
        <v>2302</v>
      </c>
      <c r="B182" s="61" t="s">
        <v>1122</v>
      </c>
      <c r="C182" s="61" t="s">
        <v>1130</v>
      </c>
      <c r="D182" s="61" t="s">
        <v>1178</v>
      </c>
      <c r="E182" s="62" t="s">
        <v>292</v>
      </c>
      <c r="F182" s="62" t="s">
        <v>1468</v>
      </c>
      <c r="G182" s="63">
        <v>44593</v>
      </c>
      <c r="H182" s="64">
        <v>5552</v>
      </c>
      <c r="I182" s="61" t="str">
        <f t="shared" si="12"/>
        <v>Demand</v>
      </c>
      <c r="J182" s="66">
        <v>1706</v>
      </c>
      <c r="K182" s="67">
        <v>3156</v>
      </c>
      <c r="L182" s="64">
        <v>3156</v>
      </c>
      <c r="M182" s="64">
        <v>2800</v>
      </c>
      <c r="N182" s="67">
        <f>ABS(K182-$J182)</f>
        <v>1450</v>
      </c>
      <c r="O182" s="64">
        <f>ABS(L182-$J182)</f>
        <v>1450</v>
      </c>
      <c r="P182" s="64">
        <f>ABS(M182-$J182)</f>
        <v>1094</v>
      </c>
      <c r="Q182" s="66">
        <v>2.9546539432724557</v>
      </c>
      <c r="R182" s="66">
        <f>$Q182*J182</f>
        <v>5040.6396272228094</v>
      </c>
      <c r="S182" s="67">
        <f>$Q182*K182</f>
        <v>9324.8878449678705</v>
      </c>
      <c r="T182" s="64">
        <f>$Q182*L182</f>
        <v>9324.8878449678705</v>
      </c>
      <c r="U182" s="64">
        <f>$Q182*M182</f>
        <v>8273.0310411628761</v>
      </c>
      <c r="V182" s="67">
        <f t="shared" si="13"/>
        <v>4284.2482177450611</v>
      </c>
      <c r="W182" s="64">
        <f t="shared" si="14"/>
        <v>4284.2482177450611</v>
      </c>
      <c r="X182" s="117">
        <f t="shared" si="15"/>
        <v>3232.3914139400667</v>
      </c>
      <c r="Y182" s="75">
        <f>IFERROR(MAX(1-N182/$J182,0),1)</f>
        <v>0.15005861664712783</v>
      </c>
      <c r="Z182" s="27">
        <f>IFERROR(MAX(1-O182/$J182,0),1)</f>
        <v>0.15005861664712783</v>
      </c>
      <c r="AA182" s="76">
        <f>IFERROR(MAX(1-P182/$J182,0),1)</f>
        <v>0.35873388042203991</v>
      </c>
      <c r="AB182" s="65" t="str">
        <f>IF(SUM($J182,M182)=0,"Others",VLOOKUP(AA182,Master!$B$4:$D$13,3,TRUE))</f>
        <v>30-40%</v>
      </c>
      <c r="AC182" s="60" t="str">
        <f>IF(SUM(J182,K182)=0,"Others",IF(AND(K182=0,J182&gt;0),"Not Forecasted But Sold",IF(AND(K182&gt;0,J182=0),"Forecasted But Not Sold",IF(K182/J182&gt;1.1,"Overforecast",IF(K182/J182&lt;0.9,"Underforecast","Normal")))))</f>
        <v>Overforecast</v>
      </c>
      <c r="AD182" s="61" t="str">
        <f>IF(SUM(J182,L182)=0,"Others",IF(AND(L182=0,J182&gt;0),"Not Forecasted But Sold",IF(AND(L182&gt;0,J182=0),"Forecasted But Not Sold",IF(L182/J182&gt;1.1,"Overforecast",IF(L182/J182&lt;0.9,"Underforecast","Normal")))))</f>
        <v>Overforecast</v>
      </c>
      <c r="AE182" s="61" t="str">
        <f>IF(SUM(J182,M182)=0,"Others",IF(AND(M182=0,J182&gt;0),"Not Forecasted But Sold",IF(AND(M182&gt;0,J182=0),"Forecasted But Not Sold",IF(M182/J182&gt;1.1,"Overforecast",IF(M182/J182&lt;0.9,"Underforecast","Normal")))))</f>
        <v>Overforecast</v>
      </c>
      <c r="AF182" s="144" t="str">
        <f>IFERROR(IF(J182=0,"0",VLOOKUP(J182/M182,Master!$N$5:$P$11,3,TRUE)),"Sales Agst No FC")</f>
        <v>50-80</v>
      </c>
    </row>
    <row r="183" spans="1:32" x14ac:dyDescent="0.45">
      <c r="A183" s="60" t="s">
        <v>2302</v>
      </c>
      <c r="B183" s="61" t="s">
        <v>1122</v>
      </c>
      <c r="C183" s="61" t="s">
        <v>1130</v>
      </c>
      <c r="D183" s="61" t="s">
        <v>1178</v>
      </c>
      <c r="E183" s="62" t="s">
        <v>293</v>
      </c>
      <c r="F183" s="62" t="s">
        <v>1469</v>
      </c>
      <c r="G183" s="63">
        <v>44593</v>
      </c>
      <c r="H183" s="64">
        <v>4716</v>
      </c>
      <c r="I183" s="61" t="str">
        <f t="shared" si="12"/>
        <v>Demand</v>
      </c>
      <c r="J183" s="66">
        <v>813</v>
      </c>
      <c r="K183" s="67">
        <v>1000</v>
      </c>
      <c r="L183" s="64">
        <v>1000</v>
      </c>
      <c r="M183" s="64">
        <v>475</v>
      </c>
      <c r="N183" s="67">
        <f>ABS(K183-$J183)</f>
        <v>187</v>
      </c>
      <c r="O183" s="64">
        <f>ABS(L183-$J183)</f>
        <v>187</v>
      </c>
      <c r="P183" s="64">
        <f>ABS(M183-$J183)</f>
        <v>338</v>
      </c>
      <c r="Q183" s="66">
        <v>4.4110491463098231</v>
      </c>
      <c r="R183" s="66">
        <f>$Q183*J183</f>
        <v>3586.182955949886</v>
      </c>
      <c r="S183" s="67">
        <f>$Q183*K183</f>
        <v>4411.0491463098233</v>
      </c>
      <c r="T183" s="64">
        <f>$Q183*L183</f>
        <v>4411.0491463098233</v>
      </c>
      <c r="U183" s="64">
        <f>$Q183*M183</f>
        <v>2095.2483444971658</v>
      </c>
      <c r="V183" s="67">
        <f t="shared" si="13"/>
        <v>824.86619035993726</v>
      </c>
      <c r="W183" s="64">
        <f t="shared" si="14"/>
        <v>824.86619035993726</v>
      </c>
      <c r="X183" s="117">
        <f t="shared" si="15"/>
        <v>1490.9346114527202</v>
      </c>
      <c r="Y183" s="75">
        <f>IFERROR(MAX(1-N183/$J183,0),1)</f>
        <v>0.76998769987699878</v>
      </c>
      <c r="Z183" s="27">
        <f>IFERROR(MAX(1-O183/$J183,0),1)</f>
        <v>0.76998769987699878</v>
      </c>
      <c r="AA183" s="76">
        <f>IFERROR(MAX(1-P183/$J183,0),1)</f>
        <v>0.58425584255842566</v>
      </c>
      <c r="AB183" s="65" t="str">
        <f>IF(SUM($J183,M183)=0,"Others",VLOOKUP(AA183,Master!$B$4:$D$13,3,TRUE))</f>
        <v>50-60%</v>
      </c>
      <c r="AC183" s="60" t="str">
        <f>IF(SUM(J183,K183)=0,"Others",IF(AND(K183=0,J183&gt;0),"Not Forecasted But Sold",IF(AND(K183&gt;0,J183=0),"Forecasted But Not Sold",IF(K183/J183&gt;1.1,"Overforecast",IF(K183/J183&lt;0.9,"Underforecast","Normal")))))</f>
        <v>Overforecast</v>
      </c>
      <c r="AD183" s="61" t="str">
        <f>IF(SUM(J183,L183)=0,"Others",IF(AND(L183=0,J183&gt;0),"Not Forecasted But Sold",IF(AND(L183&gt;0,J183=0),"Forecasted But Not Sold",IF(L183/J183&gt;1.1,"Overforecast",IF(L183/J183&lt;0.9,"Underforecast","Normal")))))</f>
        <v>Overforecast</v>
      </c>
      <c r="AE183" s="61" t="str">
        <f>IF(SUM(J183,M183)=0,"Others",IF(AND(M183=0,J183&gt;0),"Not Forecasted But Sold",IF(AND(M183&gt;0,J183=0),"Forecasted But Not Sold",IF(M183/J183&gt;1.1,"Overforecast",IF(M183/J183&lt;0.9,"Underforecast","Normal")))))</f>
        <v>Underforecast</v>
      </c>
      <c r="AF183" s="144" t="str">
        <f>IFERROR(IF(J183=0,"0",VLOOKUP(J183/M183,Master!$N$5:$P$11,3,TRUE)),"Sales Agst No FC")</f>
        <v>150-200</v>
      </c>
    </row>
    <row r="184" spans="1:32" x14ac:dyDescent="0.45">
      <c r="A184" s="60" t="s">
        <v>2302</v>
      </c>
      <c r="B184" s="61" t="s">
        <v>1122</v>
      </c>
      <c r="C184" s="61" t="s">
        <v>1130</v>
      </c>
      <c r="D184" s="61" t="s">
        <v>1178</v>
      </c>
      <c r="E184" s="62" t="s">
        <v>294</v>
      </c>
      <c r="F184" s="62" t="s">
        <v>1470</v>
      </c>
      <c r="G184" s="63">
        <v>44593</v>
      </c>
      <c r="H184" s="64">
        <v>2045</v>
      </c>
      <c r="I184" s="61" t="str">
        <f t="shared" si="12"/>
        <v>Demand</v>
      </c>
      <c r="J184" s="66">
        <v>424</v>
      </c>
      <c r="K184" s="67">
        <v>824</v>
      </c>
      <c r="L184" s="64">
        <v>824</v>
      </c>
      <c r="M184" s="64">
        <v>900</v>
      </c>
      <c r="N184" s="67">
        <f>ABS(K184-$J184)</f>
        <v>400</v>
      </c>
      <c r="O184" s="64">
        <f>ABS(L184-$J184)</f>
        <v>400</v>
      </c>
      <c r="P184" s="64">
        <f>ABS(M184-$J184)</f>
        <v>476</v>
      </c>
      <c r="Q184" s="66">
        <v>5.4635944172625983</v>
      </c>
      <c r="R184" s="66">
        <f>$Q184*J184</f>
        <v>2316.5640329193416</v>
      </c>
      <c r="S184" s="67">
        <f>$Q184*K184</f>
        <v>4502.0017998243811</v>
      </c>
      <c r="T184" s="64">
        <f>$Q184*L184</f>
        <v>4502.0017998243811</v>
      </c>
      <c r="U184" s="64">
        <f>$Q184*M184</f>
        <v>4917.2349755363384</v>
      </c>
      <c r="V184" s="67">
        <f t="shared" si="13"/>
        <v>2185.4377669050396</v>
      </c>
      <c r="W184" s="64">
        <f t="shared" si="14"/>
        <v>2185.4377669050396</v>
      </c>
      <c r="X184" s="117">
        <f t="shared" si="15"/>
        <v>2600.6709426169969</v>
      </c>
      <c r="Y184" s="75">
        <f>IFERROR(MAX(1-N184/$J184,0),1)</f>
        <v>5.6603773584905648E-2</v>
      </c>
      <c r="Z184" s="27">
        <f>IFERROR(MAX(1-O184/$J184,0),1)</f>
        <v>5.6603773584905648E-2</v>
      </c>
      <c r="AA184" s="76">
        <f>IFERROR(MAX(1-P184/$J184,0),1)</f>
        <v>0</v>
      </c>
      <c r="AB184" s="65" t="str">
        <f>IF(SUM($J184,M184)=0,"Others",VLOOKUP(AA184,Master!$B$4:$D$13,3,TRUE))</f>
        <v>0-10%</v>
      </c>
      <c r="AC184" s="60" t="str">
        <f>IF(SUM(J184,K184)=0,"Others",IF(AND(K184=0,J184&gt;0),"Not Forecasted But Sold",IF(AND(K184&gt;0,J184=0),"Forecasted But Not Sold",IF(K184/J184&gt;1.1,"Overforecast",IF(K184/J184&lt;0.9,"Underforecast","Normal")))))</f>
        <v>Overforecast</v>
      </c>
      <c r="AD184" s="61" t="str">
        <f>IF(SUM(J184,L184)=0,"Others",IF(AND(L184=0,J184&gt;0),"Not Forecasted But Sold",IF(AND(L184&gt;0,J184=0),"Forecasted But Not Sold",IF(L184/J184&gt;1.1,"Overforecast",IF(L184/J184&lt;0.9,"Underforecast","Normal")))))</f>
        <v>Overforecast</v>
      </c>
      <c r="AE184" s="61" t="str">
        <f>IF(SUM(J184,M184)=0,"Others",IF(AND(M184=0,J184&gt;0),"Not Forecasted But Sold",IF(AND(M184&gt;0,J184=0),"Forecasted But Not Sold",IF(M184/J184&gt;1.1,"Overforecast",IF(M184/J184&lt;0.9,"Underforecast","Normal")))))</f>
        <v>Overforecast</v>
      </c>
      <c r="AF184" s="144" t="str">
        <f>IFERROR(IF(J184=0,"0",VLOOKUP(J184/M184,Master!$N$5:$P$11,3,TRUE)),"Sales Agst No FC")</f>
        <v>25-50</v>
      </c>
    </row>
    <row r="185" spans="1:32" x14ac:dyDescent="0.45">
      <c r="A185" s="60" t="s">
        <v>2302</v>
      </c>
      <c r="B185" s="61" t="s">
        <v>1122</v>
      </c>
      <c r="C185" s="61" t="s">
        <v>1130</v>
      </c>
      <c r="D185" s="61" t="s">
        <v>1178</v>
      </c>
      <c r="E185" s="62" t="s">
        <v>295</v>
      </c>
      <c r="F185" s="62" t="s">
        <v>1471</v>
      </c>
      <c r="G185" s="63">
        <v>44593</v>
      </c>
      <c r="H185" s="64">
        <v>30090</v>
      </c>
      <c r="I185" s="61" t="str">
        <f t="shared" si="12"/>
        <v>Demand</v>
      </c>
      <c r="J185" s="66">
        <v>1076</v>
      </c>
      <c r="K185" s="67">
        <v>6000</v>
      </c>
      <c r="L185" s="64">
        <v>6000</v>
      </c>
      <c r="M185" s="64">
        <v>1200</v>
      </c>
      <c r="N185" s="67">
        <f>ABS(K185-$J185)</f>
        <v>4924</v>
      </c>
      <c r="O185" s="64">
        <f>ABS(L185-$J185)</f>
        <v>4924</v>
      </c>
      <c r="P185" s="64">
        <f>ABS(M185-$J185)</f>
        <v>124</v>
      </c>
      <c r="Q185" s="66">
        <v>3.3833449780670355</v>
      </c>
      <c r="R185" s="66">
        <f>$Q185*J185</f>
        <v>3640.4791964001301</v>
      </c>
      <c r="S185" s="67">
        <f>$Q185*K185</f>
        <v>20300.069868402214</v>
      </c>
      <c r="T185" s="64">
        <f>$Q185*L185</f>
        <v>20300.069868402214</v>
      </c>
      <c r="U185" s="64">
        <f>$Q185*M185</f>
        <v>4060.0139736804426</v>
      </c>
      <c r="V185" s="67">
        <f t="shared" si="13"/>
        <v>16659.590672002083</v>
      </c>
      <c r="W185" s="64">
        <f t="shared" si="14"/>
        <v>16659.590672002083</v>
      </c>
      <c r="X185" s="117">
        <f t="shared" si="15"/>
        <v>419.53477728031248</v>
      </c>
      <c r="Y185" s="75">
        <f>IFERROR(MAX(1-N185/$J185,0),1)</f>
        <v>0</v>
      </c>
      <c r="Z185" s="27">
        <f>IFERROR(MAX(1-O185/$J185,0),1)</f>
        <v>0</v>
      </c>
      <c r="AA185" s="76">
        <f>IFERROR(MAX(1-P185/$J185,0),1)</f>
        <v>0.88475836431226762</v>
      </c>
      <c r="AB185" s="65" t="str">
        <f>IF(SUM($J185,M185)=0,"Others",VLOOKUP(AA185,Master!$B$4:$D$13,3,TRUE))</f>
        <v>80-90%</v>
      </c>
      <c r="AC185" s="60" t="str">
        <f>IF(SUM(J185,K185)=0,"Others",IF(AND(K185=0,J185&gt;0),"Not Forecasted But Sold",IF(AND(K185&gt;0,J185=0),"Forecasted But Not Sold",IF(K185/J185&gt;1.1,"Overforecast",IF(K185/J185&lt;0.9,"Underforecast","Normal")))))</f>
        <v>Overforecast</v>
      </c>
      <c r="AD185" s="61" t="str">
        <f>IF(SUM(J185,L185)=0,"Others",IF(AND(L185=0,J185&gt;0),"Not Forecasted But Sold",IF(AND(L185&gt;0,J185=0),"Forecasted But Not Sold",IF(L185/J185&gt;1.1,"Overforecast",IF(L185/J185&lt;0.9,"Underforecast","Normal")))))</f>
        <v>Overforecast</v>
      </c>
      <c r="AE185" s="61" t="str">
        <f>IF(SUM(J185,M185)=0,"Others",IF(AND(M185=0,J185&gt;0),"Not Forecasted But Sold",IF(AND(M185&gt;0,J185=0),"Forecasted But Not Sold",IF(M185/J185&gt;1.1,"Overforecast",IF(M185/J185&lt;0.9,"Underforecast","Normal")))))</f>
        <v>Overforecast</v>
      </c>
      <c r="AF185" s="144" t="str">
        <f>IFERROR(IF(J185=0,"0",VLOOKUP(J185/M185,Master!$N$5:$P$11,3,TRUE)),"Sales Agst No FC")</f>
        <v>80-120</v>
      </c>
    </row>
    <row r="186" spans="1:32" x14ac:dyDescent="0.45">
      <c r="A186" s="60" t="s">
        <v>2302</v>
      </c>
      <c r="B186" s="61" t="s">
        <v>1122</v>
      </c>
      <c r="C186" s="61" t="s">
        <v>1130</v>
      </c>
      <c r="D186" s="61" t="s">
        <v>1178</v>
      </c>
      <c r="E186" s="62" t="s">
        <v>296</v>
      </c>
      <c r="F186" s="62" t="s">
        <v>1472</v>
      </c>
      <c r="G186" s="63">
        <v>44593</v>
      </c>
      <c r="H186" s="64">
        <v>0</v>
      </c>
      <c r="I186" s="61" t="str">
        <f t="shared" si="12"/>
        <v>Supply</v>
      </c>
      <c r="J186" s="66">
        <v>680</v>
      </c>
      <c r="K186" s="67">
        <v>1634</v>
      </c>
      <c r="L186" s="64">
        <v>1634</v>
      </c>
      <c r="M186" s="64">
        <v>1200</v>
      </c>
      <c r="N186" s="67">
        <f>ABS(K186-$J186)</f>
        <v>954</v>
      </c>
      <c r="O186" s="64">
        <f>ABS(L186-$J186)</f>
        <v>954</v>
      </c>
      <c r="P186" s="64">
        <f>ABS(M186-$J186)</f>
        <v>520</v>
      </c>
      <c r="Q186" s="66">
        <v>4.2847140274630311</v>
      </c>
      <c r="R186" s="66">
        <f>$Q186*J186</f>
        <v>2913.6055386748612</v>
      </c>
      <c r="S186" s="67">
        <f>$Q186*K186</f>
        <v>7001.2227208745926</v>
      </c>
      <c r="T186" s="64">
        <f>$Q186*L186</f>
        <v>7001.2227208745926</v>
      </c>
      <c r="U186" s="64">
        <f>$Q186*M186</f>
        <v>5141.6568329556376</v>
      </c>
      <c r="V186" s="67">
        <f t="shared" si="13"/>
        <v>4087.6171821997314</v>
      </c>
      <c r="W186" s="64">
        <f t="shared" si="14"/>
        <v>4087.6171821997314</v>
      </c>
      <c r="X186" s="117">
        <f t="shared" si="15"/>
        <v>2228.0512942807763</v>
      </c>
      <c r="Y186" s="75">
        <f>IFERROR(MAX(1-N186/$J186,0),1)</f>
        <v>0</v>
      </c>
      <c r="Z186" s="27">
        <f>IFERROR(MAX(1-O186/$J186,0),1)</f>
        <v>0</v>
      </c>
      <c r="AA186" s="76">
        <f>IFERROR(MAX(1-P186/$J186,0),1)</f>
        <v>0.23529411764705888</v>
      </c>
      <c r="AB186" s="65" t="str">
        <f>IF(SUM($J186,M186)=0,"Others",VLOOKUP(AA186,Master!$B$4:$D$13,3,TRUE))</f>
        <v>20-30%</v>
      </c>
      <c r="AC186" s="60" t="str">
        <f>IF(SUM(J186,K186)=0,"Others",IF(AND(K186=0,J186&gt;0),"Not Forecasted But Sold",IF(AND(K186&gt;0,J186=0),"Forecasted But Not Sold",IF(K186/J186&gt;1.1,"Overforecast",IF(K186/J186&lt;0.9,"Underforecast","Normal")))))</f>
        <v>Overforecast</v>
      </c>
      <c r="AD186" s="61" t="str">
        <f>IF(SUM(J186,L186)=0,"Others",IF(AND(L186=0,J186&gt;0),"Not Forecasted But Sold",IF(AND(L186&gt;0,J186=0),"Forecasted But Not Sold",IF(L186/J186&gt;1.1,"Overforecast",IF(L186/J186&lt;0.9,"Underforecast","Normal")))))</f>
        <v>Overforecast</v>
      </c>
      <c r="AE186" s="61" t="str">
        <f>IF(SUM(J186,M186)=0,"Others",IF(AND(M186=0,J186&gt;0),"Not Forecasted But Sold",IF(AND(M186&gt;0,J186=0),"Forecasted But Not Sold",IF(M186/J186&gt;1.1,"Overforecast",IF(M186/J186&lt;0.9,"Underforecast","Normal")))))</f>
        <v>Overforecast</v>
      </c>
      <c r="AF186" s="144" t="str">
        <f>IFERROR(IF(J186=0,"0",VLOOKUP(J186/M186,Master!$N$5:$P$11,3,TRUE)),"Sales Agst No FC")</f>
        <v>50-80</v>
      </c>
    </row>
    <row r="187" spans="1:32" x14ac:dyDescent="0.45">
      <c r="A187" s="60" t="s">
        <v>2302</v>
      </c>
      <c r="B187" s="61" t="s">
        <v>1121</v>
      </c>
      <c r="C187" s="61" t="s">
        <v>1136</v>
      </c>
      <c r="D187" s="61" t="s">
        <v>1179</v>
      </c>
      <c r="E187" s="62" t="s">
        <v>297</v>
      </c>
      <c r="F187" s="62" t="s">
        <v>1473</v>
      </c>
      <c r="G187" s="63">
        <v>44593</v>
      </c>
      <c r="H187" s="64">
        <v>0</v>
      </c>
      <c r="I187" s="61" t="str">
        <f t="shared" si="12"/>
        <v>Supply</v>
      </c>
      <c r="J187" s="66">
        <v>0</v>
      </c>
      <c r="K187" s="67">
        <v>300</v>
      </c>
      <c r="L187" s="64">
        <v>300</v>
      </c>
      <c r="M187" s="64">
        <v>0</v>
      </c>
      <c r="N187" s="67">
        <f>ABS(K187-$J187)</f>
        <v>300</v>
      </c>
      <c r="O187" s="64">
        <f>ABS(L187-$J187)</f>
        <v>300</v>
      </c>
      <c r="P187" s="64">
        <f>ABS(M187-$J187)</f>
        <v>0</v>
      </c>
      <c r="Q187" s="66">
        <v>2.555865641166708</v>
      </c>
      <c r="R187" s="66">
        <f>$Q187*J187</f>
        <v>0</v>
      </c>
      <c r="S187" s="67">
        <f>$Q187*K187</f>
        <v>766.75969235001241</v>
      </c>
      <c r="T187" s="64">
        <f>$Q187*L187</f>
        <v>766.75969235001241</v>
      </c>
      <c r="U187" s="64">
        <f>$Q187*M187</f>
        <v>0</v>
      </c>
      <c r="V187" s="67">
        <f t="shared" si="13"/>
        <v>766.75969235001241</v>
      </c>
      <c r="W187" s="64">
        <f t="shared" si="14"/>
        <v>766.75969235001241</v>
      </c>
      <c r="X187" s="117">
        <f t="shared" si="15"/>
        <v>0</v>
      </c>
      <c r="Y187" s="75">
        <f>IFERROR(MAX(1-N187/$J187,0),1)</f>
        <v>1</v>
      </c>
      <c r="Z187" s="27">
        <f>IFERROR(MAX(1-O187/$J187,0),1)</f>
        <v>1</v>
      </c>
      <c r="AA187" s="76">
        <f>IFERROR(MAX(1-P187/$J187,0),1)</f>
        <v>1</v>
      </c>
      <c r="AB187" s="65" t="str">
        <f>IF(SUM($J187,M187)=0,"Others",VLOOKUP(AA187,Master!$B$4:$D$13,3,TRUE))</f>
        <v>Others</v>
      </c>
      <c r="AC187" s="60" t="str">
        <f>IF(SUM(J187,K187)=0,"Others",IF(AND(K187=0,J187&gt;0),"Not Forecasted But Sold",IF(AND(K187&gt;0,J187=0),"Forecasted But Not Sold",IF(K187/J187&gt;1.1,"Overforecast",IF(K187/J187&lt;0.9,"Underforecast","Normal")))))</f>
        <v>Forecasted But Not Sold</v>
      </c>
      <c r="AD187" s="61" t="str">
        <f>IF(SUM(J187,L187)=0,"Others",IF(AND(L187=0,J187&gt;0),"Not Forecasted But Sold",IF(AND(L187&gt;0,J187=0),"Forecasted But Not Sold",IF(L187/J187&gt;1.1,"Overforecast",IF(L187/J187&lt;0.9,"Underforecast","Normal")))))</f>
        <v>Forecasted But Not Sold</v>
      </c>
      <c r="AE187" s="61" t="str">
        <f>IF(SUM(J187,M187)=0,"Others",IF(AND(M187=0,J187&gt;0),"Not Forecasted But Sold",IF(AND(M187&gt;0,J187=0),"Forecasted But Not Sold",IF(M187/J187&gt;1.1,"Overforecast",IF(M187/J187&lt;0.9,"Underforecast","Normal")))))</f>
        <v>Others</v>
      </c>
      <c r="AF187" s="144" t="str">
        <f>IFERROR(IF(J187=0,"0",VLOOKUP(J187/M187,Master!$N$5:$P$11,3,TRUE)),"Sales Agst No FC")</f>
        <v>0</v>
      </c>
    </row>
    <row r="188" spans="1:32" x14ac:dyDescent="0.45">
      <c r="A188" s="60" t="s">
        <v>2302</v>
      </c>
      <c r="B188" s="61" t="s">
        <v>1121</v>
      </c>
      <c r="C188" s="61" t="s">
        <v>1136</v>
      </c>
      <c r="D188" s="61" t="s">
        <v>1179</v>
      </c>
      <c r="E188" s="62" t="s">
        <v>298</v>
      </c>
      <c r="F188" s="62" t="s">
        <v>1474</v>
      </c>
      <c r="G188" s="63">
        <v>44593</v>
      </c>
      <c r="H188" s="64">
        <v>0</v>
      </c>
      <c r="I188" s="61" t="str">
        <f t="shared" si="12"/>
        <v>Demand</v>
      </c>
      <c r="J188" s="66">
        <v>73</v>
      </c>
      <c r="K188" s="67">
        <v>105</v>
      </c>
      <c r="L188" s="64">
        <v>105</v>
      </c>
      <c r="M188" s="64">
        <v>0</v>
      </c>
      <c r="N188" s="67">
        <f>ABS(K188-$J188)</f>
        <v>32</v>
      </c>
      <c r="O188" s="64">
        <f>ABS(L188-$J188)</f>
        <v>32</v>
      </c>
      <c r="P188" s="64">
        <f>ABS(M188-$J188)</f>
        <v>73</v>
      </c>
      <c r="Q188" s="66">
        <v>7.9947229244404694</v>
      </c>
      <c r="R188" s="66">
        <f>$Q188*J188</f>
        <v>583.61477348415428</v>
      </c>
      <c r="S188" s="67">
        <f>$Q188*K188</f>
        <v>839.44590706624933</v>
      </c>
      <c r="T188" s="64">
        <f>$Q188*L188</f>
        <v>839.44590706624933</v>
      </c>
      <c r="U188" s="64">
        <f>$Q188*M188</f>
        <v>0</v>
      </c>
      <c r="V188" s="67">
        <f t="shared" si="13"/>
        <v>255.83113358209505</v>
      </c>
      <c r="W188" s="64">
        <f t="shared" si="14"/>
        <v>255.83113358209505</v>
      </c>
      <c r="X188" s="117">
        <f t="shared" si="15"/>
        <v>583.61477348415428</v>
      </c>
      <c r="Y188" s="75">
        <f>IFERROR(MAX(1-N188/$J188,0),1)</f>
        <v>0.56164383561643838</v>
      </c>
      <c r="Z188" s="27">
        <f>IFERROR(MAX(1-O188/$J188,0),1)</f>
        <v>0.56164383561643838</v>
      </c>
      <c r="AA188" s="76">
        <f>IFERROR(MAX(1-P188/$J188,0),1)</f>
        <v>0</v>
      </c>
      <c r="AB188" s="65" t="str">
        <f>IF(SUM($J188,M188)=0,"Others",VLOOKUP(AA188,Master!$B$4:$D$13,3,TRUE))</f>
        <v>0-10%</v>
      </c>
      <c r="AC188" s="60" t="str">
        <f>IF(SUM(J188,K188)=0,"Others",IF(AND(K188=0,J188&gt;0),"Not Forecasted But Sold",IF(AND(K188&gt;0,J188=0),"Forecasted But Not Sold",IF(K188/J188&gt;1.1,"Overforecast",IF(K188/J188&lt;0.9,"Underforecast","Normal")))))</f>
        <v>Overforecast</v>
      </c>
      <c r="AD188" s="61" t="str">
        <f>IF(SUM(J188,L188)=0,"Others",IF(AND(L188=0,J188&gt;0),"Not Forecasted But Sold",IF(AND(L188&gt;0,J188=0),"Forecasted But Not Sold",IF(L188/J188&gt;1.1,"Overforecast",IF(L188/J188&lt;0.9,"Underforecast","Normal")))))</f>
        <v>Overforecast</v>
      </c>
      <c r="AE188" s="61" t="str">
        <f>IF(SUM(J188,M188)=0,"Others",IF(AND(M188=0,J188&gt;0),"Not Forecasted But Sold",IF(AND(M188&gt;0,J188=0),"Forecasted But Not Sold",IF(M188/J188&gt;1.1,"Overforecast",IF(M188/J188&lt;0.9,"Underforecast","Normal")))))</f>
        <v>Not Forecasted But Sold</v>
      </c>
      <c r="AF188" s="144" t="str">
        <f>IFERROR(IF(J188=0,"0",VLOOKUP(J188/M188,Master!$N$5:$P$11,3,TRUE)),"Sales Agst No FC")</f>
        <v>Sales Agst No FC</v>
      </c>
    </row>
    <row r="189" spans="1:32" x14ac:dyDescent="0.45">
      <c r="A189" s="60" t="s">
        <v>2302</v>
      </c>
      <c r="B189" s="61" t="s">
        <v>1123</v>
      </c>
      <c r="C189" s="61" t="s">
        <v>1127</v>
      </c>
      <c r="D189" s="61" t="s">
        <v>1180</v>
      </c>
      <c r="E189" s="62" t="s">
        <v>299</v>
      </c>
      <c r="F189" s="62" t="s">
        <v>1475</v>
      </c>
      <c r="G189" s="63">
        <v>44593</v>
      </c>
      <c r="H189" s="64">
        <v>7914</v>
      </c>
      <c r="I189" s="61" t="str">
        <f t="shared" si="12"/>
        <v>Demand</v>
      </c>
      <c r="J189" s="66">
        <v>356</v>
      </c>
      <c r="K189" s="67">
        <v>631</v>
      </c>
      <c r="L189" s="64">
        <v>631</v>
      </c>
      <c r="M189" s="64">
        <v>300</v>
      </c>
      <c r="N189" s="67">
        <f>ABS(K189-$J189)</f>
        <v>275</v>
      </c>
      <c r="O189" s="64">
        <f>ABS(L189-$J189)</f>
        <v>275</v>
      </c>
      <c r="P189" s="64">
        <f>ABS(M189-$J189)</f>
        <v>56</v>
      </c>
      <c r="Q189" s="66">
        <v>3.3576671223958332</v>
      </c>
      <c r="R189" s="66">
        <f>$Q189*J189</f>
        <v>1195.3294955729166</v>
      </c>
      <c r="S189" s="67">
        <f>$Q189*K189</f>
        <v>2118.6879542317706</v>
      </c>
      <c r="T189" s="64">
        <f>$Q189*L189</f>
        <v>2118.6879542317706</v>
      </c>
      <c r="U189" s="64">
        <f>$Q189*M189</f>
        <v>1007.30013671875</v>
      </c>
      <c r="V189" s="67">
        <f t="shared" si="13"/>
        <v>923.35845865885403</v>
      </c>
      <c r="W189" s="64">
        <f t="shared" si="14"/>
        <v>923.35845865885403</v>
      </c>
      <c r="X189" s="117">
        <f t="shared" si="15"/>
        <v>188.02935885416662</v>
      </c>
      <c r="Y189" s="75">
        <f>IFERROR(MAX(1-N189/$J189,0),1)</f>
        <v>0.22752808988764039</v>
      </c>
      <c r="Z189" s="27">
        <f>IFERROR(MAX(1-O189/$J189,0),1)</f>
        <v>0.22752808988764039</v>
      </c>
      <c r="AA189" s="76">
        <f>IFERROR(MAX(1-P189/$J189,0),1)</f>
        <v>0.84269662921348321</v>
      </c>
      <c r="AB189" s="65" t="str">
        <f>IF(SUM($J189,M189)=0,"Others",VLOOKUP(AA189,Master!$B$4:$D$13,3,TRUE))</f>
        <v>80-90%</v>
      </c>
      <c r="AC189" s="60" t="str">
        <f>IF(SUM(J189,K189)=0,"Others",IF(AND(K189=0,J189&gt;0),"Not Forecasted But Sold",IF(AND(K189&gt;0,J189=0),"Forecasted But Not Sold",IF(K189/J189&gt;1.1,"Overforecast",IF(K189/J189&lt;0.9,"Underforecast","Normal")))))</f>
        <v>Overforecast</v>
      </c>
      <c r="AD189" s="61" t="str">
        <f>IF(SUM(J189,L189)=0,"Others",IF(AND(L189=0,J189&gt;0),"Not Forecasted But Sold",IF(AND(L189&gt;0,J189=0),"Forecasted But Not Sold",IF(L189/J189&gt;1.1,"Overforecast",IF(L189/J189&lt;0.9,"Underforecast","Normal")))))</f>
        <v>Overforecast</v>
      </c>
      <c r="AE189" s="61" t="str">
        <f>IF(SUM(J189,M189)=0,"Others",IF(AND(M189=0,J189&gt;0),"Not Forecasted But Sold",IF(AND(M189&gt;0,J189=0),"Forecasted But Not Sold",IF(M189/J189&gt;1.1,"Overforecast",IF(M189/J189&lt;0.9,"Underforecast","Normal")))))</f>
        <v>Underforecast</v>
      </c>
      <c r="AF189" s="144" t="str">
        <f>IFERROR(IF(J189=0,"0",VLOOKUP(J189/M189,Master!$N$5:$P$11,3,TRUE)),"Sales Agst No FC")</f>
        <v>80-120</v>
      </c>
    </row>
    <row r="190" spans="1:32" x14ac:dyDescent="0.45">
      <c r="A190" s="60" t="s">
        <v>2302</v>
      </c>
      <c r="B190" s="61" t="s">
        <v>1123</v>
      </c>
      <c r="C190" s="61" t="s">
        <v>1127</v>
      </c>
      <c r="D190" s="61" t="s">
        <v>1180</v>
      </c>
      <c r="E190" s="62" t="s">
        <v>300</v>
      </c>
      <c r="F190" s="62" t="s">
        <v>1476</v>
      </c>
      <c r="G190" s="63">
        <v>44593</v>
      </c>
      <c r="H190" s="64">
        <v>25087</v>
      </c>
      <c r="I190" s="61" t="str">
        <f t="shared" si="12"/>
        <v>Demand</v>
      </c>
      <c r="J190" s="66">
        <v>1746</v>
      </c>
      <c r="K190" s="67">
        <v>2010</v>
      </c>
      <c r="L190" s="64">
        <v>2010</v>
      </c>
      <c r="M190" s="64">
        <v>1500</v>
      </c>
      <c r="N190" s="67">
        <f>ABS(K190-$J190)</f>
        <v>264</v>
      </c>
      <c r="O190" s="64">
        <f>ABS(L190-$J190)</f>
        <v>264</v>
      </c>
      <c r="P190" s="64">
        <f>ABS(M190-$J190)</f>
        <v>246</v>
      </c>
      <c r="Q190" s="66">
        <v>2.2755543223052297</v>
      </c>
      <c r="R190" s="66">
        <f>$Q190*J190</f>
        <v>3973.1178467449308</v>
      </c>
      <c r="S190" s="67">
        <f>$Q190*K190</f>
        <v>4573.864187833512</v>
      </c>
      <c r="T190" s="64">
        <f>$Q190*L190</f>
        <v>4573.864187833512</v>
      </c>
      <c r="U190" s="64">
        <f>$Q190*M190</f>
        <v>3413.3314834578446</v>
      </c>
      <c r="V190" s="67">
        <f t="shared" si="13"/>
        <v>600.74634108858118</v>
      </c>
      <c r="W190" s="64">
        <f t="shared" si="14"/>
        <v>600.74634108858118</v>
      </c>
      <c r="X190" s="117">
        <f t="shared" si="15"/>
        <v>559.78636328708626</v>
      </c>
      <c r="Y190" s="75">
        <f>IFERROR(MAX(1-N190/$J190,0),1)</f>
        <v>0.84879725085910651</v>
      </c>
      <c r="Z190" s="27">
        <f>IFERROR(MAX(1-O190/$J190,0),1)</f>
        <v>0.84879725085910651</v>
      </c>
      <c r="AA190" s="76">
        <f>IFERROR(MAX(1-P190/$J190,0),1)</f>
        <v>0.85910652920962205</v>
      </c>
      <c r="AB190" s="65" t="str">
        <f>IF(SUM($J190,M190)=0,"Others",VLOOKUP(AA190,Master!$B$4:$D$13,3,TRUE))</f>
        <v>80-90%</v>
      </c>
      <c r="AC190" s="60" t="str">
        <f>IF(SUM(J190,K190)=0,"Others",IF(AND(K190=0,J190&gt;0),"Not Forecasted But Sold",IF(AND(K190&gt;0,J190=0),"Forecasted But Not Sold",IF(K190/J190&gt;1.1,"Overforecast",IF(K190/J190&lt;0.9,"Underforecast","Normal")))))</f>
        <v>Overforecast</v>
      </c>
      <c r="AD190" s="61" t="str">
        <f>IF(SUM(J190,L190)=0,"Others",IF(AND(L190=0,J190&gt;0),"Not Forecasted But Sold",IF(AND(L190&gt;0,J190=0),"Forecasted But Not Sold",IF(L190/J190&gt;1.1,"Overforecast",IF(L190/J190&lt;0.9,"Underforecast","Normal")))))</f>
        <v>Overforecast</v>
      </c>
      <c r="AE190" s="61" t="str">
        <f>IF(SUM(J190,M190)=0,"Others",IF(AND(M190=0,J190&gt;0),"Not Forecasted But Sold",IF(AND(M190&gt;0,J190=0),"Forecasted But Not Sold",IF(M190/J190&gt;1.1,"Overforecast",IF(M190/J190&lt;0.9,"Underforecast","Normal")))))</f>
        <v>Underforecast</v>
      </c>
      <c r="AF190" s="144" t="str">
        <f>IFERROR(IF(J190=0,"0",VLOOKUP(J190/M190,Master!$N$5:$P$11,3,TRUE)),"Sales Agst No FC")</f>
        <v>80-120</v>
      </c>
    </row>
    <row r="191" spans="1:32" x14ac:dyDescent="0.45">
      <c r="A191" s="60" t="s">
        <v>2302</v>
      </c>
      <c r="B191" s="61" t="s">
        <v>1122</v>
      </c>
      <c r="C191" s="61" t="s">
        <v>1130</v>
      </c>
      <c r="D191" s="61" t="s">
        <v>1182</v>
      </c>
      <c r="E191" s="62" t="s">
        <v>301</v>
      </c>
      <c r="F191" s="62" t="s">
        <v>1477</v>
      </c>
      <c r="G191" s="63">
        <v>44593</v>
      </c>
      <c r="H191" s="64">
        <v>28395</v>
      </c>
      <c r="I191" s="61" t="str">
        <f t="shared" si="12"/>
        <v>Demand</v>
      </c>
      <c r="J191" s="66">
        <v>4107</v>
      </c>
      <c r="K191" s="67">
        <v>4570</v>
      </c>
      <c r="L191" s="64">
        <v>4570</v>
      </c>
      <c r="M191" s="64">
        <v>5500</v>
      </c>
      <c r="N191" s="67">
        <f>ABS(K191-$J191)</f>
        <v>463</v>
      </c>
      <c r="O191" s="64">
        <f>ABS(L191-$J191)</f>
        <v>463</v>
      </c>
      <c r="P191" s="64">
        <f>ABS(M191-$J191)</f>
        <v>1393</v>
      </c>
      <c r="Q191" s="66">
        <v>0.71996987670865387</v>
      </c>
      <c r="R191" s="66">
        <f>$Q191*J191</f>
        <v>2956.9162836424416</v>
      </c>
      <c r="S191" s="67">
        <f>$Q191*K191</f>
        <v>3290.2623365585482</v>
      </c>
      <c r="T191" s="64">
        <f>$Q191*L191</f>
        <v>3290.2623365585482</v>
      </c>
      <c r="U191" s="64">
        <f>$Q191*M191</f>
        <v>3959.8343218975961</v>
      </c>
      <c r="V191" s="67">
        <f t="shared" si="13"/>
        <v>333.3460529161066</v>
      </c>
      <c r="W191" s="64">
        <f t="shared" si="14"/>
        <v>333.3460529161066</v>
      </c>
      <c r="X191" s="117">
        <f t="shared" si="15"/>
        <v>1002.9180382551544</v>
      </c>
      <c r="Y191" s="75">
        <f>IFERROR(MAX(1-N191/$J191,0),1)</f>
        <v>0.88726564402240082</v>
      </c>
      <c r="Z191" s="27">
        <f>IFERROR(MAX(1-O191/$J191,0),1)</f>
        <v>0.88726564402240082</v>
      </c>
      <c r="AA191" s="76">
        <f>IFERROR(MAX(1-P191/$J191,0),1)</f>
        <v>0.66082298514730953</v>
      </c>
      <c r="AB191" s="65" t="str">
        <f>IF(SUM($J191,M191)=0,"Others",VLOOKUP(AA191,Master!$B$4:$D$13,3,TRUE))</f>
        <v>60-70%</v>
      </c>
      <c r="AC191" s="60" t="str">
        <f>IF(SUM(J191,K191)=0,"Others",IF(AND(K191=0,J191&gt;0),"Not Forecasted But Sold",IF(AND(K191&gt;0,J191=0),"Forecasted But Not Sold",IF(K191/J191&gt;1.1,"Overforecast",IF(K191/J191&lt;0.9,"Underforecast","Normal")))))</f>
        <v>Overforecast</v>
      </c>
      <c r="AD191" s="61" t="str">
        <f>IF(SUM(J191,L191)=0,"Others",IF(AND(L191=0,J191&gt;0),"Not Forecasted But Sold",IF(AND(L191&gt;0,J191=0),"Forecasted But Not Sold",IF(L191/J191&gt;1.1,"Overforecast",IF(L191/J191&lt;0.9,"Underforecast","Normal")))))</f>
        <v>Overforecast</v>
      </c>
      <c r="AE191" s="61" t="str">
        <f>IF(SUM(J191,M191)=0,"Others",IF(AND(M191=0,J191&gt;0),"Not Forecasted But Sold",IF(AND(M191&gt;0,J191=0),"Forecasted But Not Sold",IF(M191/J191&gt;1.1,"Overforecast",IF(M191/J191&lt;0.9,"Underforecast","Normal")))))</f>
        <v>Overforecast</v>
      </c>
      <c r="AF191" s="144" t="str">
        <f>IFERROR(IF(J191=0,"0",VLOOKUP(J191/M191,Master!$N$5:$P$11,3,TRUE)),"Sales Agst No FC")</f>
        <v>50-80</v>
      </c>
    </row>
    <row r="192" spans="1:32" x14ac:dyDescent="0.45">
      <c r="A192" s="60" t="s">
        <v>2302</v>
      </c>
      <c r="B192" s="61" t="s">
        <v>1122</v>
      </c>
      <c r="C192" s="61" t="s">
        <v>1130</v>
      </c>
      <c r="D192" s="61" t="s">
        <v>1182</v>
      </c>
      <c r="E192" s="62" t="s">
        <v>302</v>
      </c>
      <c r="F192" s="62" t="s">
        <v>1478</v>
      </c>
      <c r="G192" s="63">
        <v>44593</v>
      </c>
      <c r="H192" s="64">
        <v>6607</v>
      </c>
      <c r="I192" s="61" t="str">
        <f t="shared" si="12"/>
        <v>Demand</v>
      </c>
      <c r="J192" s="66">
        <v>1071</v>
      </c>
      <c r="K192" s="67">
        <v>1208</v>
      </c>
      <c r="L192" s="64">
        <v>1208</v>
      </c>
      <c r="M192" s="64">
        <v>1400</v>
      </c>
      <c r="N192" s="67">
        <f>ABS(K192-$J192)</f>
        <v>137</v>
      </c>
      <c r="O192" s="64">
        <f>ABS(L192-$J192)</f>
        <v>137</v>
      </c>
      <c r="P192" s="64">
        <f>ABS(M192-$J192)</f>
        <v>329</v>
      </c>
      <c r="Q192" s="66">
        <v>1.1580693105356052</v>
      </c>
      <c r="R192" s="66">
        <f>$Q192*J192</f>
        <v>1240.2922315836331</v>
      </c>
      <c r="S192" s="67">
        <f>$Q192*K192</f>
        <v>1398.9477271270111</v>
      </c>
      <c r="T192" s="64">
        <f>$Q192*L192</f>
        <v>1398.9477271270111</v>
      </c>
      <c r="U192" s="64">
        <f>$Q192*M192</f>
        <v>1621.2970347498474</v>
      </c>
      <c r="V192" s="67">
        <f t="shared" si="13"/>
        <v>158.65549554337804</v>
      </c>
      <c r="W192" s="64">
        <f t="shared" si="14"/>
        <v>158.65549554337804</v>
      </c>
      <c r="X192" s="117">
        <f t="shared" si="15"/>
        <v>381.00480316621429</v>
      </c>
      <c r="Y192" s="75">
        <f>IFERROR(MAX(1-N192/$J192,0),1)</f>
        <v>0.87208216619981327</v>
      </c>
      <c r="Z192" s="27">
        <f>IFERROR(MAX(1-O192/$J192,0),1)</f>
        <v>0.87208216619981327</v>
      </c>
      <c r="AA192" s="76">
        <f>IFERROR(MAX(1-P192/$J192,0),1)</f>
        <v>0.69281045751633985</v>
      </c>
      <c r="AB192" s="65" t="str">
        <f>IF(SUM($J192,M192)=0,"Others",VLOOKUP(AA192,Master!$B$4:$D$13,3,TRUE))</f>
        <v>60-70%</v>
      </c>
      <c r="AC192" s="60" t="str">
        <f>IF(SUM(J192,K192)=0,"Others",IF(AND(K192=0,J192&gt;0),"Not Forecasted But Sold",IF(AND(K192&gt;0,J192=0),"Forecasted But Not Sold",IF(K192/J192&gt;1.1,"Overforecast",IF(K192/J192&lt;0.9,"Underforecast","Normal")))))</f>
        <v>Overforecast</v>
      </c>
      <c r="AD192" s="61" t="str">
        <f>IF(SUM(J192,L192)=0,"Others",IF(AND(L192=0,J192&gt;0),"Not Forecasted But Sold",IF(AND(L192&gt;0,J192=0),"Forecasted But Not Sold",IF(L192/J192&gt;1.1,"Overforecast",IF(L192/J192&lt;0.9,"Underforecast","Normal")))))</f>
        <v>Overforecast</v>
      </c>
      <c r="AE192" s="61" t="str">
        <f>IF(SUM(J192,M192)=0,"Others",IF(AND(M192=0,J192&gt;0),"Not Forecasted But Sold",IF(AND(M192&gt;0,J192=0),"Forecasted But Not Sold",IF(M192/J192&gt;1.1,"Overforecast",IF(M192/J192&lt;0.9,"Underforecast","Normal")))))</f>
        <v>Overforecast</v>
      </c>
      <c r="AF192" s="144" t="str">
        <f>IFERROR(IF(J192=0,"0",VLOOKUP(J192/M192,Master!$N$5:$P$11,3,TRUE)),"Sales Agst No FC")</f>
        <v>50-80</v>
      </c>
    </row>
    <row r="193" spans="1:32" x14ac:dyDescent="0.45">
      <c r="A193" s="60" t="s">
        <v>2302</v>
      </c>
      <c r="B193" s="61" t="s">
        <v>1122</v>
      </c>
      <c r="C193" s="61" t="s">
        <v>1130</v>
      </c>
      <c r="D193" s="61" t="s">
        <v>1182</v>
      </c>
      <c r="E193" s="62" t="s">
        <v>303</v>
      </c>
      <c r="F193" s="62" t="s">
        <v>1479</v>
      </c>
      <c r="G193" s="63">
        <v>44593</v>
      </c>
      <c r="H193" s="64">
        <v>7010</v>
      </c>
      <c r="I193" s="61" t="str">
        <f t="shared" si="12"/>
        <v>Demand</v>
      </c>
      <c r="J193" s="66">
        <v>1042</v>
      </c>
      <c r="K193" s="67">
        <v>1677</v>
      </c>
      <c r="L193" s="64">
        <v>1677</v>
      </c>
      <c r="M193" s="64">
        <v>1400</v>
      </c>
      <c r="N193" s="67">
        <f>ABS(K193-$J193)</f>
        <v>635</v>
      </c>
      <c r="O193" s="64">
        <f>ABS(L193-$J193)</f>
        <v>635</v>
      </c>
      <c r="P193" s="64">
        <f>ABS(M193-$J193)</f>
        <v>358</v>
      </c>
      <c r="Q193" s="66">
        <v>1.039169252066857</v>
      </c>
      <c r="R193" s="66">
        <f>$Q193*J193</f>
        <v>1082.8143606536648</v>
      </c>
      <c r="S193" s="67">
        <f>$Q193*K193</f>
        <v>1742.686835716119</v>
      </c>
      <c r="T193" s="64">
        <f>$Q193*L193</f>
        <v>1742.686835716119</v>
      </c>
      <c r="U193" s="64">
        <f>$Q193*M193</f>
        <v>1454.8369528935998</v>
      </c>
      <c r="V193" s="67">
        <f t="shared" si="13"/>
        <v>659.87247506245421</v>
      </c>
      <c r="W193" s="64">
        <f t="shared" si="14"/>
        <v>659.87247506245421</v>
      </c>
      <c r="X193" s="117">
        <f t="shared" si="15"/>
        <v>372.02259223993497</v>
      </c>
      <c r="Y193" s="75">
        <f>IFERROR(MAX(1-N193/$J193,0),1)</f>
        <v>0.39059500959692894</v>
      </c>
      <c r="Z193" s="27">
        <f>IFERROR(MAX(1-O193/$J193,0),1)</f>
        <v>0.39059500959692894</v>
      </c>
      <c r="AA193" s="76">
        <f>IFERROR(MAX(1-P193/$J193,0),1)</f>
        <v>0.65642994241842612</v>
      </c>
      <c r="AB193" s="65" t="str">
        <f>IF(SUM($J193,M193)=0,"Others",VLOOKUP(AA193,Master!$B$4:$D$13,3,TRUE))</f>
        <v>60-70%</v>
      </c>
      <c r="AC193" s="60" t="str">
        <f>IF(SUM(J193,K193)=0,"Others",IF(AND(K193=0,J193&gt;0),"Not Forecasted But Sold",IF(AND(K193&gt;0,J193=0),"Forecasted But Not Sold",IF(K193/J193&gt;1.1,"Overforecast",IF(K193/J193&lt;0.9,"Underforecast","Normal")))))</f>
        <v>Overforecast</v>
      </c>
      <c r="AD193" s="61" t="str">
        <f>IF(SUM(J193,L193)=0,"Others",IF(AND(L193=0,J193&gt;0),"Not Forecasted But Sold",IF(AND(L193&gt;0,J193=0),"Forecasted But Not Sold",IF(L193/J193&gt;1.1,"Overforecast",IF(L193/J193&lt;0.9,"Underforecast","Normal")))))</f>
        <v>Overforecast</v>
      </c>
      <c r="AE193" s="61" t="str">
        <f>IF(SUM(J193,M193)=0,"Others",IF(AND(M193=0,J193&gt;0),"Not Forecasted But Sold",IF(AND(M193&gt;0,J193=0),"Forecasted But Not Sold",IF(M193/J193&gt;1.1,"Overforecast",IF(M193/J193&lt;0.9,"Underforecast","Normal")))))</f>
        <v>Overforecast</v>
      </c>
      <c r="AF193" s="144" t="str">
        <f>IFERROR(IF(J193=0,"0",VLOOKUP(J193/M193,Master!$N$5:$P$11,3,TRUE)),"Sales Agst No FC")</f>
        <v>50-80</v>
      </c>
    </row>
    <row r="194" spans="1:32" x14ac:dyDescent="0.45">
      <c r="A194" s="60" t="s">
        <v>2302</v>
      </c>
      <c r="B194" s="61" t="s">
        <v>1122</v>
      </c>
      <c r="C194" s="61" t="s">
        <v>1130</v>
      </c>
      <c r="D194" s="61" t="s">
        <v>1182</v>
      </c>
      <c r="E194" s="62" t="s">
        <v>304</v>
      </c>
      <c r="F194" s="62" t="s">
        <v>1480</v>
      </c>
      <c r="G194" s="63">
        <v>44593</v>
      </c>
      <c r="H194" s="64">
        <v>279</v>
      </c>
      <c r="I194" s="61" t="str">
        <f t="shared" si="12"/>
        <v>Demand</v>
      </c>
      <c r="J194" s="66">
        <v>31</v>
      </c>
      <c r="K194" s="67">
        <v>76</v>
      </c>
      <c r="L194" s="64">
        <v>76</v>
      </c>
      <c r="M194" s="64">
        <v>80</v>
      </c>
      <c r="N194" s="67">
        <f>ABS(K194-$J194)</f>
        <v>45</v>
      </c>
      <c r="O194" s="64">
        <f>ABS(L194-$J194)</f>
        <v>45</v>
      </c>
      <c r="P194" s="64">
        <f>ABS(M194-$J194)</f>
        <v>49</v>
      </c>
      <c r="Q194" s="66">
        <v>0.66842688347698009</v>
      </c>
      <c r="R194" s="66">
        <f>$Q194*J194</f>
        <v>20.721233387786384</v>
      </c>
      <c r="S194" s="67">
        <f>$Q194*K194</f>
        <v>50.800443144250487</v>
      </c>
      <c r="T194" s="64">
        <f>$Q194*L194</f>
        <v>50.800443144250487</v>
      </c>
      <c r="U194" s="64">
        <f>$Q194*M194</f>
        <v>53.474150678158409</v>
      </c>
      <c r="V194" s="67">
        <f t="shared" si="13"/>
        <v>30.079209756464103</v>
      </c>
      <c r="W194" s="64">
        <f t="shared" si="14"/>
        <v>30.079209756464103</v>
      </c>
      <c r="X194" s="117">
        <f t="shared" si="15"/>
        <v>32.752917290372025</v>
      </c>
      <c r="Y194" s="75">
        <f>IFERROR(MAX(1-N194/$J194,0),1)</f>
        <v>0</v>
      </c>
      <c r="Z194" s="27">
        <f>IFERROR(MAX(1-O194/$J194,0),1)</f>
        <v>0</v>
      </c>
      <c r="AA194" s="76">
        <f>IFERROR(MAX(1-P194/$J194,0),1)</f>
        <v>0</v>
      </c>
      <c r="AB194" s="65" t="str">
        <f>IF(SUM($J194,M194)=0,"Others",VLOOKUP(AA194,Master!$B$4:$D$13,3,TRUE))</f>
        <v>0-10%</v>
      </c>
      <c r="AC194" s="60" t="str">
        <f>IF(SUM(J194,K194)=0,"Others",IF(AND(K194=0,J194&gt;0),"Not Forecasted But Sold",IF(AND(K194&gt;0,J194=0),"Forecasted But Not Sold",IF(K194/J194&gt;1.1,"Overforecast",IF(K194/J194&lt;0.9,"Underforecast","Normal")))))</f>
        <v>Overforecast</v>
      </c>
      <c r="AD194" s="61" t="str">
        <f>IF(SUM(J194,L194)=0,"Others",IF(AND(L194=0,J194&gt;0),"Not Forecasted But Sold",IF(AND(L194&gt;0,J194=0),"Forecasted But Not Sold",IF(L194/J194&gt;1.1,"Overforecast",IF(L194/J194&lt;0.9,"Underforecast","Normal")))))</f>
        <v>Overforecast</v>
      </c>
      <c r="AE194" s="61" t="str">
        <f>IF(SUM(J194,M194)=0,"Others",IF(AND(M194=0,J194&gt;0),"Not Forecasted But Sold",IF(AND(M194&gt;0,J194=0),"Forecasted But Not Sold",IF(M194/J194&gt;1.1,"Overforecast",IF(M194/J194&lt;0.9,"Underforecast","Normal")))))</f>
        <v>Overforecast</v>
      </c>
      <c r="AF194" s="144" t="str">
        <f>IFERROR(IF(J194=0,"0",VLOOKUP(J194/M194,Master!$N$5:$P$11,3,TRUE)),"Sales Agst No FC")</f>
        <v>25-50</v>
      </c>
    </row>
    <row r="195" spans="1:32" x14ac:dyDescent="0.45">
      <c r="A195" s="60" t="s">
        <v>2302</v>
      </c>
      <c r="B195" s="61" t="s">
        <v>1122</v>
      </c>
      <c r="C195" s="61" t="s">
        <v>1130</v>
      </c>
      <c r="D195" s="61" t="s">
        <v>1182</v>
      </c>
      <c r="E195" s="62" t="s">
        <v>305</v>
      </c>
      <c r="F195" s="62" t="s">
        <v>1481</v>
      </c>
      <c r="G195" s="63">
        <v>44593</v>
      </c>
      <c r="H195" s="64">
        <v>1058</v>
      </c>
      <c r="I195" s="61" t="str">
        <f t="shared" si="12"/>
        <v>Demand</v>
      </c>
      <c r="J195" s="66">
        <v>156</v>
      </c>
      <c r="K195" s="67">
        <v>133</v>
      </c>
      <c r="L195" s="64">
        <v>133</v>
      </c>
      <c r="M195" s="64">
        <v>250</v>
      </c>
      <c r="N195" s="67">
        <f>ABS(K195-$J195)</f>
        <v>23</v>
      </c>
      <c r="O195" s="64">
        <f>ABS(L195-$J195)</f>
        <v>23</v>
      </c>
      <c r="P195" s="64">
        <f>ABS(M195-$J195)</f>
        <v>94</v>
      </c>
      <c r="Q195" s="66">
        <v>2.2179606459280627</v>
      </c>
      <c r="R195" s="66">
        <f>$Q195*J195</f>
        <v>346.0018607647778</v>
      </c>
      <c r="S195" s="67">
        <f>$Q195*K195</f>
        <v>294.98876590843236</v>
      </c>
      <c r="T195" s="64">
        <f>$Q195*L195</f>
        <v>294.98876590843236</v>
      </c>
      <c r="U195" s="64">
        <f>$Q195*M195</f>
        <v>554.49016148201565</v>
      </c>
      <c r="V195" s="67">
        <f t="shared" si="13"/>
        <v>51.013094856345447</v>
      </c>
      <c r="W195" s="64">
        <f t="shared" si="14"/>
        <v>51.013094856345447</v>
      </c>
      <c r="X195" s="117">
        <f t="shared" si="15"/>
        <v>208.48830071723785</v>
      </c>
      <c r="Y195" s="75">
        <f>IFERROR(MAX(1-N195/$J195,0),1)</f>
        <v>0.85256410256410253</v>
      </c>
      <c r="Z195" s="27">
        <f>IFERROR(MAX(1-O195/$J195,0),1)</f>
        <v>0.85256410256410253</v>
      </c>
      <c r="AA195" s="76">
        <f>IFERROR(MAX(1-P195/$J195,0),1)</f>
        <v>0.39743589743589747</v>
      </c>
      <c r="AB195" s="65" t="str">
        <f>IF(SUM($J195,M195)=0,"Others",VLOOKUP(AA195,Master!$B$4:$D$13,3,TRUE))</f>
        <v>30-40%</v>
      </c>
      <c r="AC195" s="60" t="str">
        <f>IF(SUM(J195,K195)=0,"Others",IF(AND(K195=0,J195&gt;0),"Not Forecasted But Sold",IF(AND(K195&gt;0,J195=0),"Forecasted But Not Sold",IF(K195/J195&gt;1.1,"Overforecast",IF(K195/J195&lt;0.9,"Underforecast","Normal")))))</f>
        <v>Underforecast</v>
      </c>
      <c r="AD195" s="61" t="str">
        <f>IF(SUM(J195,L195)=0,"Others",IF(AND(L195=0,J195&gt;0),"Not Forecasted But Sold",IF(AND(L195&gt;0,J195=0),"Forecasted But Not Sold",IF(L195/J195&gt;1.1,"Overforecast",IF(L195/J195&lt;0.9,"Underforecast","Normal")))))</f>
        <v>Underforecast</v>
      </c>
      <c r="AE195" s="61" t="str">
        <f>IF(SUM(J195,M195)=0,"Others",IF(AND(M195=0,J195&gt;0),"Not Forecasted But Sold",IF(AND(M195&gt;0,J195=0),"Forecasted But Not Sold",IF(M195/J195&gt;1.1,"Overforecast",IF(M195/J195&lt;0.9,"Underforecast","Normal")))))</f>
        <v>Overforecast</v>
      </c>
      <c r="AF195" s="144" t="str">
        <f>IFERROR(IF(J195=0,"0",VLOOKUP(J195/M195,Master!$N$5:$P$11,3,TRUE)),"Sales Agst No FC")</f>
        <v>50-80</v>
      </c>
    </row>
    <row r="196" spans="1:32" x14ac:dyDescent="0.45">
      <c r="A196" s="60" t="s">
        <v>2302</v>
      </c>
      <c r="B196" s="61" t="s">
        <v>1122</v>
      </c>
      <c r="C196" s="61" t="s">
        <v>1130</v>
      </c>
      <c r="D196" s="61" t="s">
        <v>1182</v>
      </c>
      <c r="E196" s="62" t="s">
        <v>306</v>
      </c>
      <c r="F196" s="62" t="s">
        <v>1482</v>
      </c>
      <c r="G196" s="63">
        <v>44593</v>
      </c>
      <c r="H196" s="64">
        <v>40592</v>
      </c>
      <c r="I196" s="61" t="str">
        <f t="shared" si="12"/>
        <v>Demand</v>
      </c>
      <c r="J196" s="66">
        <v>2965</v>
      </c>
      <c r="K196" s="67">
        <v>4710</v>
      </c>
      <c r="L196" s="64">
        <v>4710</v>
      </c>
      <c r="M196" s="64">
        <v>5300</v>
      </c>
      <c r="N196" s="67">
        <f>ABS(K196-$J196)</f>
        <v>1745</v>
      </c>
      <c r="O196" s="64">
        <f>ABS(L196-$J196)</f>
        <v>1745</v>
      </c>
      <c r="P196" s="64">
        <f>ABS(M196-$J196)</f>
        <v>2335</v>
      </c>
      <c r="Q196" s="66">
        <v>1.0200563973960548</v>
      </c>
      <c r="R196" s="66">
        <f>$Q196*J196</f>
        <v>3024.4672182793024</v>
      </c>
      <c r="S196" s="67">
        <f>$Q196*K196</f>
        <v>4804.4656317354184</v>
      </c>
      <c r="T196" s="64">
        <f>$Q196*L196</f>
        <v>4804.4656317354184</v>
      </c>
      <c r="U196" s="64">
        <f>$Q196*M196</f>
        <v>5406.2989061990902</v>
      </c>
      <c r="V196" s="67">
        <f t="shared" si="13"/>
        <v>1779.9984134561159</v>
      </c>
      <c r="W196" s="64">
        <f t="shared" si="14"/>
        <v>1779.9984134561159</v>
      </c>
      <c r="X196" s="117">
        <f t="shared" si="15"/>
        <v>2381.8316879197878</v>
      </c>
      <c r="Y196" s="75">
        <f>IFERROR(MAX(1-N196/$J196,0),1)</f>
        <v>0.41146711635750421</v>
      </c>
      <c r="Z196" s="27">
        <f>IFERROR(MAX(1-O196/$J196,0),1)</f>
        <v>0.41146711635750421</v>
      </c>
      <c r="AA196" s="76">
        <f>IFERROR(MAX(1-P196/$J196,0),1)</f>
        <v>0.21247892074198993</v>
      </c>
      <c r="AB196" s="65" t="str">
        <f>IF(SUM($J196,M196)=0,"Others",VLOOKUP(AA196,Master!$B$4:$D$13,3,TRUE))</f>
        <v>20-30%</v>
      </c>
      <c r="AC196" s="60" t="str">
        <f>IF(SUM(J196,K196)=0,"Others",IF(AND(K196=0,J196&gt;0),"Not Forecasted But Sold",IF(AND(K196&gt;0,J196=0),"Forecasted But Not Sold",IF(K196/J196&gt;1.1,"Overforecast",IF(K196/J196&lt;0.9,"Underforecast","Normal")))))</f>
        <v>Overforecast</v>
      </c>
      <c r="AD196" s="61" t="str">
        <f>IF(SUM(J196,L196)=0,"Others",IF(AND(L196=0,J196&gt;0),"Not Forecasted But Sold",IF(AND(L196&gt;0,J196=0),"Forecasted But Not Sold",IF(L196/J196&gt;1.1,"Overforecast",IF(L196/J196&lt;0.9,"Underforecast","Normal")))))</f>
        <v>Overforecast</v>
      </c>
      <c r="AE196" s="61" t="str">
        <f>IF(SUM(J196,M196)=0,"Others",IF(AND(M196=0,J196&gt;0),"Not Forecasted But Sold",IF(AND(M196&gt;0,J196=0),"Forecasted But Not Sold",IF(M196/J196&gt;1.1,"Overforecast",IF(M196/J196&lt;0.9,"Underforecast","Normal")))))</f>
        <v>Overforecast</v>
      </c>
      <c r="AF196" s="144" t="str">
        <f>IFERROR(IF(J196=0,"0",VLOOKUP(J196/M196,Master!$N$5:$P$11,3,TRUE)),"Sales Agst No FC")</f>
        <v>50-80</v>
      </c>
    </row>
    <row r="197" spans="1:32" x14ac:dyDescent="0.45">
      <c r="A197" s="60" t="s">
        <v>2302</v>
      </c>
      <c r="B197" s="61" t="s">
        <v>1122</v>
      </c>
      <c r="C197" s="61" t="s">
        <v>1130</v>
      </c>
      <c r="D197" s="61" t="s">
        <v>1182</v>
      </c>
      <c r="E197" s="62" t="s">
        <v>307</v>
      </c>
      <c r="F197" s="62" t="s">
        <v>1483</v>
      </c>
      <c r="G197" s="63">
        <v>44593</v>
      </c>
      <c r="H197" s="64">
        <v>9963</v>
      </c>
      <c r="I197" s="61" t="str">
        <f t="shared" si="12"/>
        <v>Demand</v>
      </c>
      <c r="J197" s="66">
        <v>2474</v>
      </c>
      <c r="K197" s="67">
        <v>3847</v>
      </c>
      <c r="L197" s="64">
        <v>3847</v>
      </c>
      <c r="M197" s="64">
        <v>3600</v>
      </c>
      <c r="N197" s="67">
        <f>ABS(K197-$J197)</f>
        <v>1373</v>
      </c>
      <c r="O197" s="64">
        <f>ABS(L197-$J197)</f>
        <v>1373</v>
      </c>
      <c r="P197" s="64">
        <f>ABS(M197-$J197)</f>
        <v>1126</v>
      </c>
      <c r="Q197" s="66">
        <v>1.8189291716240752</v>
      </c>
      <c r="R197" s="66">
        <f>$Q197*J197</f>
        <v>4500.0307705979621</v>
      </c>
      <c r="S197" s="67">
        <f>$Q197*K197</f>
        <v>6997.4205232378172</v>
      </c>
      <c r="T197" s="64">
        <f>$Q197*L197</f>
        <v>6997.4205232378172</v>
      </c>
      <c r="U197" s="64">
        <f>$Q197*M197</f>
        <v>6548.1450178466703</v>
      </c>
      <c r="V197" s="67">
        <f t="shared" si="13"/>
        <v>2497.389752639855</v>
      </c>
      <c r="W197" s="64">
        <f t="shared" si="14"/>
        <v>2497.389752639855</v>
      </c>
      <c r="X197" s="117">
        <f t="shared" si="15"/>
        <v>2048.1142472487081</v>
      </c>
      <c r="Y197" s="75">
        <f>IFERROR(MAX(1-N197/$J197,0),1)</f>
        <v>0.44502829426030721</v>
      </c>
      <c r="Z197" s="27">
        <f>IFERROR(MAX(1-O197/$J197,0),1)</f>
        <v>0.44502829426030721</v>
      </c>
      <c r="AA197" s="76">
        <f>IFERROR(MAX(1-P197/$J197,0),1)</f>
        <v>0.54486661277283743</v>
      </c>
      <c r="AB197" s="65" t="str">
        <f>IF(SUM($J197,M197)=0,"Others",VLOOKUP(AA197,Master!$B$4:$D$13,3,TRUE))</f>
        <v>50-60%</v>
      </c>
      <c r="AC197" s="60" t="str">
        <f>IF(SUM(J197,K197)=0,"Others",IF(AND(K197=0,J197&gt;0),"Not Forecasted But Sold",IF(AND(K197&gt;0,J197=0),"Forecasted But Not Sold",IF(K197/J197&gt;1.1,"Overforecast",IF(K197/J197&lt;0.9,"Underforecast","Normal")))))</f>
        <v>Overforecast</v>
      </c>
      <c r="AD197" s="61" t="str">
        <f>IF(SUM(J197,L197)=0,"Others",IF(AND(L197=0,J197&gt;0),"Not Forecasted But Sold",IF(AND(L197&gt;0,J197=0),"Forecasted But Not Sold",IF(L197/J197&gt;1.1,"Overforecast",IF(L197/J197&lt;0.9,"Underforecast","Normal")))))</f>
        <v>Overforecast</v>
      </c>
      <c r="AE197" s="61" t="str">
        <f>IF(SUM(J197,M197)=0,"Others",IF(AND(M197=0,J197&gt;0),"Not Forecasted But Sold",IF(AND(M197&gt;0,J197=0),"Forecasted But Not Sold",IF(M197/J197&gt;1.1,"Overforecast",IF(M197/J197&lt;0.9,"Underforecast","Normal")))))</f>
        <v>Overforecast</v>
      </c>
      <c r="AF197" s="144" t="str">
        <f>IFERROR(IF(J197=0,"0",VLOOKUP(J197/M197,Master!$N$5:$P$11,3,TRUE)),"Sales Agst No FC")</f>
        <v>50-80</v>
      </c>
    </row>
    <row r="198" spans="1:32" x14ac:dyDescent="0.45">
      <c r="A198" s="60" t="s">
        <v>2302</v>
      </c>
      <c r="B198" s="61" t="s">
        <v>1122</v>
      </c>
      <c r="C198" s="61" t="s">
        <v>1130</v>
      </c>
      <c r="D198" s="61" t="s">
        <v>1182</v>
      </c>
      <c r="E198" s="62" t="s">
        <v>308</v>
      </c>
      <c r="F198" s="62" t="s">
        <v>1484</v>
      </c>
      <c r="G198" s="63">
        <v>44593</v>
      </c>
      <c r="H198" s="64">
        <v>21929</v>
      </c>
      <c r="I198" s="61" t="str">
        <f t="shared" si="12"/>
        <v>Demand</v>
      </c>
      <c r="J198" s="66">
        <v>1515</v>
      </c>
      <c r="K198" s="67">
        <v>5000</v>
      </c>
      <c r="L198" s="64">
        <v>5000</v>
      </c>
      <c r="M198" s="64">
        <v>4200</v>
      </c>
      <c r="N198" s="67">
        <f>ABS(K198-$J198)</f>
        <v>3485</v>
      </c>
      <c r="O198" s="64">
        <f>ABS(L198-$J198)</f>
        <v>3485</v>
      </c>
      <c r="P198" s="64">
        <f>ABS(M198-$J198)</f>
        <v>2685</v>
      </c>
      <c r="Q198" s="66">
        <v>1.4784040220606383</v>
      </c>
      <c r="R198" s="66">
        <f>$Q198*J198</f>
        <v>2239.7820934218671</v>
      </c>
      <c r="S198" s="67">
        <f>$Q198*K198</f>
        <v>7392.0201103031914</v>
      </c>
      <c r="T198" s="64">
        <f>$Q198*L198</f>
        <v>7392.0201103031914</v>
      </c>
      <c r="U198" s="64">
        <f>$Q198*M198</f>
        <v>6209.296892654681</v>
      </c>
      <c r="V198" s="67">
        <f t="shared" si="13"/>
        <v>5152.2380168813243</v>
      </c>
      <c r="W198" s="64">
        <f t="shared" si="14"/>
        <v>5152.2380168813243</v>
      </c>
      <c r="X198" s="117">
        <f t="shared" si="15"/>
        <v>3969.5147992328139</v>
      </c>
      <c r="Y198" s="75">
        <f>IFERROR(MAX(1-N198/$J198,0),1)</f>
        <v>0</v>
      </c>
      <c r="Z198" s="27">
        <f>IFERROR(MAX(1-O198/$J198,0),1)</f>
        <v>0</v>
      </c>
      <c r="AA198" s="76">
        <f>IFERROR(MAX(1-P198/$J198,0),1)</f>
        <v>0</v>
      </c>
      <c r="AB198" s="65" t="str">
        <f>IF(SUM($J198,M198)=0,"Others",VLOOKUP(AA198,Master!$B$4:$D$13,3,TRUE))</f>
        <v>0-10%</v>
      </c>
      <c r="AC198" s="60" t="str">
        <f>IF(SUM(J198,K198)=0,"Others",IF(AND(K198=0,J198&gt;0),"Not Forecasted But Sold",IF(AND(K198&gt;0,J198=0),"Forecasted But Not Sold",IF(K198/J198&gt;1.1,"Overforecast",IF(K198/J198&lt;0.9,"Underforecast","Normal")))))</f>
        <v>Overforecast</v>
      </c>
      <c r="AD198" s="61" t="str">
        <f>IF(SUM(J198,L198)=0,"Others",IF(AND(L198=0,J198&gt;0),"Not Forecasted But Sold",IF(AND(L198&gt;0,J198=0),"Forecasted But Not Sold",IF(L198/J198&gt;1.1,"Overforecast",IF(L198/J198&lt;0.9,"Underforecast","Normal")))))</f>
        <v>Overforecast</v>
      </c>
      <c r="AE198" s="61" t="str">
        <f>IF(SUM(J198,M198)=0,"Others",IF(AND(M198=0,J198&gt;0),"Not Forecasted But Sold",IF(AND(M198&gt;0,J198=0),"Forecasted But Not Sold",IF(M198/J198&gt;1.1,"Overforecast",IF(M198/J198&lt;0.9,"Underforecast","Normal")))))</f>
        <v>Overforecast</v>
      </c>
      <c r="AF198" s="144" t="str">
        <f>IFERROR(IF(J198=0,"0",VLOOKUP(J198/M198,Master!$N$5:$P$11,3,TRUE)),"Sales Agst No FC")</f>
        <v>25-50</v>
      </c>
    </row>
    <row r="199" spans="1:32" x14ac:dyDescent="0.45">
      <c r="A199" s="60" t="s">
        <v>2302</v>
      </c>
      <c r="B199" s="61" t="s">
        <v>1122</v>
      </c>
      <c r="C199" s="61" t="s">
        <v>1130</v>
      </c>
      <c r="D199" s="61" t="s">
        <v>1182</v>
      </c>
      <c r="E199" s="62" t="s">
        <v>309</v>
      </c>
      <c r="F199" s="62" t="s">
        <v>1485</v>
      </c>
      <c r="G199" s="63">
        <v>44593</v>
      </c>
      <c r="H199" s="64">
        <v>1008</v>
      </c>
      <c r="I199" s="61" t="str">
        <f t="shared" ref="I199:I242" si="16">IF(J199&gt;M199,"Demand",IF(OR(H199&lt;=0.05*M199,J199&gt;=0.9*H199),"Supply","Demand"))</f>
        <v>Demand</v>
      </c>
      <c r="J199" s="66">
        <v>81</v>
      </c>
      <c r="K199" s="67">
        <v>154</v>
      </c>
      <c r="L199" s="64">
        <v>154</v>
      </c>
      <c r="M199" s="64">
        <v>150</v>
      </c>
      <c r="N199" s="67">
        <f>ABS(K199-$J199)</f>
        <v>73</v>
      </c>
      <c r="O199" s="64">
        <f>ABS(L199-$J199)</f>
        <v>73</v>
      </c>
      <c r="P199" s="64">
        <f>ABS(M199-$J199)</f>
        <v>69</v>
      </c>
      <c r="Q199" s="66">
        <v>0.98874338871594214</v>
      </c>
      <c r="R199" s="66">
        <f>$Q199*J199</f>
        <v>80.088214485991315</v>
      </c>
      <c r="S199" s="67">
        <f>$Q199*K199</f>
        <v>152.26648186225509</v>
      </c>
      <c r="T199" s="64">
        <f>$Q199*L199</f>
        <v>152.26648186225509</v>
      </c>
      <c r="U199" s="64">
        <f>$Q199*M199</f>
        <v>148.31150830739131</v>
      </c>
      <c r="V199" s="67">
        <f t="shared" si="13"/>
        <v>72.178267376263776</v>
      </c>
      <c r="W199" s="64">
        <f t="shared" si="14"/>
        <v>72.178267376263776</v>
      </c>
      <c r="X199" s="117">
        <f t="shared" si="15"/>
        <v>68.223293821399992</v>
      </c>
      <c r="Y199" s="75">
        <f>IFERROR(MAX(1-N199/$J199,0),1)</f>
        <v>9.8765432098765427E-2</v>
      </c>
      <c r="Z199" s="27">
        <f>IFERROR(MAX(1-O199/$J199,0),1)</f>
        <v>9.8765432098765427E-2</v>
      </c>
      <c r="AA199" s="76">
        <f>IFERROR(MAX(1-P199/$J199,0),1)</f>
        <v>0.14814814814814814</v>
      </c>
      <c r="AB199" s="65" t="str">
        <f>IF(SUM($J199,M199)=0,"Others",VLOOKUP(AA199,Master!$B$4:$D$13,3,TRUE))</f>
        <v>10-20%</v>
      </c>
      <c r="AC199" s="60" t="str">
        <f>IF(SUM(J199,K199)=0,"Others",IF(AND(K199=0,J199&gt;0),"Not Forecasted But Sold",IF(AND(K199&gt;0,J199=0),"Forecasted But Not Sold",IF(K199/J199&gt;1.1,"Overforecast",IF(K199/J199&lt;0.9,"Underforecast","Normal")))))</f>
        <v>Overforecast</v>
      </c>
      <c r="AD199" s="61" t="str">
        <f>IF(SUM(J199,L199)=0,"Others",IF(AND(L199=0,J199&gt;0),"Not Forecasted But Sold",IF(AND(L199&gt;0,J199=0),"Forecasted But Not Sold",IF(L199/J199&gt;1.1,"Overforecast",IF(L199/J199&lt;0.9,"Underforecast","Normal")))))</f>
        <v>Overforecast</v>
      </c>
      <c r="AE199" s="61" t="str">
        <f>IF(SUM(J199,M199)=0,"Others",IF(AND(M199=0,J199&gt;0),"Not Forecasted But Sold",IF(AND(M199&gt;0,J199=0),"Forecasted But Not Sold",IF(M199/J199&gt;1.1,"Overforecast",IF(M199/J199&lt;0.9,"Underforecast","Normal")))))</f>
        <v>Overforecast</v>
      </c>
      <c r="AF199" s="144" t="str">
        <f>IFERROR(IF(J199=0,"0",VLOOKUP(J199/M199,Master!$N$5:$P$11,3,TRUE)),"Sales Agst No FC")</f>
        <v>50-80</v>
      </c>
    </row>
    <row r="200" spans="1:32" x14ac:dyDescent="0.45">
      <c r="A200" s="60" t="s">
        <v>2302</v>
      </c>
      <c r="B200" s="61" t="s">
        <v>1122</v>
      </c>
      <c r="C200" s="61" t="s">
        <v>1130</v>
      </c>
      <c r="D200" s="61" t="s">
        <v>1182</v>
      </c>
      <c r="E200" s="62" t="s">
        <v>310</v>
      </c>
      <c r="F200" s="62" t="s">
        <v>1486</v>
      </c>
      <c r="G200" s="63">
        <v>44593</v>
      </c>
      <c r="H200" s="64">
        <v>4577</v>
      </c>
      <c r="I200" s="61" t="str">
        <f t="shared" si="16"/>
        <v>Demand</v>
      </c>
      <c r="J200" s="66">
        <v>423</v>
      </c>
      <c r="K200" s="67">
        <v>980</v>
      </c>
      <c r="L200" s="64">
        <v>980</v>
      </c>
      <c r="M200" s="64">
        <v>600</v>
      </c>
      <c r="N200" s="67">
        <f>ABS(K200-$J200)</f>
        <v>557</v>
      </c>
      <c r="O200" s="64">
        <f>ABS(L200-$J200)</f>
        <v>557</v>
      </c>
      <c r="P200" s="64">
        <f>ABS(M200-$J200)</f>
        <v>177</v>
      </c>
      <c r="Q200" s="66">
        <v>2.9138371185286149</v>
      </c>
      <c r="R200" s="66">
        <f>$Q200*J200</f>
        <v>1232.553101137604</v>
      </c>
      <c r="S200" s="67">
        <f>$Q200*K200</f>
        <v>2855.5603761580428</v>
      </c>
      <c r="T200" s="64">
        <f>$Q200*L200</f>
        <v>2855.5603761580428</v>
      </c>
      <c r="U200" s="64">
        <f>$Q200*M200</f>
        <v>1748.3022711171689</v>
      </c>
      <c r="V200" s="67">
        <f t="shared" si="13"/>
        <v>1623.0072750204388</v>
      </c>
      <c r="W200" s="64">
        <f t="shared" si="14"/>
        <v>1623.0072750204388</v>
      </c>
      <c r="X200" s="117">
        <f t="shared" si="15"/>
        <v>515.74916997956484</v>
      </c>
      <c r="Y200" s="75">
        <f>IFERROR(MAX(1-N200/$J200,0),1)</f>
        <v>0</v>
      </c>
      <c r="Z200" s="27">
        <f>IFERROR(MAX(1-O200/$J200,0),1)</f>
        <v>0</v>
      </c>
      <c r="AA200" s="76">
        <f>IFERROR(MAX(1-P200/$J200,0),1)</f>
        <v>0.58156028368794321</v>
      </c>
      <c r="AB200" s="65" t="str">
        <f>IF(SUM($J200,M200)=0,"Others",VLOOKUP(AA200,Master!$B$4:$D$13,3,TRUE))</f>
        <v>50-60%</v>
      </c>
      <c r="AC200" s="60" t="str">
        <f>IF(SUM(J200,K200)=0,"Others",IF(AND(K200=0,J200&gt;0),"Not Forecasted But Sold",IF(AND(K200&gt;0,J200=0),"Forecasted But Not Sold",IF(K200/J200&gt;1.1,"Overforecast",IF(K200/J200&lt;0.9,"Underforecast","Normal")))))</f>
        <v>Overforecast</v>
      </c>
      <c r="AD200" s="61" t="str">
        <f>IF(SUM(J200,L200)=0,"Others",IF(AND(L200=0,J200&gt;0),"Not Forecasted But Sold",IF(AND(L200&gt;0,J200=0),"Forecasted But Not Sold",IF(L200/J200&gt;1.1,"Overforecast",IF(L200/J200&lt;0.9,"Underforecast","Normal")))))</f>
        <v>Overforecast</v>
      </c>
      <c r="AE200" s="61" t="str">
        <f>IF(SUM(J200,M200)=0,"Others",IF(AND(M200=0,J200&gt;0),"Not Forecasted But Sold",IF(AND(M200&gt;0,J200=0),"Forecasted But Not Sold",IF(M200/J200&gt;1.1,"Overforecast",IF(M200/J200&lt;0.9,"Underforecast","Normal")))))</f>
        <v>Overforecast</v>
      </c>
      <c r="AF200" s="144" t="str">
        <f>IFERROR(IF(J200=0,"0",VLOOKUP(J200/M200,Master!$N$5:$P$11,3,TRUE)),"Sales Agst No FC")</f>
        <v>50-80</v>
      </c>
    </row>
    <row r="201" spans="1:32" x14ac:dyDescent="0.45">
      <c r="A201" s="60" t="s">
        <v>2302</v>
      </c>
      <c r="B201" s="61" t="s">
        <v>1122</v>
      </c>
      <c r="C201" s="61" t="s">
        <v>1130</v>
      </c>
      <c r="D201" s="61" t="s">
        <v>1182</v>
      </c>
      <c r="E201" s="62" t="s">
        <v>311</v>
      </c>
      <c r="F201" s="62" t="s">
        <v>1487</v>
      </c>
      <c r="G201" s="63">
        <v>44593</v>
      </c>
      <c r="H201" s="64">
        <v>3235</v>
      </c>
      <c r="I201" s="61" t="str">
        <f t="shared" si="16"/>
        <v>Demand</v>
      </c>
      <c r="J201" s="66">
        <v>114</v>
      </c>
      <c r="K201" s="67">
        <v>300</v>
      </c>
      <c r="L201" s="64">
        <v>300</v>
      </c>
      <c r="M201" s="64">
        <v>240</v>
      </c>
      <c r="N201" s="67">
        <f>ABS(K201-$J201)</f>
        <v>186</v>
      </c>
      <c r="O201" s="64">
        <f>ABS(L201-$J201)</f>
        <v>186</v>
      </c>
      <c r="P201" s="64">
        <f>ABS(M201-$J201)</f>
        <v>126</v>
      </c>
      <c r="Q201" s="66">
        <v>1.9442427093000416</v>
      </c>
      <c r="R201" s="66">
        <f>$Q201*J201</f>
        <v>221.64366886020474</v>
      </c>
      <c r="S201" s="67">
        <f>$Q201*K201</f>
        <v>583.27281279001249</v>
      </c>
      <c r="T201" s="64">
        <f>$Q201*L201</f>
        <v>583.27281279001249</v>
      </c>
      <c r="U201" s="64">
        <f>$Q201*M201</f>
        <v>466.61825023200998</v>
      </c>
      <c r="V201" s="67">
        <f t="shared" si="13"/>
        <v>361.62914392980775</v>
      </c>
      <c r="W201" s="64">
        <f t="shared" si="14"/>
        <v>361.62914392980775</v>
      </c>
      <c r="X201" s="117">
        <f t="shared" si="15"/>
        <v>244.97458137180524</v>
      </c>
      <c r="Y201" s="75">
        <f>IFERROR(MAX(1-N201/$J201,0),1)</f>
        <v>0</v>
      </c>
      <c r="Z201" s="27">
        <f>IFERROR(MAX(1-O201/$J201,0),1)</f>
        <v>0</v>
      </c>
      <c r="AA201" s="76">
        <f>IFERROR(MAX(1-P201/$J201,0),1)</f>
        <v>0</v>
      </c>
      <c r="AB201" s="65" t="str">
        <f>IF(SUM($J201,M201)=0,"Others",VLOOKUP(AA201,Master!$B$4:$D$13,3,TRUE))</f>
        <v>0-10%</v>
      </c>
      <c r="AC201" s="60" t="str">
        <f>IF(SUM(J201,K201)=0,"Others",IF(AND(K201=0,J201&gt;0),"Not Forecasted But Sold",IF(AND(K201&gt;0,J201=0),"Forecasted But Not Sold",IF(K201/J201&gt;1.1,"Overforecast",IF(K201/J201&lt;0.9,"Underforecast","Normal")))))</f>
        <v>Overforecast</v>
      </c>
      <c r="AD201" s="61" t="str">
        <f>IF(SUM(J201,L201)=0,"Others",IF(AND(L201=0,J201&gt;0),"Not Forecasted But Sold",IF(AND(L201&gt;0,J201=0),"Forecasted But Not Sold",IF(L201/J201&gt;1.1,"Overforecast",IF(L201/J201&lt;0.9,"Underforecast","Normal")))))</f>
        <v>Overforecast</v>
      </c>
      <c r="AE201" s="61" t="str">
        <f>IF(SUM(J201,M201)=0,"Others",IF(AND(M201=0,J201&gt;0),"Not Forecasted But Sold",IF(AND(M201&gt;0,J201=0),"Forecasted But Not Sold",IF(M201/J201&gt;1.1,"Overforecast",IF(M201/J201&lt;0.9,"Underforecast","Normal")))))</f>
        <v>Overforecast</v>
      </c>
      <c r="AF201" s="144" t="str">
        <f>IFERROR(IF(J201=0,"0",VLOOKUP(J201/M201,Master!$N$5:$P$11,3,TRUE)),"Sales Agst No FC")</f>
        <v>25-50</v>
      </c>
    </row>
    <row r="202" spans="1:32" x14ac:dyDescent="0.45">
      <c r="A202" s="60" t="s">
        <v>2302</v>
      </c>
      <c r="B202" s="61" t="s">
        <v>1122</v>
      </c>
      <c r="C202" s="61" t="s">
        <v>1130</v>
      </c>
      <c r="D202" s="61" t="s">
        <v>1182</v>
      </c>
      <c r="E202" s="62" t="s">
        <v>312</v>
      </c>
      <c r="F202" s="62" t="s">
        <v>1488</v>
      </c>
      <c r="G202" s="63">
        <v>44593</v>
      </c>
      <c r="H202" s="64">
        <v>10814</v>
      </c>
      <c r="I202" s="61" t="str">
        <f t="shared" si="16"/>
        <v>Demand</v>
      </c>
      <c r="J202" s="66">
        <v>376</v>
      </c>
      <c r="K202" s="67">
        <v>600</v>
      </c>
      <c r="L202" s="64">
        <v>600</v>
      </c>
      <c r="M202" s="64">
        <v>450</v>
      </c>
      <c r="N202" s="67">
        <f>ABS(K202-$J202)</f>
        <v>224</v>
      </c>
      <c r="O202" s="64">
        <f>ABS(L202-$J202)</f>
        <v>224</v>
      </c>
      <c r="P202" s="64">
        <f>ABS(M202-$J202)</f>
        <v>74</v>
      </c>
      <c r="Q202" s="66">
        <v>2.8767825016875745</v>
      </c>
      <c r="R202" s="66">
        <f>$Q202*J202</f>
        <v>1081.6702206345281</v>
      </c>
      <c r="S202" s="67">
        <f>$Q202*K202</f>
        <v>1726.0695010125448</v>
      </c>
      <c r="T202" s="64">
        <f>$Q202*L202</f>
        <v>1726.0695010125448</v>
      </c>
      <c r="U202" s="64">
        <f>$Q202*M202</f>
        <v>1294.5521257594085</v>
      </c>
      <c r="V202" s="67">
        <f t="shared" si="13"/>
        <v>644.39928037801678</v>
      </c>
      <c r="W202" s="64">
        <f t="shared" si="14"/>
        <v>644.39928037801678</v>
      </c>
      <c r="X202" s="117">
        <f t="shared" si="15"/>
        <v>212.8819051248804</v>
      </c>
      <c r="Y202" s="75">
        <f>IFERROR(MAX(1-N202/$J202,0),1)</f>
        <v>0.4042553191489362</v>
      </c>
      <c r="Z202" s="27">
        <f>IFERROR(MAX(1-O202/$J202,0),1)</f>
        <v>0.4042553191489362</v>
      </c>
      <c r="AA202" s="76">
        <f>IFERROR(MAX(1-P202/$J202,0),1)</f>
        <v>0.80319148936170215</v>
      </c>
      <c r="AB202" s="65" t="str">
        <f>IF(SUM($J202,M202)=0,"Others",VLOOKUP(AA202,Master!$B$4:$D$13,3,TRUE))</f>
        <v>70-80%</v>
      </c>
      <c r="AC202" s="60" t="str">
        <f>IF(SUM(J202,K202)=0,"Others",IF(AND(K202=0,J202&gt;0),"Not Forecasted But Sold",IF(AND(K202&gt;0,J202=0),"Forecasted But Not Sold",IF(K202/J202&gt;1.1,"Overforecast",IF(K202/J202&lt;0.9,"Underforecast","Normal")))))</f>
        <v>Overforecast</v>
      </c>
      <c r="AD202" s="61" t="str">
        <f>IF(SUM(J202,L202)=0,"Others",IF(AND(L202=0,J202&gt;0),"Not Forecasted But Sold",IF(AND(L202&gt;0,J202=0),"Forecasted But Not Sold",IF(L202/J202&gt;1.1,"Overforecast",IF(L202/J202&lt;0.9,"Underforecast","Normal")))))</f>
        <v>Overforecast</v>
      </c>
      <c r="AE202" s="61" t="str">
        <f>IF(SUM(J202,M202)=0,"Others",IF(AND(M202=0,J202&gt;0),"Not Forecasted But Sold",IF(AND(M202&gt;0,J202=0),"Forecasted But Not Sold",IF(M202/J202&gt;1.1,"Overforecast",IF(M202/J202&lt;0.9,"Underforecast","Normal")))))</f>
        <v>Overforecast</v>
      </c>
      <c r="AF202" s="144" t="str">
        <f>IFERROR(IF(J202=0,"0",VLOOKUP(J202/M202,Master!$N$5:$P$11,3,TRUE)),"Sales Agst No FC")</f>
        <v>80-120</v>
      </c>
    </row>
    <row r="203" spans="1:32" x14ac:dyDescent="0.45">
      <c r="A203" s="60" t="s">
        <v>2302</v>
      </c>
      <c r="B203" s="61" t="s">
        <v>1123</v>
      </c>
      <c r="C203" s="61" t="s">
        <v>1130</v>
      </c>
      <c r="D203" s="61" t="s">
        <v>1182</v>
      </c>
      <c r="E203" s="62" t="s">
        <v>313</v>
      </c>
      <c r="F203" s="62" t="s">
        <v>1489</v>
      </c>
      <c r="G203" s="63">
        <v>44593</v>
      </c>
      <c r="H203" s="64">
        <v>6068</v>
      </c>
      <c r="I203" s="61" t="str">
        <f t="shared" si="16"/>
        <v>Demand</v>
      </c>
      <c r="J203" s="66">
        <v>33</v>
      </c>
      <c r="K203" s="67">
        <v>1547</v>
      </c>
      <c r="L203" s="64">
        <v>1547</v>
      </c>
      <c r="M203" s="64">
        <v>1000</v>
      </c>
      <c r="N203" s="67">
        <f>ABS(K203-$J203)</f>
        <v>1514</v>
      </c>
      <c r="O203" s="64">
        <f>ABS(L203-$J203)</f>
        <v>1514</v>
      </c>
      <c r="P203" s="64">
        <f>ABS(M203-$J203)</f>
        <v>967</v>
      </c>
      <c r="Q203" s="66">
        <v>3.6574927588703829</v>
      </c>
      <c r="R203" s="66">
        <f>$Q203*J203</f>
        <v>120.69726104272263</v>
      </c>
      <c r="S203" s="67">
        <f>$Q203*K203</f>
        <v>5658.1412979724828</v>
      </c>
      <c r="T203" s="64">
        <f>$Q203*L203</f>
        <v>5658.1412979724828</v>
      </c>
      <c r="U203" s="64">
        <f>$Q203*M203</f>
        <v>3657.4927588703831</v>
      </c>
      <c r="V203" s="67">
        <f t="shared" ref="V203:V245" si="17">ABS(S203-$R203)</f>
        <v>5537.4440369297599</v>
      </c>
      <c r="W203" s="64">
        <f t="shared" ref="W203:W245" si="18">ABS(T203-$R203)</f>
        <v>5537.4440369297599</v>
      </c>
      <c r="X203" s="117">
        <f t="shared" ref="X203:X245" si="19">ABS(U203-R203)</f>
        <v>3536.7954978276603</v>
      </c>
      <c r="Y203" s="75">
        <f>IFERROR(MAX(1-N203/$J203,0),1)</f>
        <v>0</v>
      </c>
      <c r="Z203" s="27">
        <f>IFERROR(MAX(1-O203/$J203,0),1)</f>
        <v>0</v>
      </c>
      <c r="AA203" s="76">
        <f>IFERROR(MAX(1-P203/$J203,0),1)</f>
        <v>0</v>
      </c>
      <c r="AB203" s="65" t="str">
        <f>IF(SUM($J203,M203)=0,"Others",VLOOKUP(AA203,Master!$B$4:$D$13,3,TRUE))</f>
        <v>0-10%</v>
      </c>
      <c r="AC203" s="60" t="str">
        <f>IF(SUM(J203,K203)=0,"Others",IF(AND(K203=0,J203&gt;0),"Not Forecasted But Sold",IF(AND(K203&gt;0,J203=0),"Forecasted But Not Sold",IF(K203/J203&gt;1.1,"Overforecast",IF(K203/J203&lt;0.9,"Underforecast","Normal")))))</f>
        <v>Overforecast</v>
      </c>
      <c r="AD203" s="61" t="str">
        <f>IF(SUM(J203,L203)=0,"Others",IF(AND(L203=0,J203&gt;0),"Not Forecasted But Sold",IF(AND(L203&gt;0,J203=0),"Forecasted But Not Sold",IF(L203/J203&gt;1.1,"Overforecast",IF(L203/J203&lt;0.9,"Underforecast","Normal")))))</f>
        <v>Overforecast</v>
      </c>
      <c r="AE203" s="61" t="str">
        <f>IF(SUM(J203,M203)=0,"Others",IF(AND(M203=0,J203&gt;0),"Not Forecasted But Sold",IF(AND(M203&gt;0,J203=0),"Forecasted But Not Sold",IF(M203/J203&gt;1.1,"Overforecast",IF(M203/J203&lt;0.9,"Underforecast","Normal")))))</f>
        <v>Overforecast</v>
      </c>
      <c r="AF203" s="144" t="str">
        <f>IFERROR(IF(J203=0,"0",VLOOKUP(J203/M203,Master!$N$5:$P$11,3,TRUE)),"Sales Agst No FC")</f>
        <v>0-25</v>
      </c>
    </row>
    <row r="204" spans="1:32" x14ac:dyDescent="0.45">
      <c r="A204" s="60" t="s">
        <v>2302</v>
      </c>
      <c r="B204" s="61" t="s">
        <v>1123</v>
      </c>
      <c r="C204" s="61" t="s">
        <v>1130</v>
      </c>
      <c r="D204" s="61" t="s">
        <v>1182</v>
      </c>
      <c r="E204" s="62" t="s">
        <v>314</v>
      </c>
      <c r="F204" s="62" t="s">
        <v>1490</v>
      </c>
      <c r="G204" s="63">
        <v>44593</v>
      </c>
      <c r="H204" s="64">
        <v>59962</v>
      </c>
      <c r="I204" s="61" t="str">
        <f t="shared" si="16"/>
        <v>Demand</v>
      </c>
      <c r="J204" s="66">
        <v>642</v>
      </c>
      <c r="K204" s="67">
        <v>0</v>
      </c>
      <c r="L204" s="64">
        <v>0</v>
      </c>
      <c r="M204" s="64">
        <v>1000</v>
      </c>
      <c r="N204" s="67">
        <f>ABS(K204-$J204)</f>
        <v>642</v>
      </c>
      <c r="O204" s="64">
        <f>ABS(L204-$J204)</f>
        <v>642</v>
      </c>
      <c r="P204" s="64">
        <f>ABS(M204-$J204)</f>
        <v>358</v>
      </c>
      <c r="Q204" s="66">
        <v>0.9912700000000001</v>
      </c>
      <c r="R204" s="66">
        <f>$Q204*J204</f>
        <v>636.39534000000003</v>
      </c>
      <c r="S204" s="67">
        <f>$Q204*K204</f>
        <v>0</v>
      </c>
      <c r="T204" s="64">
        <f>$Q204*L204</f>
        <v>0</v>
      </c>
      <c r="U204" s="64">
        <f>$Q204*M204</f>
        <v>991.2700000000001</v>
      </c>
      <c r="V204" s="67">
        <f t="shared" si="17"/>
        <v>636.39534000000003</v>
      </c>
      <c r="W204" s="64">
        <f t="shared" si="18"/>
        <v>636.39534000000003</v>
      </c>
      <c r="X204" s="117">
        <f t="shared" si="19"/>
        <v>354.87466000000006</v>
      </c>
      <c r="Y204" s="75">
        <f>IFERROR(MAX(1-N204/$J204,0),1)</f>
        <v>0</v>
      </c>
      <c r="Z204" s="27">
        <f>IFERROR(MAX(1-O204/$J204,0),1)</f>
        <v>0</v>
      </c>
      <c r="AA204" s="76">
        <f>IFERROR(MAX(1-P204/$J204,0),1)</f>
        <v>0.44236760124610597</v>
      </c>
      <c r="AB204" s="65" t="str">
        <f>IF(SUM($J204,M204)=0,"Others",VLOOKUP(AA204,Master!$B$4:$D$13,3,TRUE))</f>
        <v>40-50%</v>
      </c>
      <c r="AC204" s="60" t="str">
        <f>IF(SUM(J204,K204)=0,"Others",IF(AND(K204=0,J204&gt;0),"Not Forecasted But Sold",IF(AND(K204&gt;0,J204=0),"Forecasted But Not Sold",IF(K204/J204&gt;1.1,"Overforecast",IF(K204/J204&lt;0.9,"Underforecast","Normal")))))</f>
        <v>Not Forecasted But Sold</v>
      </c>
      <c r="AD204" s="61" t="str">
        <f>IF(SUM(J204,L204)=0,"Others",IF(AND(L204=0,J204&gt;0),"Not Forecasted But Sold",IF(AND(L204&gt;0,J204=0),"Forecasted But Not Sold",IF(L204/J204&gt;1.1,"Overforecast",IF(L204/J204&lt;0.9,"Underforecast","Normal")))))</f>
        <v>Not Forecasted But Sold</v>
      </c>
      <c r="AE204" s="61" t="str">
        <f>IF(SUM(J204,M204)=0,"Others",IF(AND(M204=0,J204&gt;0),"Not Forecasted But Sold",IF(AND(M204&gt;0,J204=0),"Forecasted But Not Sold",IF(M204/J204&gt;1.1,"Overforecast",IF(M204/J204&lt;0.9,"Underforecast","Normal")))))</f>
        <v>Overforecast</v>
      </c>
      <c r="AF204" s="144" t="str">
        <f>IFERROR(IF(J204=0,"0",VLOOKUP(J204/M204,Master!$N$5:$P$11,3,TRUE)),"Sales Agst No FC")</f>
        <v>50-80</v>
      </c>
    </row>
    <row r="205" spans="1:32" x14ac:dyDescent="0.45">
      <c r="A205" s="60" t="s">
        <v>2302</v>
      </c>
      <c r="B205" s="61" t="s">
        <v>1121</v>
      </c>
      <c r="C205" s="61" t="s">
        <v>1130</v>
      </c>
      <c r="D205" s="61" t="s">
        <v>1182</v>
      </c>
      <c r="E205" s="62" t="s">
        <v>315</v>
      </c>
      <c r="F205" s="62" t="s">
        <v>1491</v>
      </c>
      <c r="G205" s="63">
        <v>44593</v>
      </c>
      <c r="H205" s="64">
        <v>1208</v>
      </c>
      <c r="I205" s="61" t="str">
        <f t="shared" si="16"/>
        <v>Demand</v>
      </c>
      <c r="J205" s="66">
        <v>169</v>
      </c>
      <c r="K205" s="67">
        <v>131</v>
      </c>
      <c r="L205" s="64">
        <v>131</v>
      </c>
      <c r="M205" s="64">
        <v>215</v>
      </c>
      <c r="N205" s="67">
        <f>ABS(K205-$J205)</f>
        <v>38</v>
      </c>
      <c r="O205" s="64">
        <f>ABS(L205-$J205)</f>
        <v>38</v>
      </c>
      <c r="P205" s="64">
        <f>ABS(M205-$J205)</f>
        <v>46</v>
      </c>
      <c r="Q205" s="66">
        <v>3.7925539680763189</v>
      </c>
      <c r="R205" s="66">
        <f>$Q205*J205</f>
        <v>640.94162060489793</v>
      </c>
      <c r="S205" s="67">
        <f>$Q205*K205</f>
        <v>496.82456981799777</v>
      </c>
      <c r="T205" s="64">
        <f>$Q205*L205</f>
        <v>496.82456981799777</v>
      </c>
      <c r="U205" s="64">
        <f>$Q205*M205</f>
        <v>815.3991031364086</v>
      </c>
      <c r="V205" s="67">
        <f t="shared" si="17"/>
        <v>144.11705078690017</v>
      </c>
      <c r="W205" s="64">
        <f t="shared" si="18"/>
        <v>144.11705078690017</v>
      </c>
      <c r="X205" s="117">
        <f t="shared" si="19"/>
        <v>174.45748253151066</v>
      </c>
      <c r="Y205" s="75">
        <f>IFERROR(MAX(1-N205/$J205,0),1)</f>
        <v>0.7751479289940828</v>
      </c>
      <c r="Z205" s="27">
        <f>IFERROR(MAX(1-O205/$J205,0),1)</f>
        <v>0.7751479289940828</v>
      </c>
      <c r="AA205" s="76">
        <f>IFERROR(MAX(1-P205/$J205,0),1)</f>
        <v>0.72781065088757391</v>
      </c>
      <c r="AB205" s="65" t="str">
        <f>IF(SUM($J205,M205)=0,"Others",VLOOKUP(AA205,Master!$B$4:$D$13,3,TRUE))</f>
        <v>70-80%</v>
      </c>
      <c r="AC205" s="60" t="str">
        <f>IF(SUM(J205,K205)=0,"Others",IF(AND(K205=0,J205&gt;0),"Not Forecasted But Sold",IF(AND(K205&gt;0,J205=0),"Forecasted But Not Sold",IF(K205/J205&gt;1.1,"Overforecast",IF(K205/J205&lt;0.9,"Underforecast","Normal")))))</f>
        <v>Underforecast</v>
      </c>
      <c r="AD205" s="61" t="str">
        <f>IF(SUM(J205,L205)=0,"Others",IF(AND(L205=0,J205&gt;0),"Not Forecasted But Sold",IF(AND(L205&gt;0,J205=0),"Forecasted But Not Sold",IF(L205/J205&gt;1.1,"Overforecast",IF(L205/J205&lt;0.9,"Underforecast","Normal")))))</f>
        <v>Underforecast</v>
      </c>
      <c r="AE205" s="61" t="str">
        <f>IF(SUM(J205,M205)=0,"Others",IF(AND(M205=0,J205&gt;0),"Not Forecasted But Sold",IF(AND(M205&gt;0,J205=0),"Forecasted But Not Sold",IF(M205/J205&gt;1.1,"Overforecast",IF(M205/J205&lt;0.9,"Underforecast","Normal")))))</f>
        <v>Overforecast</v>
      </c>
      <c r="AF205" s="144" t="str">
        <f>IFERROR(IF(J205=0,"0",VLOOKUP(J205/M205,Master!$N$5:$P$11,3,TRUE)),"Sales Agst No FC")</f>
        <v>50-80</v>
      </c>
    </row>
    <row r="206" spans="1:32" x14ac:dyDescent="0.45">
      <c r="A206" s="60" t="s">
        <v>2302</v>
      </c>
      <c r="B206" s="61" t="s">
        <v>1121</v>
      </c>
      <c r="C206" s="61" t="s">
        <v>1130</v>
      </c>
      <c r="D206" s="61" t="s">
        <v>1182</v>
      </c>
      <c r="E206" s="62" t="s">
        <v>316</v>
      </c>
      <c r="F206" s="62" t="s">
        <v>1492</v>
      </c>
      <c r="G206" s="63">
        <v>44593</v>
      </c>
      <c r="H206" s="64">
        <v>6148</v>
      </c>
      <c r="I206" s="61" t="str">
        <f t="shared" si="16"/>
        <v>Demand</v>
      </c>
      <c r="J206" s="66">
        <v>1286</v>
      </c>
      <c r="K206" s="67">
        <v>966</v>
      </c>
      <c r="L206" s="64">
        <v>966</v>
      </c>
      <c r="M206" s="64">
        <v>1250</v>
      </c>
      <c r="N206" s="67">
        <f>ABS(K206-$J206)</f>
        <v>320</v>
      </c>
      <c r="O206" s="64">
        <f>ABS(L206-$J206)</f>
        <v>320</v>
      </c>
      <c r="P206" s="64">
        <f>ABS(M206-$J206)</f>
        <v>36</v>
      </c>
      <c r="Q206" s="66">
        <v>5.0608006644610413</v>
      </c>
      <c r="R206" s="66">
        <f>$Q206*J206</f>
        <v>6508.1896544968995</v>
      </c>
      <c r="S206" s="67">
        <f>$Q206*K206</f>
        <v>4888.7334418693663</v>
      </c>
      <c r="T206" s="64">
        <f>$Q206*L206</f>
        <v>4888.7334418693663</v>
      </c>
      <c r="U206" s="64">
        <f>$Q206*M206</f>
        <v>6326.0008305763013</v>
      </c>
      <c r="V206" s="67">
        <f t="shared" si="17"/>
        <v>1619.4562126275332</v>
      </c>
      <c r="W206" s="64">
        <f t="shared" si="18"/>
        <v>1619.4562126275332</v>
      </c>
      <c r="X206" s="117">
        <f t="shared" si="19"/>
        <v>182.18882392059822</v>
      </c>
      <c r="Y206" s="75">
        <f>IFERROR(MAX(1-N206/$J206,0),1)</f>
        <v>0.75116640746500773</v>
      </c>
      <c r="Z206" s="27">
        <f>IFERROR(MAX(1-O206/$J206,0),1)</f>
        <v>0.75116640746500773</v>
      </c>
      <c r="AA206" s="76">
        <f>IFERROR(MAX(1-P206/$J206,0),1)</f>
        <v>0.97200622083981336</v>
      </c>
      <c r="AB206" s="65" t="str">
        <f>IF(SUM($J206,M206)=0,"Others",VLOOKUP(AA206,Master!$B$4:$D$13,3,TRUE))</f>
        <v>90-100%</v>
      </c>
      <c r="AC206" s="60" t="str">
        <f>IF(SUM(J206,K206)=0,"Others",IF(AND(K206=0,J206&gt;0),"Not Forecasted But Sold",IF(AND(K206&gt;0,J206=0),"Forecasted But Not Sold",IF(K206/J206&gt;1.1,"Overforecast",IF(K206/J206&lt;0.9,"Underforecast","Normal")))))</f>
        <v>Underforecast</v>
      </c>
      <c r="AD206" s="61" t="str">
        <f>IF(SUM(J206,L206)=0,"Others",IF(AND(L206=0,J206&gt;0),"Not Forecasted But Sold",IF(AND(L206&gt;0,J206=0),"Forecasted But Not Sold",IF(L206/J206&gt;1.1,"Overforecast",IF(L206/J206&lt;0.9,"Underforecast","Normal")))))</f>
        <v>Underforecast</v>
      </c>
      <c r="AE206" s="61" t="str">
        <f>IF(SUM(J206,M206)=0,"Others",IF(AND(M206=0,J206&gt;0),"Not Forecasted But Sold",IF(AND(M206&gt;0,J206=0),"Forecasted But Not Sold",IF(M206/J206&gt;1.1,"Overforecast",IF(M206/J206&lt;0.9,"Underforecast","Normal")))))</f>
        <v>Normal</v>
      </c>
      <c r="AF206" s="144" t="str">
        <f>IFERROR(IF(J206=0,"0",VLOOKUP(J206/M206,Master!$N$5:$P$11,3,TRUE)),"Sales Agst No FC")</f>
        <v>80-120</v>
      </c>
    </row>
    <row r="207" spans="1:32" x14ac:dyDescent="0.45">
      <c r="A207" s="60" t="s">
        <v>2302</v>
      </c>
      <c r="B207" s="61" t="s">
        <v>1122</v>
      </c>
      <c r="C207" s="61" t="s">
        <v>1129</v>
      </c>
      <c r="D207" s="61" t="s">
        <v>1183</v>
      </c>
      <c r="E207" s="62" t="s">
        <v>317</v>
      </c>
      <c r="F207" s="62" t="s">
        <v>1493</v>
      </c>
      <c r="G207" s="63">
        <v>44593</v>
      </c>
      <c r="H207" s="64">
        <v>0</v>
      </c>
      <c r="I207" s="61" t="str">
        <f t="shared" si="16"/>
        <v>Supply</v>
      </c>
      <c r="J207" s="66">
        <v>0</v>
      </c>
      <c r="K207" s="67">
        <v>96</v>
      </c>
      <c r="L207" s="64">
        <v>96</v>
      </c>
      <c r="M207" s="64">
        <v>100</v>
      </c>
      <c r="N207" s="67">
        <f>ABS(K207-$J207)</f>
        <v>96</v>
      </c>
      <c r="O207" s="64">
        <f>ABS(L207-$J207)</f>
        <v>96</v>
      </c>
      <c r="P207" s="64">
        <f>ABS(M207-$J207)</f>
        <v>100</v>
      </c>
      <c r="Q207" s="66">
        <v>2.9868999999999994</v>
      </c>
      <c r="R207" s="66">
        <f>$Q207*J207</f>
        <v>0</v>
      </c>
      <c r="S207" s="67">
        <f>$Q207*K207</f>
        <v>286.74239999999998</v>
      </c>
      <c r="T207" s="64">
        <f>$Q207*L207</f>
        <v>286.74239999999998</v>
      </c>
      <c r="U207" s="64">
        <f>$Q207*M207</f>
        <v>298.68999999999994</v>
      </c>
      <c r="V207" s="67">
        <f t="shared" si="17"/>
        <v>286.74239999999998</v>
      </c>
      <c r="W207" s="64">
        <f t="shared" si="18"/>
        <v>286.74239999999998</v>
      </c>
      <c r="X207" s="117">
        <f t="shared" si="19"/>
        <v>298.68999999999994</v>
      </c>
      <c r="Y207" s="75">
        <f>IFERROR(MAX(1-N207/$J207,0),1)</f>
        <v>1</v>
      </c>
      <c r="Z207" s="27">
        <f>IFERROR(MAX(1-O207/$J207,0),1)</f>
        <v>1</v>
      </c>
      <c r="AA207" s="76">
        <f>IFERROR(MAX(1-P207/$J207,0),1)</f>
        <v>1</v>
      </c>
      <c r="AB207" s="65" t="str">
        <f>IF(SUM($J207,M207)=0,"Others",VLOOKUP(AA207,Master!$B$4:$D$13,3,TRUE))</f>
        <v>90-100%</v>
      </c>
      <c r="AC207" s="60" t="str">
        <f>IF(SUM(J207,K207)=0,"Others",IF(AND(K207=0,J207&gt;0),"Not Forecasted But Sold",IF(AND(K207&gt;0,J207=0),"Forecasted But Not Sold",IF(K207/J207&gt;1.1,"Overforecast",IF(K207/J207&lt;0.9,"Underforecast","Normal")))))</f>
        <v>Forecasted But Not Sold</v>
      </c>
      <c r="AD207" s="61" t="str">
        <f>IF(SUM(J207,L207)=0,"Others",IF(AND(L207=0,J207&gt;0),"Not Forecasted But Sold",IF(AND(L207&gt;0,J207=0),"Forecasted But Not Sold",IF(L207/J207&gt;1.1,"Overforecast",IF(L207/J207&lt;0.9,"Underforecast","Normal")))))</f>
        <v>Forecasted But Not Sold</v>
      </c>
      <c r="AE207" s="61" t="str">
        <f>IF(SUM(J207,M207)=0,"Others",IF(AND(M207=0,J207&gt;0),"Not Forecasted But Sold",IF(AND(M207&gt;0,J207=0),"Forecasted But Not Sold",IF(M207/J207&gt;1.1,"Overforecast",IF(M207/J207&lt;0.9,"Underforecast","Normal")))))</f>
        <v>Forecasted But Not Sold</v>
      </c>
      <c r="AF207" s="144" t="str">
        <f>IFERROR(IF(J207=0,"0",VLOOKUP(J207/M207,Master!$N$5:$P$11,3,TRUE)),"Sales Agst No FC")</f>
        <v>0</v>
      </c>
    </row>
    <row r="208" spans="1:32" x14ac:dyDescent="0.45">
      <c r="A208" s="60" t="s">
        <v>2302</v>
      </c>
      <c r="B208" s="61" t="s">
        <v>1122</v>
      </c>
      <c r="C208" s="61" t="s">
        <v>1129</v>
      </c>
      <c r="D208" s="61" t="s">
        <v>1183</v>
      </c>
      <c r="E208" s="62" t="s">
        <v>318</v>
      </c>
      <c r="F208" s="62" t="s">
        <v>1494</v>
      </c>
      <c r="G208" s="63">
        <v>44593</v>
      </c>
      <c r="H208" s="64">
        <v>0</v>
      </c>
      <c r="I208" s="61" t="str">
        <f t="shared" si="16"/>
        <v>Supply</v>
      </c>
      <c r="J208" s="66">
        <v>0</v>
      </c>
      <c r="K208" s="67">
        <v>52</v>
      </c>
      <c r="L208" s="64">
        <v>52</v>
      </c>
      <c r="M208" s="64">
        <v>30</v>
      </c>
      <c r="N208" s="67">
        <f>ABS(K208-$J208)</f>
        <v>52</v>
      </c>
      <c r="O208" s="64">
        <f>ABS(L208-$J208)</f>
        <v>52</v>
      </c>
      <c r="P208" s="64">
        <f>ABS(M208-$J208)</f>
        <v>30</v>
      </c>
      <c r="Q208" s="66">
        <v>1.2138</v>
      </c>
      <c r="R208" s="66">
        <f>$Q208*J208</f>
        <v>0</v>
      </c>
      <c r="S208" s="67">
        <f>$Q208*K208</f>
        <v>63.117599999999996</v>
      </c>
      <c r="T208" s="64">
        <f>$Q208*L208</f>
        <v>63.117599999999996</v>
      </c>
      <c r="U208" s="64">
        <f>$Q208*M208</f>
        <v>36.414000000000001</v>
      </c>
      <c r="V208" s="67">
        <f t="shared" si="17"/>
        <v>63.117599999999996</v>
      </c>
      <c r="W208" s="64">
        <f t="shared" si="18"/>
        <v>63.117599999999996</v>
      </c>
      <c r="X208" s="117">
        <f t="shared" si="19"/>
        <v>36.414000000000001</v>
      </c>
      <c r="Y208" s="75">
        <f>IFERROR(MAX(1-N208/$J208,0),1)</f>
        <v>1</v>
      </c>
      <c r="Z208" s="27">
        <f>IFERROR(MAX(1-O208/$J208,0),1)</f>
        <v>1</v>
      </c>
      <c r="AA208" s="76">
        <f>IFERROR(MAX(1-P208/$J208,0),1)</f>
        <v>1</v>
      </c>
      <c r="AB208" s="65" t="str">
        <f>IF(SUM($J208,M208)=0,"Others",VLOOKUP(AA208,Master!$B$4:$D$13,3,TRUE))</f>
        <v>90-100%</v>
      </c>
      <c r="AC208" s="60" t="str">
        <f>IF(SUM(J208,K208)=0,"Others",IF(AND(K208=0,J208&gt;0),"Not Forecasted But Sold",IF(AND(K208&gt;0,J208=0),"Forecasted But Not Sold",IF(K208/J208&gt;1.1,"Overforecast",IF(K208/J208&lt;0.9,"Underforecast","Normal")))))</f>
        <v>Forecasted But Not Sold</v>
      </c>
      <c r="AD208" s="61" t="str">
        <f>IF(SUM(J208,L208)=0,"Others",IF(AND(L208=0,J208&gt;0),"Not Forecasted But Sold",IF(AND(L208&gt;0,J208=0),"Forecasted But Not Sold",IF(L208/J208&gt;1.1,"Overforecast",IF(L208/J208&lt;0.9,"Underforecast","Normal")))))</f>
        <v>Forecasted But Not Sold</v>
      </c>
      <c r="AE208" s="61" t="str">
        <f>IF(SUM(J208,M208)=0,"Others",IF(AND(M208=0,J208&gt;0),"Not Forecasted But Sold",IF(AND(M208&gt;0,J208=0),"Forecasted But Not Sold",IF(M208/J208&gt;1.1,"Overforecast",IF(M208/J208&lt;0.9,"Underforecast","Normal")))))</f>
        <v>Forecasted But Not Sold</v>
      </c>
      <c r="AF208" s="144" t="str">
        <f>IFERROR(IF(J208=0,"0",VLOOKUP(J208/M208,Master!$N$5:$P$11,3,TRUE)),"Sales Agst No FC")</f>
        <v>0</v>
      </c>
    </row>
    <row r="209" spans="1:32" x14ac:dyDescent="0.45">
      <c r="A209" s="60" t="s">
        <v>2302</v>
      </c>
      <c r="B209" s="61" t="s">
        <v>1122</v>
      </c>
      <c r="C209" s="61" t="s">
        <v>1129</v>
      </c>
      <c r="D209" s="61" t="s">
        <v>1183</v>
      </c>
      <c r="E209" s="62" t="s">
        <v>319</v>
      </c>
      <c r="F209" s="62" t="s">
        <v>1495</v>
      </c>
      <c r="G209" s="63">
        <v>44593</v>
      </c>
      <c r="H209" s="64">
        <v>1218</v>
      </c>
      <c r="I209" s="61" t="str">
        <f t="shared" si="16"/>
        <v>Demand</v>
      </c>
      <c r="J209" s="66">
        <v>287</v>
      </c>
      <c r="K209" s="67">
        <v>60</v>
      </c>
      <c r="L209" s="64">
        <v>60</v>
      </c>
      <c r="M209" s="64">
        <v>40</v>
      </c>
      <c r="N209" s="67">
        <f>ABS(K209-$J209)</f>
        <v>227</v>
      </c>
      <c r="O209" s="64">
        <f>ABS(L209-$J209)</f>
        <v>227</v>
      </c>
      <c r="P209" s="64">
        <f>ABS(M209-$J209)</f>
        <v>247</v>
      </c>
      <c r="Q209" s="66">
        <v>2.3689718025160178</v>
      </c>
      <c r="R209" s="66">
        <f>$Q209*J209</f>
        <v>679.89490732209708</v>
      </c>
      <c r="S209" s="67">
        <f>$Q209*K209</f>
        <v>142.13830815096108</v>
      </c>
      <c r="T209" s="64">
        <f>$Q209*L209</f>
        <v>142.13830815096108</v>
      </c>
      <c r="U209" s="64">
        <f>$Q209*M209</f>
        <v>94.758872100640716</v>
      </c>
      <c r="V209" s="67">
        <f t="shared" si="17"/>
        <v>537.75659917113603</v>
      </c>
      <c r="W209" s="64">
        <f t="shared" si="18"/>
        <v>537.75659917113603</v>
      </c>
      <c r="X209" s="117">
        <f t="shared" si="19"/>
        <v>585.13603522145638</v>
      </c>
      <c r="Y209" s="75">
        <f>IFERROR(MAX(1-N209/$J209,0),1)</f>
        <v>0.2090592334494773</v>
      </c>
      <c r="Z209" s="27">
        <f>IFERROR(MAX(1-O209/$J209,0),1)</f>
        <v>0.2090592334494773</v>
      </c>
      <c r="AA209" s="76">
        <f>IFERROR(MAX(1-P209/$J209,0),1)</f>
        <v>0.13937282229965153</v>
      </c>
      <c r="AB209" s="65" t="str">
        <f>IF(SUM($J209,M209)=0,"Others",VLOOKUP(AA209,Master!$B$4:$D$13,3,TRUE))</f>
        <v>10-20%</v>
      </c>
      <c r="AC209" s="60" t="str">
        <f>IF(SUM(J209,K209)=0,"Others",IF(AND(K209=0,J209&gt;0),"Not Forecasted But Sold",IF(AND(K209&gt;0,J209=0),"Forecasted But Not Sold",IF(K209/J209&gt;1.1,"Overforecast",IF(K209/J209&lt;0.9,"Underforecast","Normal")))))</f>
        <v>Underforecast</v>
      </c>
      <c r="AD209" s="61" t="str">
        <f>IF(SUM(J209,L209)=0,"Others",IF(AND(L209=0,J209&gt;0),"Not Forecasted But Sold",IF(AND(L209&gt;0,J209=0),"Forecasted But Not Sold",IF(L209/J209&gt;1.1,"Overforecast",IF(L209/J209&lt;0.9,"Underforecast","Normal")))))</f>
        <v>Underforecast</v>
      </c>
      <c r="AE209" s="61" t="str">
        <f>IF(SUM(J209,M209)=0,"Others",IF(AND(M209=0,J209&gt;0),"Not Forecasted But Sold",IF(AND(M209&gt;0,J209=0),"Forecasted But Not Sold",IF(M209/J209&gt;1.1,"Overforecast",IF(M209/J209&lt;0.9,"Underforecast","Normal")))))</f>
        <v>Underforecast</v>
      </c>
      <c r="AF209" s="144" t="str">
        <f>IFERROR(IF(J209=0,"0",VLOOKUP(J209/M209,Master!$N$5:$P$11,3,TRUE)),"Sales Agst No FC")</f>
        <v>&gt;200"</v>
      </c>
    </row>
    <row r="210" spans="1:32" x14ac:dyDescent="0.45">
      <c r="A210" s="60" t="s">
        <v>2302</v>
      </c>
      <c r="B210" s="61" t="s">
        <v>1122</v>
      </c>
      <c r="C210" s="61" t="s">
        <v>1129</v>
      </c>
      <c r="D210" s="61" t="s">
        <v>1183</v>
      </c>
      <c r="E210" s="62" t="s">
        <v>320</v>
      </c>
      <c r="F210" s="62" t="s">
        <v>1496</v>
      </c>
      <c r="G210" s="63">
        <v>44593</v>
      </c>
      <c r="H210" s="64">
        <v>417</v>
      </c>
      <c r="I210" s="61" t="str">
        <f t="shared" si="16"/>
        <v>Demand</v>
      </c>
      <c r="J210" s="66">
        <v>18</v>
      </c>
      <c r="K210" s="67">
        <v>12</v>
      </c>
      <c r="L210" s="64">
        <v>12</v>
      </c>
      <c r="M210" s="64">
        <v>12</v>
      </c>
      <c r="N210" s="67">
        <f>ABS(K210-$J210)</f>
        <v>6</v>
      </c>
      <c r="O210" s="64">
        <f>ABS(L210-$J210)</f>
        <v>6</v>
      </c>
      <c r="P210" s="64">
        <f>ABS(M210-$J210)</f>
        <v>6</v>
      </c>
      <c r="Q210" s="66">
        <v>0.98133441569724522</v>
      </c>
      <c r="R210" s="66">
        <f>$Q210*J210</f>
        <v>17.664019482550415</v>
      </c>
      <c r="S210" s="67">
        <f>$Q210*K210</f>
        <v>11.776012988366944</v>
      </c>
      <c r="T210" s="64">
        <f>$Q210*L210</f>
        <v>11.776012988366944</v>
      </c>
      <c r="U210" s="64">
        <f>$Q210*M210</f>
        <v>11.776012988366944</v>
      </c>
      <c r="V210" s="67">
        <f t="shared" si="17"/>
        <v>5.8880064941834718</v>
      </c>
      <c r="W210" s="64">
        <f t="shared" si="18"/>
        <v>5.8880064941834718</v>
      </c>
      <c r="X210" s="117">
        <f t="shared" si="19"/>
        <v>5.8880064941834718</v>
      </c>
      <c r="Y210" s="75">
        <f>IFERROR(MAX(1-N210/$J210,0),1)</f>
        <v>0.66666666666666674</v>
      </c>
      <c r="Z210" s="27">
        <f>IFERROR(MAX(1-O210/$J210,0),1)</f>
        <v>0.66666666666666674</v>
      </c>
      <c r="AA210" s="76">
        <f>IFERROR(MAX(1-P210/$J210,0),1)</f>
        <v>0.66666666666666674</v>
      </c>
      <c r="AB210" s="65" t="str">
        <f>IF(SUM($J210,M210)=0,"Others",VLOOKUP(AA210,Master!$B$4:$D$13,3,TRUE))</f>
        <v>60-70%</v>
      </c>
      <c r="AC210" s="60" t="str">
        <f>IF(SUM(J210,K210)=0,"Others",IF(AND(K210=0,J210&gt;0),"Not Forecasted But Sold",IF(AND(K210&gt;0,J210=0),"Forecasted But Not Sold",IF(K210/J210&gt;1.1,"Overforecast",IF(K210/J210&lt;0.9,"Underforecast","Normal")))))</f>
        <v>Underforecast</v>
      </c>
      <c r="AD210" s="61" t="str">
        <f>IF(SUM(J210,L210)=0,"Others",IF(AND(L210=0,J210&gt;0),"Not Forecasted But Sold",IF(AND(L210&gt;0,J210=0),"Forecasted But Not Sold",IF(L210/J210&gt;1.1,"Overforecast",IF(L210/J210&lt;0.9,"Underforecast","Normal")))))</f>
        <v>Underforecast</v>
      </c>
      <c r="AE210" s="61" t="str">
        <f>IF(SUM(J210,M210)=0,"Others",IF(AND(M210=0,J210&gt;0),"Not Forecasted But Sold",IF(AND(M210&gt;0,J210=0),"Forecasted But Not Sold",IF(M210/J210&gt;1.1,"Overforecast",IF(M210/J210&lt;0.9,"Underforecast","Normal")))))</f>
        <v>Underforecast</v>
      </c>
      <c r="AF210" s="144" t="str">
        <f>IFERROR(IF(J210=0,"0",VLOOKUP(J210/M210,Master!$N$5:$P$11,3,TRUE)),"Sales Agst No FC")</f>
        <v>150-200</v>
      </c>
    </row>
    <row r="211" spans="1:32" x14ac:dyDescent="0.45">
      <c r="A211" s="60" t="s">
        <v>2302</v>
      </c>
      <c r="B211" s="61" t="s">
        <v>1122</v>
      </c>
      <c r="C211" s="61" t="s">
        <v>1129</v>
      </c>
      <c r="D211" s="61" t="s">
        <v>1183</v>
      </c>
      <c r="E211" s="62" t="s">
        <v>321</v>
      </c>
      <c r="F211" s="62" t="s">
        <v>1497</v>
      </c>
      <c r="G211" s="63">
        <v>44593</v>
      </c>
      <c r="H211" s="64">
        <v>325</v>
      </c>
      <c r="I211" s="61" t="str">
        <f t="shared" si="16"/>
        <v>Demand</v>
      </c>
      <c r="J211" s="66">
        <v>92</v>
      </c>
      <c r="K211" s="67">
        <v>20</v>
      </c>
      <c r="L211" s="64">
        <v>20</v>
      </c>
      <c r="M211" s="64">
        <v>18</v>
      </c>
      <c r="N211" s="67">
        <f>ABS(K211-$J211)</f>
        <v>72</v>
      </c>
      <c r="O211" s="64">
        <f>ABS(L211-$J211)</f>
        <v>72</v>
      </c>
      <c r="P211" s="64">
        <f>ABS(M211-$J211)</f>
        <v>74</v>
      </c>
      <c r="Q211" s="66">
        <v>1.7185342080964692</v>
      </c>
      <c r="R211" s="66">
        <f>$Q211*J211</f>
        <v>158.10514714487516</v>
      </c>
      <c r="S211" s="67">
        <f>$Q211*K211</f>
        <v>34.370684161929383</v>
      </c>
      <c r="T211" s="64">
        <f>$Q211*L211</f>
        <v>34.370684161929383</v>
      </c>
      <c r="U211" s="64">
        <f>$Q211*M211</f>
        <v>30.933615745736446</v>
      </c>
      <c r="V211" s="67">
        <f t="shared" si="17"/>
        <v>123.73446298294579</v>
      </c>
      <c r="W211" s="64">
        <f t="shared" si="18"/>
        <v>123.73446298294579</v>
      </c>
      <c r="X211" s="117">
        <f t="shared" si="19"/>
        <v>127.17153139913871</v>
      </c>
      <c r="Y211" s="75">
        <f>IFERROR(MAX(1-N211/$J211,0),1)</f>
        <v>0.21739130434782605</v>
      </c>
      <c r="Z211" s="27">
        <f>IFERROR(MAX(1-O211/$J211,0),1)</f>
        <v>0.21739130434782605</v>
      </c>
      <c r="AA211" s="76">
        <f>IFERROR(MAX(1-P211/$J211,0),1)</f>
        <v>0.19565217391304346</v>
      </c>
      <c r="AB211" s="65" t="str">
        <f>IF(SUM($J211,M211)=0,"Others",VLOOKUP(AA211,Master!$B$4:$D$13,3,TRUE))</f>
        <v>10-20%</v>
      </c>
      <c r="AC211" s="60" t="str">
        <f>IF(SUM(J211,K211)=0,"Others",IF(AND(K211=0,J211&gt;0),"Not Forecasted But Sold",IF(AND(K211&gt;0,J211=0),"Forecasted But Not Sold",IF(K211/J211&gt;1.1,"Overforecast",IF(K211/J211&lt;0.9,"Underforecast","Normal")))))</f>
        <v>Underforecast</v>
      </c>
      <c r="AD211" s="61" t="str">
        <f>IF(SUM(J211,L211)=0,"Others",IF(AND(L211=0,J211&gt;0),"Not Forecasted But Sold",IF(AND(L211&gt;0,J211=0),"Forecasted But Not Sold",IF(L211/J211&gt;1.1,"Overforecast",IF(L211/J211&lt;0.9,"Underforecast","Normal")))))</f>
        <v>Underforecast</v>
      </c>
      <c r="AE211" s="61" t="str">
        <f>IF(SUM(J211,M211)=0,"Others",IF(AND(M211=0,J211&gt;0),"Not Forecasted But Sold",IF(AND(M211&gt;0,J211=0),"Forecasted But Not Sold",IF(M211/J211&gt;1.1,"Overforecast",IF(M211/J211&lt;0.9,"Underforecast","Normal")))))</f>
        <v>Underforecast</v>
      </c>
      <c r="AF211" s="144" t="str">
        <f>IFERROR(IF(J211=0,"0",VLOOKUP(J211/M211,Master!$N$5:$P$11,3,TRUE)),"Sales Agst No FC")</f>
        <v>&gt;200"</v>
      </c>
    </row>
    <row r="212" spans="1:32" x14ac:dyDescent="0.45">
      <c r="A212" s="60" t="s">
        <v>2302</v>
      </c>
      <c r="B212" s="61" t="s">
        <v>1122</v>
      </c>
      <c r="C212" s="61" t="s">
        <v>1129</v>
      </c>
      <c r="D212" s="61" t="s">
        <v>1183</v>
      </c>
      <c r="E212" s="62" t="s">
        <v>322</v>
      </c>
      <c r="F212" s="62" t="s">
        <v>1498</v>
      </c>
      <c r="G212" s="63">
        <v>44593</v>
      </c>
      <c r="H212" s="64">
        <v>0</v>
      </c>
      <c r="I212" s="61" t="str">
        <f t="shared" si="16"/>
        <v>Supply</v>
      </c>
      <c r="J212" s="66">
        <v>0</v>
      </c>
      <c r="K212" s="67">
        <v>15</v>
      </c>
      <c r="L212" s="64">
        <v>15</v>
      </c>
      <c r="M212" s="64">
        <v>15</v>
      </c>
      <c r="N212" s="67">
        <f>ABS(K212-$J212)</f>
        <v>15</v>
      </c>
      <c r="O212" s="64">
        <f>ABS(L212-$J212)</f>
        <v>15</v>
      </c>
      <c r="P212" s="64">
        <f>ABS(M212-$J212)</f>
        <v>15</v>
      </c>
      <c r="Q212" s="66">
        <v>5.5069805362888236</v>
      </c>
      <c r="R212" s="66">
        <f>$Q212*J212</f>
        <v>0</v>
      </c>
      <c r="S212" s="67">
        <f>$Q212*K212</f>
        <v>82.604708044332355</v>
      </c>
      <c r="T212" s="64">
        <f>$Q212*L212</f>
        <v>82.604708044332355</v>
      </c>
      <c r="U212" s="64">
        <f>$Q212*M212</f>
        <v>82.604708044332355</v>
      </c>
      <c r="V212" s="67">
        <f t="shared" si="17"/>
        <v>82.604708044332355</v>
      </c>
      <c r="W212" s="64">
        <f t="shared" si="18"/>
        <v>82.604708044332355</v>
      </c>
      <c r="X212" s="117">
        <f t="shared" si="19"/>
        <v>82.604708044332355</v>
      </c>
      <c r="Y212" s="75">
        <f>IFERROR(MAX(1-N212/$J212,0),1)</f>
        <v>1</v>
      </c>
      <c r="Z212" s="27">
        <f>IFERROR(MAX(1-O212/$J212,0),1)</f>
        <v>1</v>
      </c>
      <c r="AA212" s="76">
        <f>IFERROR(MAX(1-P212/$J212,0),1)</f>
        <v>1</v>
      </c>
      <c r="AB212" s="65" t="str">
        <f>IF(SUM($J212,M212)=0,"Others",VLOOKUP(AA212,Master!$B$4:$D$13,3,TRUE))</f>
        <v>90-100%</v>
      </c>
      <c r="AC212" s="60" t="str">
        <f>IF(SUM(J212,K212)=0,"Others",IF(AND(K212=0,J212&gt;0),"Not Forecasted But Sold",IF(AND(K212&gt;0,J212=0),"Forecasted But Not Sold",IF(K212/J212&gt;1.1,"Overforecast",IF(K212/J212&lt;0.9,"Underforecast","Normal")))))</f>
        <v>Forecasted But Not Sold</v>
      </c>
      <c r="AD212" s="61" t="str">
        <f>IF(SUM(J212,L212)=0,"Others",IF(AND(L212=0,J212&gt;0),"Not Forecasted But Sold",IF(AND(L212&gt;0,J212=0),"Forecasted But Not Sold",IF(L212/J212&gt;1.1,"Overforecast",IF(L212/J212&lt;0.9,"Underforecast","Normal")))))</f>
        <v>Forecasted But Not Sold</v>
      </c>
      <c r="AE212" s="61" t="str">
        <f>IF(SUM(J212,M212)=0,"Others",IF(AND(M212=0,J212&gt;0),"Not Forecasted But Sold",IF(AND(M212&gt;0,J212=0),"Forecasted But Not Sold",IF(M212/J212&gt;1.1,"Overforecast",IF(M212/J212&lt;0.9,"Underforecast","Normal")))))</f>
        <v>Forecasted But Not Sold</v>
      </c>
      <c r="AF212" s="144" t="str">
        <f>IFERROR(IF(J212=0,"0",VLOOKUP(J212/M212,Master!$N$5:$P$11,3,TRUE)),"Sales Agst No FC")</f>
        <v>0</v>
      </c>
    </row>
    <row r="213" spans="1:32" x14ac:dyDescent="0.45">
      <c r="A213" s="60" t="s">
        <v>2302</v>
      </c>
      <c r="B213" s="61" t="s">
        <v>1122</v>
      </c>
      <c r="C213" s="61" t="s">
        <v>1129</v>
      </c>
      <c r="D213" s="61" t="s">
        <v>1183</v>
      </c>
      <c r="E213" s="62" t="s">
        <v>323</v>
      </c>
      <c r="F213" s="62" t="s">
        <v>1499</v>
      </c>
      <c r="G213" s="63">
        <v>44593</v>
      </c>
      <c r="H213" s="64">
        <v>1426</v>
      </c>
      <c r="I213" s="61" t="str">
        <f t="shared" si="16"/>
        <v>Demand</v>
      </c>
      <c r="J213" s="66">
        <v>0</v>
      </c>
      <c r="K213" s="67">
        <v>0</v>
      </c>
      <c r="L213" s="64">
        <v>0</v>
      </c>
      <c r="M213" s="64">
        <v>1</v>
      </c>
      <c r="N213" s="67">
        <f>ABS(K213-$J213)</f>
        <v>0</v>
      </c>
      <c r="O213" s="64">
        <f>ABS(L213-$J213)</f>
        <v>0</v>
      </c>
      <c r="P213" s="64">
        <f>ABS(M213-$J213)</f>
        <v>1</v>
      </c>
      <c r="Q213" s="66">
        <v>0.97</v>
      </c>
      <c r="R213" s="66">
        <f>$Q213*J213</f>
        <v>0</v>
      </c>
      <c r="S213" s="67">
        <f>$Q213*K213</f>
        <v>0</v>
      </c>
      <c r="T213" s="64">
        <f>$Q213*L213</f>
        <v>0</v>
      </c>
      <c r="U213" s="64">
        <f>$Q213*M213</f>
        <v>0.97</v>
      </c>
      <c r="V213" s="67">
        <f t="shared" si="17"/>
        <v>0</v>
      </c>
      <c r="W213" s="64">
        <f t="shared" si="18"/>
        <v>0</v>
      </c>
      <c r="X213" s="117">
        <f t="shared" si="19"/>
        <v>0.97</v>
      </c>
      <c r="Y213" s="75">
        <f>IFERROR(MAX(1-N213/$J213,0),1)</f>
        <v>1</v>
      </c>
      <c r="Z213" s="27">
        <f>IFERROR(MAX(1-O213/$J213,0),1)</f>
        <v>1</v>
      </c>
      <c r="AA213" s="76">
        <f>IFERROR(MAX(1-P213/$J213,0),1)</f>
        <v>1</v>
      </c>
      <c r="AB213" s="65" t="str">
        <f>IF(SUM($J213,M213)=0,"Others",VLOOKUP(AA213,Master!$B$4:$D$13,3,TRUE))</f>
        <v>90-100%</v>
      </c>
      <c r="AC213" s="60" t="str">
        <f>IF(SUM(J213,K213)=0,"Others",IF(AND(K213=0,J213&gt;0),"Not Forecasted But Sold",IF(AND(K213&gt;0,J213=0),"Forecasted But Not Sold",IF(K213/J213&gt;1.1,"Overforecast",IF(K213/J213&lt;0.9,"Underforecast","Normal")))))</f>
        <v>Others</v>
      </c>
      <c r="AD213" s="61" t="str">
        <f>IF(SUM(J213,L213)=0,"Others",IF(AND(L213=0,J213&gt;0),"Not Forecasted But Sold",IF(AND(L213&gt;0,J213=0),"Forecasted But Not Sold",IF(L213/J213&gt;1.1,"Overforecast",IF(L213/J213&lt;0.9,"Underforecast","Normal")))))</f>
        <v>Others</v>
      </c>
      <c r="AE213" s="61" t="str">
        <f>IF(SUM(J213,M213)=0,"Others",IF(AND(M213=0,J213&gt;0),"Not Forecasted But Sold",IF(AND(M213&gt;0,J213=0),"Forecasted But Not Sold",IF(M213/J213&gt;1.1,"Overforecast",IF(M213/J213&lt;0.9,"Underforecast","Normal")))))</f>
        <v>Forecasted But Not Sold</v>
      </c>
      <c r="AF213" s="144" t="str">
        <f>IFERROR(IF(J213=0,"0",VLOOKUP(J213/M213,Master!$N$5:$P$11,3,TRUE)),"Sales Agst No FC")</f>
        <v>0</v>
      </c>
    </row>
    <row r="214" spans="1:32" x14ac:dyDescent="0.45">
      <c r="A214" s="60" t="s">
        <v>2302</v>
      </c>
      <c r="B214" s="61" t="s">
        <v>1122</v>
      </c>
      <c r="C214" s="61" t="s">
        <v>1129</v>
      </c>
      <c r="D214" s="61" t="s">
        <v>1183</v>
      </c>
      <c r="E214" s="62" t="s">
        <v>324</v>
      </c>
      <c r="F214" s="62" t="s">
        <v>1500</v>
      </c>
      <c r="G214" s="63">
        <v>44593</v>
      </c>
      <c r="H214" s="64">
        <v>158</v>
      </c>
      <c r="I214" s="61" t="str">
        <f t="shared" si="16"/>
        <v>Demand</v>
      </c>
      <c r="J214" s="66">
        <v>0</v>
      </c>
      <c r="K214" s="67">
        <v>31</v>
      </c>
      <c r="L214" s="64">
        <v>31</v>
      </c>
      <c r="M214" s="64">
        <v>4</v>
      </c>
      <c r="N214" s="67">
        <f>ABS(K214-$J214)</f>
        <v>31</v>
      </c>
      <c r="O214" s="64">
        <f>ABS(L214-$J214)</f>
        <v>31</v>
      </c>
      <c r="P214" s="64">
        <f>ABS(M214-$J214)</f>
        <v>4</v>
      </c>
      <c r="Q214" s="66">
        <v>3.8634224418328569</v>
      </c>
      <c r="R214" s="66">
        <f>$Q214*J214</f>
        <v>0</v>
      </c>
      <c r="S214" s="67">
        <f>$Q214*K214</f>
        <v>119.76609569681857</v>
      </c>
      <c r="T214" s="64">
        <f>$Q214*L214</f>
        <v>119.76609569681857</v>
      </c>
      <c r="U214" s="64">
        <f>$Q214*M214</f>
        <v>15.453689767331428</v>
      </c>
      <c r="V214" s="67">
        <f t="shared" si="17"/>
        <v>119.76609569681857</v>
      </c>
      <c r="W214" s="64">
        <f t="shared" si="18"/>
        <v>119.76609569681857</v>
      </c>
      <c r="X214" s="117">
        <f t="shared" si="19"/>
        <v>15.453689767331428</v>
      </c>
      <c r="Y214" s="75">
        <f>IFERROR(MAX(1-N214/$J214,0),1)</f>
        <v>1</v>
      </c>
      <c r="Z214" s="27">
        <f>IFERROR(MAX(1-O214/$J214,0),1)</f>
        <v>1</v>
      </c>
      <c r="AA214" s="76">
        <f>IFERROR(MAX(1-P214/$J214,0),1)</f>
        <v>1</v>
      </c>
      <c r="AB214" s="65" t="str">
        <f>IF(SUM($J214,M214)=0,"Others",VLOOKUP(AA214,Master!$B$4:$D$13,3,TRUE))</f>
        <v>90-100%</v>
      </c>
      <c r="AC214" s="60" t="str">
        <f>IF(SUM(J214,K214)=0,"Others",IF(AND(K214=0,J214&gt;0),"Not Forecasted But Sold",IF(AND(K214&gt;0,J214=0),"Forecasted But Not Sold",IF(K214/J214&gt;1.1,"Overforecast",IF(K214/J214&lt;0.9,"Underforecast","Normal")))))</f>
        <v>Forecasted But Not Sold</v>
      </c>
      <c r="AD214" s="61" t="str">
        <f>IF(SUM(J214,L214)=0,"Others",IF(AND(L214=0,J214&gt;0),"Not Forecasted But Sold",IF(AND(L214&gt;0,J214=0),"Forecasted But Not Sold",IF(L214/J214&gt;1.1,"Overforecast",IF(L214/J214&lt;0.9,"Underforecast","Normal")))))</f>
        <v>Forecasted But Not Sold</v>
      </c>
      <c r="AE214" s="61" t="str">
        <f>IF(SUM(J214,M214)=0,"Others",IF(AND(M214=0,J214&gt;0),"Not Forecasted But Sold",IF(AND(M214&gt;0,J214=0),"Forecasted But Not Sold",IF(M214/J214&gt;1.1,"Overforecast",IF(M214/J214&lt;0.9,"Underforecast","Normal")))))</f>
        <v>Forecasted But Not Sold</v>
      </c>
      <c r="AF214" s="144" t="str">
        <f>IFERROR(IF(J214=0,"0",VLOOKUP(J214/M214,Master!$N$5:$P$11,3,TRUE)),"Sales Agst No FC")</f>
        <v>0</v>
      </c>
    </row>
    <row r="215" spans="1:32" x14ac:dyDescent="0.45">
      <c r="A215" s="60" t="s">
        <v>2302</v>
      </c>
      <c r="B215" s="61" t="s">
        <v>1123</v>
      </c>
      <c r="C215" s="61" t="s">
        <v>1129</v>
      </c>
      <c r="D215" s="61" t="s">
        <v>1183</v>
      </c>
      <c r="E215" s="62" t="s">
        <v>325</v>
      </c>
      <c r="F215" s="62" t="s">
        <v>1501</v>
      </c>
      <c r="G215" s="63">
        <v>44593</v>
      </c>
      <c r="H215" s="64">
        <v>0</v>
      </c>
      <c r="I215" s="61" t="str">
        <f t="shared" si="16"/>
        <v>Supply</v>
      </c>
      <c r="J215" s="66">
        <v>875</v>
      </c>
      <c r="K215" s="67">
        <v>622</v>
      </c>
      <c r="L215" s="64">
        <v>622</v>
      </c>
      <c r="M215" s="64">
        <v>1200</v>
      </c>
      <c r="N215" s="67">
        <f>ABS(K215-$J215)</f>
        <v>253</v>
      </c>
      <c r="O215" s="64">
        <f>ABS(L215-$J215)</f>
        <v>253</v>
      </c>
      <c r="P215" s="64">
        <f>ABS(M215-$J215)</f>
        <v>325</v>
      </c>
      <c r="Q215" s="66">
        <v>4.2102919103313843</v>
      </c>
      <c r="R215" s="66">
        <f>$Q215*J215</f>
        <v>3684.0054215399614</v>
      </c>
      <c r="S215" s="67">
        <f>$Q215*K215</f>
        <v>2618.8015682261212</v>
      </c>
      <c r="T215" s="64">
        <f>$Q215*L215</f>
        <v>2618.8015682261212</v>
      </c>
      <c r="U215" s="64">
        <f>$Q215*M215</f>
        <v>5052.3502923976612</v>
      </c>
      <c r="V215" s="67">
        <f t="shared" si="17"/>
        <v>1065.2038533138402</v>
      </c>
      <c r="W215" s="64">
        <f t="shared" si="18"/>
        <v>1065.2038533138402</v>
      </c>
      <c r="X215" s="117">
        <f t="shared" si="19"/>
        <v>1368.3448708576998</v>
      </c>
      <c r="Y215" s="75">
        <f>IFERROR(MAX(1-N215/$J215,0),1)</f>
        <v>0.71085714285714285</v>
      </c>
      <c r="Z215" s="27">
        <f>IFERROR(MAX(1-O215/$J215,0),1)</f>
        <v>0.71085714285714285</v>
      </c>
      <c r="AA215" s="76">
        <f>IFERROR(MAX(1-P215/$J215,0),1)</f>
        <v>0.62857142857142856</v>
      </c>
      <c r="AB215" s="65" t="str">
        <f>IF(SUM($J215,M215)=0,"Others",VLOOKUP(AA215,Master!$B$4:$D$13,3,TRUE))</f>
        <v>60-70%</v>
      </c>
      <c r="AC215" s="60" t="str">
        <f>IF(SUM(J215,K215)=0,"Others",IF(AND(K215=0,J215&gt;0),"Not Forecasted But Sold",IF(AND(K215&gt;0,J215=0),"Forecasted But Not Sold",IF(K215/J215&gt;1.1,"Overforecast",IF(K215/J215&lt;0.9,"Underforecast","Normal")))))</f>
        <v>Underforecast</v>
      </c>
      <c r="AD215" s="61" t="str">
        <f>IF(SUM(J215,L215)=0,"Others",IF(AND(L215=0,J215&gt;0),"Not Forecasted But Sold",IF(AND(L215&gt;0,J215=0),"Forecasted But Not Sold",IF(L215/J215&gt;1.1,"Overforecast",IF(L215/J215&lt;0.9,"Underforecast","Normal")))))</f>
        <v>Underforecast</v>
      </c>
      <c r="AE215" s="61" t="str">
        <f>IF(SUM(J215,M215)=0,"Others",IF(AND(M215=0,J215&gt;0),"Not Forecasted But Sold",IF(AND(M215&gt;0,J215=0),"Forecasted But Not Sold",IF(M215/J215&gt;1.1,"Overforecast",IF(M215/J215&lt;0.9,"Underforecast","Normal")))))</f>
        <v>Overforecast</v>
      </c>
      <c r="AF215" s="144" t="str">
        <f>IFERROR(IF(J215=0,"0",VLOOKUP(J215/M215,Master!$N$5:$P$11,3,TRUE)),"Sales Agst No FC")</f>
        <v>50-80</v>
      </c>
    </row>
    <row r="216" spans="1:32" x14ac:dyDescent="0.45">
      <c r="A216" s="60" t="s">
        <v>2302</v>
      </c>
      <c r="B216" s="61" t="s">
        <v>1121</v>
      </c>
      <c r="C216" s="61" t="s">
        <v>1129</v>
      </c>
      <c r="D216" s="61" t="s">
        <v>1183</v>
      </c>
      <c r="E216" s="62" t="s">
        <v>326</v>
      </c>
      <c r="F216" s="62" t="s">
        <v>1502</v>
      </c>
      <c r="G216" s="63">
        <v>44593</v>
      </c>
      <c r="H216" s="64">
        <v>4610</v>
      </c>
      <c r="I216" s="61" t="str">
        <f t="shared" si="16"/>
        <v>Demand</v>
      </c>
      <c r="J216" s="66">
        <v>1396</v>
      </c>
      <c r="K216" s="67">
        <v>909</v>
      </c>
      <c r="L216" s="64">
        <v>909</v>
      </c>
      <c r="M216" s="64">
        <v>800</v>
      </c>
      <c r="N216" s="67">
        <f>ABS(K216-$J216)</f>
        <v>487</v>
      </c>
      <c r="O216" s="64">
        <f>ABS(L216-$J216)</f>
        <v>487</v>
      </c>
      <c r="P216" s="64">
        <f>ABS(M216-$J216)</f>
        <v>596</v>
      </c>
      <c r="Q216" s="66">
        <v>2.7126491184683283</v>
      </c>
      <c r="R216" s="66">
        <f>$Q216*J216</f>
        <v>3786.8581693817864</v>
      </c>
      <c r="S216" s="67">
        <f>$Q216*K216</f>
        <v>2465.7980486877104</v>
      </c>
      <c r="T216" s="64">
        <f>$Q216*L216</f>
        <v>2465.7980486877104</v>
      </c>
      <c r="U216" s="64">
        <f>$Q216*M216</f>
        <v>2170.1192947746626</v>
      </c>
      <c r="V216" s="67">
        <f t="shared" si="17"/>
        <v>1321.060120694076</v>
      </c>
      <c r="W216" s="64">
        <f t="shared" si="18"/>
        <v>1321.060120694076</v>
      </c>
      <c r="X216" s="117">
        <f t="shared" si="19"/>
        <v>1616.7388746071238</v>
      </c>
      <c r="Y216" s="75">
        <f>IFERROR(MAX(1-N216/$J216,0),1)</f>
        <v>0.65114613180515757</v>
      </c>
      <c r="Z216" s="27">
        <f>IFERROR(MAX(1-O216/$J216,0),1)</f>
        <v>0.65114613180515757</v>
      </c>
      <c r="AA216" s="76">
        <f>IFERROR(MAX(1-P216/$J216,0),1)</f>
        <v>0.57306590257879653</v>
      </c>
      <c r="AB216" s="65" t="str">
        <f>IF(SUM($J216,M216)=0,"Others",VLOOKUP(AA216,Master!$B$4:$D$13,3,TRUE))</f>
        <v>50-60%</v>
      </c>
      <c r="AC216" s="60" t="str">
        <f>IF(SUM(J216,K216)=0,"Others",IF(AND(K216=0,J216&gt;0),"Not Forecasted But Sold",IF(AND(K216&gt;0,J216=0),"Forecasted But Not Sold",IF(K216/J216&gt;1.1,"Overforecast",IF(K216/J216&lt;0.9,"Underforecast","Normal")))))</f>
        <v>Underforecast</v>
      </c>
      <c r="AD216" s="61" t="str">
        <f>IF(SUM(J216,L216)=0,"Others",IF(AND(L216=0,J216&gt;0),"Not Forecasted But Sold",IF(AND(L216&gt;0,J216=0),"Forecasted But Not Sold",IF(L216/J216&gt;1.1,"Overforecast",IF(L216/J216&lt;0.9,"Underforecast","Normal")))))</f>
        <v>Underforecast</v>
      </c>
      <c r="AE216" s="61" t="str">
        <f>IF(SUM(J216,M216)=0,"Others",IF(AND(M216=0,J216&gt;0),"Not Forecasted But Sold",IF(AND(M216&gt;0,J216=0),"Forecasted But Not Sold",IF(M216/J216&gt;1.1,"Overforecast",IF(M216/J216&lt;0.9,"Underforecast","Normal")))))</f>
        <v>Underforecast</v>
      </c>
      <c r="AF216" s="144" t="str">
        <f>IFERROR(IF(J216=0,"0",VLOOKUP(J216/M216,Master!$N$5:$P$11,3,TRUE)),"Sales Agst No FC")</f>
        <v>150-200</v>
      </c>
    </row>
    <row r="217" spans="1:32" x14ac:dyDescent="0.45">
      <c r="A217" s="60" t="s">
        <v>2302</v>
      </c>
      <c r="B217" s="61" t="s">
        <v>1123</v>
      </c>
      <c r="C217" s="61" t="s">
        <v>1129</v>
      </c>
      <c r="D217" s="61" t="s">
        <v>1183</v>
      </c>
      <c r="E217" s="62" t="s">
        <v>327</v>
      </c>
      <c r="F217" s="62" t="s">
        <v>1503</v>
      </c>
      <c r="G217" s="63">
        <v>44593</v>
      </c>
      <c r="H217" s="64">
        <v>26469</v>
      </c>
      <c r="I217" s="61" t="str">
        <f t="shared" si="16"/>
        <v>Demand</v>
      </c>
      <c r="J217" s="66">
        <v>4546</v>
      </c>
      <c r="K217" s="67">
        <v>4500</v>
      </c>
      <c r="L217" s="64">
        <v>4500</v>
      </c>
      <c r="M217" s="64">
        <v>6000</v>
      </c>
      <c r="N217" s="67">
        <f>ABS(K217-$J217)</f>
        <v>46</v>
      </c>
      <c r="O217" s="64">
        <f>ABS(L217-$J217)</f>
        <v>46</v>
      </c>
      <c r="P217" s="64">
        <f>ABS(M217-$J217)</f>
        <v>1454</v>
      </c>
      <c r="Q217" s="66">
        <v>1.4955647375773298</v>
      </c>
      <c r="R217" s="66">
        <f>$Q217*J217</f>
        <v>6798.8372970265409</v>
      </c>
      <c r="S217" s="67">
        <f>$Q217*K217</f>
        <v>6730.0413190979843</v>
      </c>
      <c r="T217" s="64">
        <f>$Q217*L217</f>
        <v>6730.0413190979843</v>
      </c>
      <c r="U217" s="64">
        <f>$Q217*M217</f>
        <v>8973.3884254639779</v>
      </c>
      <c r="V217" s="67">
        <f t="shared" si="17"/>
        <v>68.795977928556567</v>
      </c>
      <c r="W217" s="64">
        <f t="shared" si="18"/>
        <v>68.795977928556567</v>
      </c>
      <c r="X217" s="117">
        <f t="shared" si="19"/>
        <v>2174.551128437437</v>
      </c>
      <c r="Y217" s="75">
        <f>IFERROR(MAX(1-N217/$J217,0),1)</f>
        <v>0.98988121425428943</v>
      </c>
      <c r="Z217" s="27">
        <f>IFERROR(MAX(1-O217/$J217,0),1)</f>
        <v>0.98988121425428943</v>
      </c>
      <c r="AA217" s="76">
        <f>IFERROR(MAX(1-P217/$J217,0),1)</f>
        <v>0.68015838099428061</v>
      </c>
      <c r="AB217" s="65" t="str">
        <f>IF(SUM($J217,M217)=0,"Others",VLOOKUP(AA217,Master!$B$4:$D$13,3,TRUE))</f>
        <v>60-70%</v>
      </c>
      <c r="AC217" s="60" t="str">
        <f>IF(SUM(J217,K217)=0,"Others",IF(AND(K217=0,J217&gt;0),"Not Forecasted But Sold",IF(AND(K217&gt;0,J217=0),"Forecasted But Not Sold",IF(K217/J217&gt;1.1,"Overforecast",IF(K217/J217&lt;0.9,"Underforecast","Normal")))))</f>
        <v>Normal</v>
      </c>
      <c r="AD217" s="61" t="str">
        <f>IF(SUM(J217,L217)=0,"Others",IF(AND(L217=0,J217&gt;0),"Not Forecasted But Sold",IF(AND(L217&gt;0,J217=0),"Forecasted But Not Sold",IF(L217/J217&gt;1.1,"Overforecast",IF(L217/J217&lt;0.9,"Underforecast","Normal")))))</f>
        <v>Normal</v>
      </c>
      <c r="AE217" s="61" t="str">
        <f>IF(SUM(J217,M217)=0,"Others",IF(AND(M217=0,J217&gt;0),"Not Forecasted But Sold",IF(AND(M217&gt;0,J217=0),"Forecasted But Not Sold",IF(M217/J217&gt;1.1,"Overforecast",IF(M217/J217&lt;0.9,"Underforecast","Normal")))))</f>
        <v>Overforecast</v>
      </c>
      <c r="AF217" s="144" t="str">
        <f>IFERROR(IF(J217=0,"0",VLOOKUP(J217/M217,Master!$N$5:$P$11,3,TRUE)),"Sales Agst No FC")</f>
        <v>50-80</v>
      </c>
    </row>
    <row r="218" spans="1:32" x14ac:dyDescent="0.45">
      <c r="A218" s="60" t="s">
        <v>2302</v>
      </c>
      <c r="B218" s="61" t="s">
        <v>1123</v>
      </c>
      <c r="C218" s="61" t="s">
        <v>1129</v>
      </c>
      <c r="D218" s="61" t="s">
        <v>1183</v>
      </c>
      <c r="E218" s="62" t="s">
        <v>328</v>
      </c>
      <c r="F218" s="62" t="s">
        <v>1504</v>
      </c>
      <c r="G218" s="63">
        <v>44593</v>
      </c>
      <c r="H218" s="64">
        <v>960</v>
      </c>
      <c r="I218" s="61" t="str">
        <f t="shared" si="16"/>
        <v>Demand</v>
      </c>
      <c r="J218" s="66">
        <v>95</v>
      </c>
      <c r="K218" s="67">
        <v>378</v>
      </c>
      <c r="L218" s="64">
        <v>378</v>
      </c>
      <c r="M218" s="64">
        <v>300</v>
      </c>
      <c r="N218" s="67">
        <f>ABS(K218-$J218)</f>
        <v>283</v>
      </c>
      <c r="O218" s="64">
        <f>ABS(L218-$J218)</f>
        <v>283</v>
      </c>
      <c r="P218" s="64">
        <f>ABS(M218-$J218)</f>
        <v>205</v>
      </c>
      <c r="Q218" s="66">
        <v>1.9980162303664919</v>
      </c>
      <c r="R218" s="66">
        <f>$Q218*J218</f>
        <v>189.81154188481673</v>
      </c>
      <c r="S218" s="67">
        <f>$Q218*K218</f>
        <v>755.25013507853396</v>
      </c>
      <c r="T218" s="64">
        <f>$Q218*L218</f>
        <v>755.25013507853396</v>
      </c>
      <c r="U218" s="64">
        <f>$Q218*M218</f>
        <v>599.40486910994753</v>
      </c>
      <c r="V218" s="67">
        <f t="shared" si="17"/>
        <v>565.43859319371722</v>
      </c>
      <c r="W218" s="64">
        <f t="shared" si="18"/>
        <v>565.43859319371722</v>
      </c>
      <c r="X218" s="117">
        <f t="shared" si="19"/>
        <v>409.59332722513079</v>
      </c>
      <c r="Y218" s="75">
        <f>IFERROR(MAX(1-N218/$J218,0),1)</f>
        <v>0</v>
      </c>
      <c r="Z218" s="27">
        <f>IFERROR(MAX(1-O218/$J218,0),1)</f>
        <v>0</v>
      </c>
      <c r="AA218" s="76">
        <f>IFERROR(MAX(1-P218/$J218,0),1)</f>
        <v>0</v>
      </c>
      <c r="AB218" s="65" t="str">
        <f>IF(SUM($J218,M218)=0,"Others",VLOOKUP(AA218,Master!$B$4:$D$13,3,TRUE))</f>
        <v>0-10%</v>
      </c>
      <c r="AC218" s="60" t="str">
        <f>IF(SUM(J218,K218)=0,"Others",IF(AND(K218=0,J218&gt;0),"Not Forecasted But Sold",IF(AND(K218&gt;0,J218=0),"Forecasted But Not Sold",IF(K218/J218&gt;1.1,"Overforecast",IF(K218/J218&lt;0.9,"Underforecast","Normal")))))</f>
        <v>Overforecast</v>
      </c>
      <c r="AD218" s="61" t="str">
        <f>IF(SUM(J218,L218)=0,"Others",IF(AND(L218=0,J218&gt;0),"Not Forecasted But Sold",IF(AND(L218&gt;0,J218=0),"Forecasted But Not Sold",IF(L218/J218&gt;1.1,"Overforecast",IF(L218/J218&lt;0.9,"Underforecast","Normal")))))</f>
        <v>Overforecast</v>
      </c>
      <c r="AE218" s="61" t="str">
        <f>IF(SUM(J218,M218)=0,"Others",IF(AND(M218=0,J218&gt;0),"Not Forecasted But Sold",IF(AND(M218&gt;0,J218=0),"Forecasted But Not Sold",IF(M218/J218&gt;1.1,"Overforecast",IF(M218/J218&lt;0.9,"Underforecast","Normal")))))</f>
        <v>Overforecast</v>
      </c>
      <c r="AF218" s="144" t="str">
        <f>IFERROR(IF(J218=0,"0",VLOOKUP(J218/M218,Master!$N$5:$P$11,3,TRUE)),"Sales Agst No FC")</f>
        <v>25-50</v>
      </c>
    </row>
    <row r="219" spans="1:32" x14ac:dyDescent="0.45">
      <c r="A219" s="60" t="s">
        <v>2302</v>
      </c>
      <c r="B219" s="61" t="s">
        <v>1122</v>
      </c>
      <c r="C219" s="61" t="s">
        <v>1130</v>
      </c>
      <c r="D219" s="61" t="s">
        <v>1184</v>
      </c>
      <c r="E219" s="62" t="s">
        <v>329</v>
      </c>
      <c r="F219" s="62" t="s">
        <v>1505</v>
      </c>
      <c r="G219" s="63">
        <v>44593</v>
      </c>
      <c r="H219" s="64">
        <v>963</v>
      </c>
      <c r="I219" s="61" t="str">
        <f t="shared" si="16"/>
        <v>Demand</v>
      </c>
      <c r="J219" s="66">
        <v>202</v>
      </c>
      <c r="K219" s="67">
        <v>600</v>
      </c>
      <c r="L219" s="64">
        <v>600</v>
      </c>
      <c r="M219" s="64">
        <v>500</v>
      </c>
      <c r="N219" s="67">
        <f>ABS(K219-$J219)</f>
        <v>398</v>
      </c>
      <c r="O219" s="64">
        <f>ABS(L219-$J219)</f>
        <v>398</v>
      </c>
      <c r="P219" s="64">
        <f>ABS(M219-$J219)</f>
        <v>298</v>
      </c>
      <c r="Q219" s="66">
        <v>4.2411555793061755</v>
      </c>
      <c r="R219" s="66">
        <f>$Q219*J219</f>
        <v>856.71342701984747</v>
      </c>
      <c r="S219" s="67">
        <f>$Q219*K219</f>
        <v>2544.6933475837054</v>
      </c>
      <c r="T219" s="64">
        <f>$Q219*L219</f>
        <v>2544.6933475837054</v>
      </c>
      <c r="U219" s="64">
        <f>$Q219*M219</f>
        <v>2120.5777896530876</v>
      </c>
      <c r="V219" s="67">
        <f t="shared" si="17"/>
        <v>1687.9799205638578</v>
      </c>
      <c r="W219" s="64">
        <f t="shared" si="18"/>
        <v>1687.9799205638578</v>
      </c>
      <c r="X219" s="117">
        <f t="shared" si="19"/>
        <v>1263.86436263324</v>
      </c>
      <c r="Y219" s="75">
        <f>IFERROR(MAX(1-N219/$J219,0),1)</f>
        <v>0</v>
      </c>
      <c r="Z219" s="27">
        <f>IFERROR(MAX(1-O219/$J219,0),1)</f>
        <v>0</v>
      </c>
      <c r="AA219" s="76">
        <f>IFERROR(MAX(1-P219/$J219,0),1)</f>
        <v>0</v>
      </c>
      <c r="AB219" s="65" t="str">
        <f>IF(SUM($J219,M219)=0,"Others",VLOOKUP(AA219,Master!$B$4:$D$13,3,TRUE))</f>
        <v>0-10%</v>
      </c>
      <c r="AC219" s="60" t="str">
        <f>IF(SUM(J219,K219)=0,"Others",IF(AND(K219=0,J219&gt;0),"Not Forecasted But Sold",IF(AND(K219&gt;0,J219=0),"Forecasted But Not Sold",IF(K219/J219&gt;1.1,"Overforecast",IF(K219/J219&lt;0.9,"Underforecast","Normal")))))</f>
        <v>Overforecast</v>
      </c>
      <c r="AD219" s="61" t="str">
        <f>IF(SUM(J219,L219)=0,"Others",IF(AND(L219=0,J219&gt;0),"Not Forecasted But Sold",IF(AND(L219&gt;0,J219=0),"Forecasted But Not Sold",IF(L219/J219&gt;1.1,"Overforecast",IF(L219/J219&lt;0.9,"Underforecast","Normal")))))</f>
        <v>Overforecast</v>
      </c>
      <c r="AE219" s="61" t="str">
        <f>IF(SUM(J219,M219)=0,"Others",IF(AND(M219=0,J219&gt;0),"Not Forecasted But Sold",IF(AND(M219&gt;0,J219=0),"Forecasted But Not Sold",IF(M219/J219&gt;1.1,"Overforecast",IF(M219/J219&lt;0.9,"Underforecast","Normal")))))</f>
        <v>Overforecast</v>
      </c>
      <c r="AF219" s="144" t="str">
        <f>IFERROR(IF(J219=0,"0",VLOOKUP(J219/M219,Master!$N$5:$P$11,3,TRUE)),"Sales Agst No FC")</f>
        <v>25-50</v>
      </c>
    </row>
    <row r="220" spans="1:32" x14ac:dyDescent="0.45">
      <c r="A220" s="60" t="s">
        <v>2302</v>
      </c>
      <c r="B220" s="61" t="s">
        <v>1123</v>
      </c>
      <c r="C220" s="61" t="s">
        <v>1130</v>
      </c>
      <c r="D220" s="61" t="s">
        <v>1184</v>
      </c>
      <c r="E220" s="62" t="s">
        <v>330</v>
      </c>
      <c r="F220" s="62" t="s">
        <v>1506</v>
      </c>
      <c r="G220" s="63">
        <v>44593</v>
      </c>
      <c r="H220" s="64">
        <v>4574</v>
      </c>
      <c r="I220" s="61" t="str">
        <f t="shared" si="16"/>
        <v>Demand</v>
      </c>
      <c r="J220" s="66">
        <v>234</v>
      </c>
      <c r="K220" s="67">
        <v>569</v>
      </c>
      <c r="L220" s="64">
        <v>569</v>
      </c>
      <c r="M220" s="64">
        <v>500</v>
      </c>
      <c r="N220" s="67">
        <f>ABS(K220-$J220)</f>
        <v>335</v>
      </c>
      <c r="O220" s="64">
        <f>ABS(L220-$J220)</f>
        <v>335</v>
      </c>
      <c r="P220" s="64">
        <f>ABS(M220-$J220)</f>
        <v>266</v>
      </c>
      <c r="Q220" s="66">
        <v>1.4904579656449986</v>
      </c>
      <c r="R220" s="66">
        <f>$Q220*J220</f>
        <v>348.76716396092968</v>
      </c>
      <c r="S220" s="67">
        <f>$Q220*K220</f>
        <v>848.07058245200415</v>
      </c>
      <c r="T220" s="64">
        <f>$Q220*L220</f>
        <v>848.07058245200415</v>
      </c>
      <c r="U220" s="64">
        <f>$Q220*M220</f>
        <v>745.22898282249923</v>
      </c>
      <c r="V220" s="67">
        <f t="shared" si="17"/>
        <v>499.30341849107447</v>
      </c>
      <c r="W220" s="64">
        <f t="shared" si="18"/>
        <v>499.30341849107447</v>
      </c>
      <c r="X220" s="117">
        <f t="shared" si="19"/>
        <v>396.46181886156955</v>
      </c>
      <c r="Y220" s="75">
        <f>IFERROR(MAX(1-N220/$J220,0),1)</f>
        <v>0</v>
      </c>
      <c r="Z220" s="27">
        <f>IFERROR(MAX(1-O220/$J220,0),1)</f>
        <v>0</v>
      </c>
      <c r="AA220" s="76">
        <f>IFERROR(MAX(1-P220/$J220,0),1)</f>
        <v>0</v>
      </c>
      <c r="AB220" s="65" t="str">
        <f>IF(SUM($J220,M220)=0,"Others",VLOOKUP(AA220,Master!$B$4:$D$13,3,TRUE))</f>
        <v>0-10%</v>
      </c>
      <c r="AC220" s="60" t="str">
        <f>IF(SUM(J220,K220)=0,"Others",IF(AND(K220=0,J220&gt;0),"Not Forecasted But Sold",IF(AND(K220&gt;0,J220=0),"Forecasted But Not Sold",IF(K220/J220&gt;1.1,"Overforecast",IF(K220/J220&lt;0.9,"Underforecast","Normal")))))</f>
        <v>Overforecast</v>
      </c>
      <c r="AD220" s="61" t="str">
        <f>IF(SUM(J220,L220)=0,"Others",IF(AND(L220=0,J220&gt;0),"Not Forecasted But Sold",IF(AND(L220&gt;0,J220=0),"Forecasted But Not Sold",IF(L220/J220&gt;1.1,"Overforecast",IF(L220/J220&lt;0.9,"Underforecast","Normal")))))</f>
        <v>Overforecast</v>
      </c>
      <c r="AE220" s="61" t="str">
        <f>IF(SUM(J220,M220)=0,"Others",IF(AND(M220=0,J220&gt;0),"Not Forecasted But Sold",IF(AND(M220&gt;0,J220=0),"Forecasted But Not Sold",IF(M220/J220&gt;1.1,"Overforecast",IF(M220/J220&lt;0.9,"Underforecast","Normal")))))</f>
        <v>Overforecast</v>
      </c>
      <c r="AF220" s="144" t="str">
        <f>IFERROR(IF(J220=0,"0",VLOOKUP(J220/M220,Master!$N$5:$P$11,3,TRUE)),"Sales Agst No FC")</f>
        <v>25-50</v>
      </c>
    </row>
    <row r="221" spans="1:32" x14ac:dyDescent="0.45">
      <c r="A221" s="60" t="s">
        <v>2302</v>
      </c>
      <c r="B221" s="61" t="s">
        <v>1123</v>
      </c>
      <c r="C221" s="61" t="s">
        <v>1130</v>
      </c>
      <c r="D221" s="61" t="s">
        <v>1184</v>
      </c>
      <c r="E221" s="62" t="s">
        <v>331</v>
      </c>
      <c r="F221" s="62" t="s">
        <v>1507</v>
      </c>
      <c r="G221" s="63">
        <v>44593</v>
      </c>
      <c r="H221" s="64">
        <v>2259</v>
      </c>
      <c r="I221" s="61" t="str">
        <f t="shared" si="16"/>
        <v>Demand</v>
      </c>
      <c r="J221" s="66">
        <v>2504</v>
      </c>
      <c r="K221" s="67">
        <v>3187</v>
      </c>
      <c r="L221" s="64">
        <v>3187</v>
      </c>
      <c r="M221" s="64">
        <v>2500</v>
      </c>
      <c r="N221" s="67">
        <f>ABS(K221-$J221)</f>
        <v>683</v>
      </c>
      <c r="O221" s="64">
        <f>ABS(L221-$J221)</f>
        <v>683</v>
      </c>
      <c r="P221" s="64">
        <f>ABS(M221-$J221)</f>
        <v>4</v>
      </c>
      <c r="Q221" s="66">
        <v>3.1301113514719003</v>
      </c>
      <c r="R221" s="66">
        <f>$Q221*J221</f>
        <v>7837.7988240856384</v>
      </c>
      <c r="S221" s="67">
        <f>$Q221*K221</f>
        <v>9975.6648771409473</v>
      </c>
      <c r="T221" s="64">
        <f>$Q221*L221</f>
        <v>9975.6648771409473</v>
      </c>
      <c r="U221" s="64">
        <f>$Q221*M221</f>
        <v>7825.2783786797509</v>
      </c>
      <c r="V221" s="67">
        <f t="shared" si="17"/>
        <v>2137.8660530553088</v>
      </c>
      <c r="W221" s="64">
        <f t="shared" si="18"/>
        <v>2137.8660530553088</v>
      </c>
      <c r="X221" s="117">
        <f t="shared" si="19"/>
        <v>12.520445405887585</v>
      </c>
      <c r="Y221" s="75">
        <f>IFERROR(MAX(1-N221/$J221,0),1)</f>
        <v>0.72723642172523961</v>
      </c>
      <c r="Z221" s="27">
        <f>IFERROR(MAX(1-O221/$J221,0),1)</f>
        <v>0.72723642172523961</v>
      </c>
      <c r="AA221" s="76">
        <f>IFERROR(MAX(1-P221/$J221,0),1)</f>
        <v>0.99840255591054317</v>
      </c>
      <c r="AB221" s="65" t="str">
        <f>IF(SUM($J221,M221)=0,"Others",VLOOKUP(AA221,Master!$B$4:$D$13,3,TRUE))</f>
        <v>90-100%</v>
      </c>
      <c r="AC221" s="60" t="str">
        <f>IF(SUM(J221,K221)=0,"Others",IF(AND(K221=0,J221&gt;0),"Not Forecasted But Sold",IF(AND(K221&gt;0,J221=0),"Forecasted But Not Sold",IF(K221/J221&gt;1.1,"Overforecast",IF(K221/J221&lt;0.9,"Underforecast","Normal")))))</f>
        <v>Overforecast</v>
      </c>
      <c r="AD221" s="61" t="str">
        <f>IF(SUM(J221,L221)=0,"Others",IF(AND(L221=0,J221&gt;0),"Not Forecasted But Sold",IF(AND(L221&gt;0,J221=0),"Forecasted But Not Sold",IF(L221/J221&gt;1.1,"Overforecast",IF(L221/J221&lt;0.9,"Underforecast","Normal")))))</f>
        <v>Overforecast</v>
      </c>
      <c r="AE221" s="61" t="str">
        <f>IF(SUM(J221,M221)=0,"Others",IF(AND(M221=0,J221&gt;0),"Not Forecasted But Sold",IF(AND(M221&gt;0,J221=0),"Forecasted But Not Sold",IF(M221/J221&gt;1.1,"Overforecast",IF(M221/J221&lt;0.9,"Underforecast","Normal")))))</f>
        <v>Normal</v>
      </c>
      <c r="AF221" s="144" t="str">
        <f>IFERROR(IF(J221=0,"0",VLOOKUP(J221/M221,Master!$N$5:$P$11,3,TRUE)),"Sales Agst No FC")</f>
        <v>80-120</v>
      </c>
    </row>
    <row r="222" spans="1:32" x14ac:dyDescent="0.45">
      <c r="A222" s="60" t="s">
        <v>2302</v>
      </c>
      <c r="B222" s="61" t="s">
        <v>1120</v>
      </c>
      <c r="C222" s="61" t="s">
        <v>1130</v>
      </c>
      <c r="D222" s="61" t="s">
        <v>1184</v>
      </c>
      <c r="E222" s="62" t="s">
        <v>332</v>
      </c>
      <c r="F222" s="62" t="s">
        <v>1508</v>
      </c>
      <c r="G222" s="63">
        <v>44593</v>
      </c>
      <c r="H222" s="64">
        <v>944</v>
      </c>
      <c r="I222" s="61" t="str">
        <f t="shared" si="16"/>
        <v>Supply</v>
      </c>
      <c r="J222" s="66">
        <v>1532</v>
      </c>
      <c r="K222" s="67">
        <v>1372</v>
      </c>
      <c r="L222" s="64">
        <v>1372</v>
      </c>
      <c r="M222" s="64">
        <v>1700</v>
      </c>
      <c r="N222" s="67">
        <f>ABS(K222-$J222)</f>
        <v>160</v>
      </c>
      <c r="O222" s="64">
        <f>ABS(L222-$J222)</f>
        <v>160</v>
      </c>
      <c r="P222" s="64">
        <f>ABS(M222-$J222)</f>
        <v>168</v>
      </c>
      <c r="Q222" s="66">
        <v>2.471493669902912</v>
      </c>
      <c r="R222" s="66">
        <f>$Q222*J222</f>
        <v>3786.328302291261</v>
      </c>
      <c r="S222" s="67">
        <f>$Q222*K222</f>
        <v>3390.889315106795</v>
      </c>
      <c r="T222" s="64">
        <f>$Q222*L222</f>
        <v>3390.889315106795</v>
      </c>
      <c r="U222" s="64">
        <f>$Q222*M222</f>
        <v>4201.5392388349501</v>
      </c>
      <c r="V222" s="67">
        <f t="shared" si="17"/>
        <v>395.43898718446599</v>
      </c>
      <c r="W222" s="64">
        <f t="shared" si="18"/>
        <v>395.43898718446599</v>
      </c>
      <c r="X222" s="117">
        <f t="shared" si="19"/>
        <v>415.21093654368906</v>
      </c>
      <c r="Y222" s="75">
        <f>IFERROR(MAX(1-N222/$J222,0),1)</f>
        <v>0.8955613577023499</v>
      </c>
      <c r="Z222" s="27">
        <f>IFERROR(MAX(1-O222/$J222,0),1)</f>
        <v>0.8955613577023499</v>
      </c>
      <c r="AA222" s="76">
        <f>IFERROR(MAX(1-P222/$J222,0),1)</f>
        <v>0.89033942558746737</v>
      </c>
      <c r="AB222" s="65" t="str">
        <f>IF(SUM($J222,M222)=0,"Others",VLOOKUP(AA222,Master!$B$4:$D$13,3,TRUE))</f>
        <v>80-90%</v>
      </c>
      <c r="AC222" s="60" t="str">
        <f>IF(SUM(J222,K222)=0,"Others",IF(AND(K222=0,J222&gt;0),"Not Forecasted But Sold",IF(AND(K222&gt;0,J222=0),"Forecasted But Not Sold",IF(K222/J222&gt;1.1,"Overforecast",IF(K222/J222&lt;0.9,"Underforecast","Normal")))))</f>
        <v>Underforecast</v>
      </c>
      <c r="AD222" s="61" t="str">
        <f>IF(SUM(J222,L222)=0,"Others",IF(AND(L222=0,J222&gt;0),"Not Forecasted But Sold",IF(AND(L222&gt;0,J222=0),"Forecasted But Not Sold",IF(L222/J222&gt;1.1,"Overforecast",IF(L222/J222&lt;0.9,"Underforecast","Normal")))))</f>
        <v>Underforecast</v>
      </c>
      <c r="AE222" s="61" t="str">
        <f>IF(SUM(J222,M222)=0,"Others",IF(AND(M222=0,J222&gt;0),"Not Forecasted But Sold",IF(AND(M222&gt;0,J222=0),"Forecasted But Not Sold",IF(M222/J222&gt;1.1,"Overforecast",IF(M222/J222&lt;0.9,"Underforecast","Normal")))))</f>
        <v>Overforecast</v>
      </c>
      <c r="AF222" s="144" t="str">
        <f>IFERROR(IF(J222=0,"0",VLOOKUP(J222/M222,Master!$N$5:$P$11,3,TRUE)),"Sales Agst No FC")</f>
        <v>80-120</v>
      </c>
    </row>
    <row r="223" spans="1:32" x14ac:dyDescent="0.45">
      <c r="A223" s="60" t="s">
        <v>2302</v>
      </c>
      <c r="B223" s="61" t="s">
        <v>1122</v>
      </c>
      <c r="C223" s="61" t="s">
        <v>1130</v>
      </c>
      <c r="D223" s="61" t="s">
        <v>1184</v>
      </c>
      <c r="E223" s="62" t="s">
        <v>333</v>
      </c>
      <c r="F223" s="62" t="s">
        <v>1509</v>
      </c>
      <c r="G223" s="63">
        <v>44593</v>
      </c>
      <c r="H223" s="64">
        <v>5247</v>
      </c>
      <c r="I223" s="61" t="str">
        <f t="shared" si="16"/>
        <v>Demand</v>
      </c>
      <c r="J223" s="66">
        <v>34</v>
      </c>
      <c r="K223" s="67">
        <v>375</v>
      </c>
      <c r="L223" s="64">
        <v>375</v>
      </c>
      <c r="M223" s="64">
        <v>240</v>
      </c>
      <c r="N223" s="67">
        <f>ABS(K223-$J223)</f>
        <v>341</v>
      </c>
      <c r="O223" s="64">
        <f>ABS(L223-$J223)</f>
        <v>341</v>
      </c>
      <c r="P223" s="64">
        <f>ABS(M223-$J223)</f>
        <v>206</v>
      </c>
      <c r="Q223" s="66">
        <v>1.7968999999999999</v>
      </c>
      <c r="R223" s="66">
        <f>$Q223*J223</f>
        <v>61.0946</v>
      </c>
      <c r="S223" s="67">
        <f>$Q223*K223</f>
        <v>673.83749999999998</v>
      </c>
      <c r="T223" s="64">
        <f>$Q223*L223</f>
        <v>673.83749999999998</v>
      </c>
      <c r="U223" s="64">
        <f>$Q223*M223</f>
        <v>431.25599999999997</v>
      </c>
      <c r="V223" s="67">
        <f t="shared" si="17"/>
        <v>612.74289999999996</v>
      </c>
      <c r="W223" s="64">
        <f t="shared" si="18"/>
        <v>612.74289999999996</v>
      </c>
      <c r="X223" s="117">
        <f t="shared" si="19"/>
        <v>370.16139999999996</v>
      </c>
      <c r="Y223" s="75">
        <f>IFERROR(MAX(1-N223/$J223,0),1)</f>
        <v>0</v>
      </c>
      <c r="Z223" s="27">
        <f>IFERROR(MAX(1-O223/$J223,0),1)</f>
        <v>0</v>
      </c>
      <c r="AA223" s="76">
        <f>IFERROR(MAX(1-P223/$J223,0),1)</f>
        <v>0</v>
      </c>
      <c r="AB223" s="65" t="str">
        <f>IF(SUM($J223,M223)=0,"Others",VLOOKUP(AA223,Master!$B$4:$D$13,3,TRUE))</f>
        <v>0-10%</v>
      </c>
      <c r="AC223" s="60" t="str">
        <f>IF(SUM(J223,K223)=0,"Others",IF(AND(K223=0,J223&gt;0),"Not Forecasted But Sold",IF(AND(K223&gt;0,J223=0),"Forecasted But Not Sold",IF(K223/J223&gt;1.1,"Overforecast",IF(K223/J223&lt;0.9,"Underforecast","Normal")))))</f>
        <v>Overforecast</v>
      </c>
      <c r="AD223" s="61" t="str">
        <f>IF(SUM(J223,L223)=0,"Others",IF(AND(L223=0,J223&gt;0),"Not Forecasted But Sold",IF(AND(L223&gt;0,J223=0),"Forecasted But Not Sold",IF(L223/J223&gt;1.1,"Overforecast",IF(L223/J223&lt;0.9,"Underforecast","Normal")))))</f>
        <v>Overforecast</v>
      </c>
      <c r="AE223" s="61" t="str">
        <f>IF(SUM(J223,M223)=0,"Others",IF(AND(M223=0,J223&gt;0),"Not Forecasted But Sold",IF(AND(M223&gt;0,J223=0),"Forecasted But Not Sold",IF(M223/J223&gt;1.1,"Overforecast",IF(M223/J223&lt;0.9,"Underforecast","Normal")))))</f>
        <v>Overforecast</v>
      </c>
      <c r="AF223" s="144" t="str">
        <f>IFERROR(IF(J223=0,"0",VLOOKUP(J223/M223,Master!$N$5:$P$11,3,TRUE)),"Sales Agst No FC")</f>
        <v>0-25</v>
      </c>
    </row>
    <row r="224" spans="1:32" x14ac:dyDescent="0.45">
      <c r="A224" s="60" t="s">
        <v>2302</v>
      </c>
      <c r="B224" s="61" t="s">
        <v>1122</v>
      </c>
      <c r="C224" s="61" t="s">
        <v>1130</v>
      </c>
      <c r="D224" s="61" t="s">
        <v>1184</v>
      </c>
      <c r="E224" s="62" t="s">
        <v>334</v>
      </c>
      <c r="F224" s="62" t="s">
        <v>1510</v>
      </c>
      <c r="G224" s="63">
        <v>44593</v>
      </c>
      <c r="H224" s="64">
        <v>5386</v>
      </c>
      <c r="I224" s="61" t="str">
        <f t="shared" si="16"/>
        <v>Demand</v>
      </c>
      <c r="J224" s="66">
        <v>131</v>
      </c>
      <c r="K224" s="67">
        <v>139</v>
      </c>
      <c r="L224" s="64">
        <v>139</v>
      </c>
      <c r="M224" s="64">
        <v>180</v>
      </c>
      <c r="N224" s="67">
        <f>ABS(K224-$J224)</f>
        <v>8</v>
      </c>
      <c r="O224" s="64">
        <f>ABS(L224-$J224)</f>
        <v>8</v>
      </c>
      <c r="P224" s="64">
        <f>ABS(M224-$J224)</f>
        <v>49</v>
      </c>
      <c r="Q224" s="66">
        <v>2.5346999999999995</v>
      </c>
      <c r="R224" s="66">
        <f>$Q224*J224</f>
        <v>332.04569999999995</v>
      </c>
      <c r="S224" s="67">
        <f>$Q224*K224</f>
        <v>352.3232999999999</v>
      </c>
      <c r="T224" s="64">
        <f>$Q224*L224</f>
        <v>352.3232999999999</v>
      </c>
      <c r="U224" s="64">
        <f>$Q224*M224</f>
        <v>456.24599999999992</v>
      </c>
      <c r="V224" s="67">
        <f t="shared" si="17"/>
        <v>20.27759999999995</v>
      </c>
      <c r="W224" s="64">
        <f t="shared" si="18"/>
        <v>20.27759999999995</v>
      </c>
      <c r="X224" s="117">
        <f t="shared" si="19"/>
        <v>124.20029999999997</v>
      </c>
      <c r="Y224" s="75">
        <f>IFERROR(MAX(1-N224/$J224,0),1)</f>
        <v>0.93893129770992367</v>
      </c>
      <c r="Z224" s="27">
        <f>IFERROR(MAX(1-O224/$J224,0),1)</f>
        <v>0.93893129770992367</v>
      </c>
      <c r="AA224" s="76">
        <f>IFERROR(MAX(1-P224/$J224,0),1)</f>
        <v>0.62595419847328237</v>
      </c>
      <c r="AB224" s="65" t="str">
        <f>IF(SUM($J224,M224)=0,"Others",VLOOKUP(AA224,Master!$B$4:$D$13,3,TRUE))</f>
        <v>60-70%</v>
      </c>
      <c r="AC224" s="60" t="str">
        <f>IF(SUM(J224,K224)=0,"Others",IF(AND(K224=0,J224&gt;0),"Not Forecasted But Sold",IF(AND(K224&gt;0,J224=0),"Forecasted But Not Sold",IF(K224/J224&gt;1.1,"Overforecast",IF(K224/J224&lt;0.9,"Underforecast","Normal")))))</f>
        <v>Normal</v>
      </c>
      <c r="AD224" s="61" t="str">
        <f>IF(SUM(J224,L224)=0,"Others",IF(AND(L224=0,J224&gt;0),"Not Forecasted But Sold",IF(AND(L224&gt;0,J224=0),"Forecasted But Not Sold",IF(L224/J224&gt;1.1,"Overforecast",IF(L224/J224&lt;0.9,"Underforecast","Normal")))))</f>
        <v>Normal</v>
      </c>
      <c r="AE224" s="61" t="str">
        <f>IF(SUM(J224,M224)=0,"Others",IF(AND(M224=0,J224&gt;0),"Not Forecasted But Sold",IF(AND(M224&gt;0,J224=0),"Forecasted But Not Sold",IF(M224/J224&gt;1.1,"Overforecast",IF(M224/J224&lt;0.9,"Underforecast","Normal")))))</f>
        <v>Overforecast</v>
      </c>
      <c r="AF224" s="144" t="str">
        <f>IFERROR(IF(J224=0,"0",VLOOKUP(J224/M224,Master!$N$5:$P$11,3,TRUE)),"Sales Agst No FC")</f>
        <v>50-80</v>
      </c>
    </row>
    <row r="225" spans="1:32" x14ac:dyDescent="0.45">
      <c r="A225" s="60" t="s">
        <v>2302</v>
      </c>
      <c r="B225" s="61" t="s">
        <v>1122</v>
      </c>
      <c r="C225" s="61" t="s">
        <v>1130</v>
      </c>
      <c r="D225" s="61" t="s">
        <v>1184</v>
      </c>
      <c r="E225" s="62" t="s">
        <v>335</v>
      </c>
      <c r="F225" s="62" t="s">
        <v>1511</v>
      </c>
      <c r="G225" s="63">
        <v>44593</v>
      </c>
      <c r="H225" s="64">
        <v>5673</v>
      </c>
      <c r="I225" s="61" t="str">
        <f t="shared" si="16"/>
        <v>Demand</v>
      </c>
      <c r="J225" s="66">
        <v>54</v>
      </c>
      <c r="K225" s="67">
        <v>300</v>
      </c>
      <c r="L225" s="64">
        <v>300</v>
      </c>
      <c r="M225" s="64">
        <v>100</v>
      </c>
      <c r="N225" s="67">
        <f>ABS(K225-$J225)</f>
        <v>246</v>
      </c>
      <c r="O225" s="64">
        <f>ABS(L225-$J225)</f>
        <v>246</v>
      </c>
      <c r="P225" s="64">
        <f>ABS(M225-$J225)</f>
        <v>46</v>
      </c>
      <c r="Q225" s="66">
        <v>3.2011000000000003</v>
      </c>
      <c r="R225" s="66">
        <f>$Q225*J225</f>
        <v>172.85940000000002</v>
      </c>
      <c r="S225" s="67">
        <f>$Q225*K225</f>
        <v>960.33</v>
      </c>
      <c r="T225" s="64">
        <f>$Q225*L225</f>
        <v>960.33</v>
      </c>
      <c r="U225" s="64">
        <f>$Q225*M225</f>
        <v>320.11</v>
      </c>
      <c r="V225" s="67">
        <f t="shared" si="17"/>
        <v>787.47059999999999</v>
      </c>
      <c r="W225" s="64">
        <f t="shared" si="18"/>
        <v>787.47059999999999</v>
      </c>
      <c r="X225" s="117">
        <f t="shared" si="19"/>
        <v>147.25059999999999</v>
      </c>
      <c r="Y225" s="75">
        <f>IFERROR(MAX(1-N225/$J225,0),1)</f>
        <v>0</v>
      </c>
      <c r="Z225" s="27">
        <f>IFERROR(MAX(1-O225/$J225,0),1)</f>
        <v>0</v>
      </c>
      <c r="AA225" s="76">
        <f>IFERROR(MAX(1-P225/$J225,0),1)</f>
        <v>0.14814814814814814</v>
      </c>
      <c r="AB225" s="65" t="str">
        <f>IF(SUM($J225,M225)=0,"Others",VLOOKUP(AA225,Master!$B$4:$D$13,3,TRUE))</f>
        <v>10-20%</v>
      </c>
      <c r="AC225" s="60" t="str">
        <f>IF(SUM(J225,K225)=0,"Others",IF(AND(K225=0,J225&gt;0),"Not Forecasted But Sold",IF(AND(K225&gt;0,J225=0),"Forecasted But Not Sold",IF(K225/J225&gt;1.1,"Overforecast",IF(K225/J225&lt;0.9,"Underforecast","Normal")))))</f>
        <v>Overforecast</v>
      </c>
      <c r="AD225" s="61" t="str">
        <f>IF(SUM(J225,L225)=0,"Others",IF(AND(L225=0,J225&gt;0),"Not Forecasted But Sold",IF(AND(L225&gt;0,J225=0),"Forecasted But Not Sold",IF(L225/J225&gt;1.1,"Overforecast",IF(L225/J225&lt;0.9,"Underforecast","Normal")))))</f>
        <v>Overforecast</v>
      </c>
      <c r="AE225" s="61" t="str">
        <f>IF(SUM(J225,M225)=0,"Others",IF(AND(M225=0,J225&gt;0),"Not Forecasted But Sold",IF(AND(M225&gt;0,J225=0),"Forecasted But Not Sold",IF(M225/J225&gt;1.1,"Overforecast",IF(M225/J225&lt;0.9,"Underforecast","Normal")))))</f>
        <v>Overforecast</v>
      </c>
      <c r="AF225" s="144" t="str">
        <f>IFERROR(IF(J225=0,"0",VLOOKUP(J225/M225,Master!$N$5:$P$11,3,TRUE)),"Sales Agst No FC")</f>
        <v>50-80</v>
      </c>
    </row>
    <row r="226" spans="1:32" x14ac:dyDescent="0.45">
      <c r="A226" s="60" t="s">
        <v>2302</v>
      </c>
      <c r="B226" s="61" t="s">
        <v>1122</v>
      </c>
      <c r="C226" s="61" t="s">
        <v>1130</v>
      </c>
      <c r="D226" s="61" t="s">
        <v>1184</v>
      </c>
      <c r="E226" s="62" t="s">
        <v>336</v>
      </c>
      <c r="F226" s="62" t="s">
        <v>1512</v>
      </c>
      <c r="G226" s="63">
        <v>44593</v>
      </c>
      <c r="H226" s="64">
        <v>6100</v>
      </c>
      <c r="I226" s="61" t="str">
        <f t="shared" si="16"/>
        <v>Demand</v>
      </c>
      <c r="J226" s="66">
        <v>51</v>
      </c>
      <c r="K226" s="67">
        <v>171</v>
      </c>
      <c r="L226" s="64">
        <v>171</v>
      </c>
      <c r="M226" s="64">
        <v>160</v>
      </c>
      <c r="N226" s="67">
        <f>ABS(K226-$J226)</f>
        <v>120</v>
      </c>
      <c r="O226" s="64">
        <f>ABS(L226-$J226)</f>
        <v>120</v>
      </c>
      <c r="P226" s="64">
        <f>ABS(M226-$J226)</f>
        <v>109</v>
      </c>
      <c r="Q226" s="66">
        <v>2.0587</v>
      </c>
      <c r="R226" s="66">
        <f>$Q226*J226</f>
        <v>104.9937</v>
      </c>
      <c r="S226" s="67">
        <f>$Q226*K226</f>
        <v>352.03769999999997</v>
      </c>
      <c r="T226" s="64">
        <f>$Q226*L226</f>
        <v>352.03769999999997</v>
      </c>
      <c r="U226" s="64">
        <f>$Q226*M226</f>
        <v>329.392</v>
      </c>
      <c r="V226" s="67">
        <f t="shared" si="17"/>
        <v>247.04399999999998</v>
      </c>
      <c r="W226" s="64">
        <f t="shared" si="18"/>
        <v>247.04399999999998</v>
      </c>
      <c r="X226" s="117">
        <f t="shared" si="19"/>
        <v>224.39830000000001</v>
      </c>
      <c r="Y226" s="75">
        <f>IFERROR(MAX(1-N226/$J226,0),1)</f>
        <v>0</v>
      </c>
      <c r="Z226" s="27">
        <f>IFERROR(MAX(1-O226/$J226,0),1)</f>
        <v>0</v>
      </c>
      <c r="AA226" s="76">
        <f>IFERROR(MAX(1-P226/$J226,0),1)</f>
        <v>0</v>
      </c>
      <c r="AB226" s="65" t="str">
        <f>IF(SUM($J226,M226)=0,"Others",VLOOKUP(AA226,Master!$B$4:$D$13,3,TRUE))</f>
        <v>0-10%</v>
      </c>
      <c r="AC226" s="60" t="str">
        <f>IF(SUM(J226,K226)=0,"Others",IF(AND(K226=0,J226&gt;0),"Not Forecasted But Sold",IF(AND(K226&gt;0,J226=0),"Forecasted But Not Sold",IF(K226/J226&gt;1.1,"Overforecast",IF(K226/J226&lt;0.9,"Underforecast","Normal")))))</f>
        <v>Overforecast</v>
      </c>
      <c r="AD226" s="61" t="str">
        <f>IF(SUM(J226,L226)=0,"Others",IF(AND(L226=0,J226&gt;0),"Not Forecasted But Sold",IF(AND(L226&gt;0,J226=0),"Forecasted But Not Sold",IF(L226/J226&gt;1.1,"Overforecast",IF(L226/J226&lt;0.9,"Underforecast","Normal")))))</f>
        <v>Overforecast</v>
      </c>
      <c r="AE226" s="61" t="str">
        <f>IF(SUM(J226,M226)=0,"Others",IF(AND(M226=0,J226&gt;0),"Not Forecasted But Sold",IF(AND(M226&gt;0,J226=0),"Forecasted But Not Sold",IF(M226/J226&gt;1.1,"Overforecast",IF(M226/J226&lt;0.9,"Underforecast","Normal")))))</f>
        <v>Overforecast</v>
      </c>
      <c r="AF226" s="144" t="str">
        <f>IFERROR(IF(J226=0,"0",VLOOKUP(J226/M226,Master!$N$5:$P$11,3,TRUE)),"Sales Agst No FC")</f>
        <v>25-50</v>
      </c>
    </row>
    <row r="227" spans="1:32" x14ac:dyDescent="0.45">
      <c r="A227" s="60" t="s">
        <v>2302</v>
      </c>
      <c r="B227" s="61" t="s">
        <v>1122</v>
      </c>
      <c r="C227" s="61" t="s">
        <v>1130</v>
      </c>
      <c r="D227" s="61" t="s">
        <v>1184</v>
      </c>
      <c r="E227" s="62" t="s">
        <v>337</v>
      </c>
      <c r="F227" s="62" t="s">
        <v>1513</v>
      </c>
      <c r="G227" s="63">
        <v>44593</v>
      </c>
      <c r="H227" s="64">
        <v>0</v>
      </c>
      <c r="I227" s="61" t="str">
        <f t="shared" si="16"/>
        <v>Supply</v>
      </c>
      <c r="J227" s="66">
        <v>0</v>
      </c>
      <c r="K227" s="67">
        <v>127</v>
      </c>
      <c r="L227" s="64">
        <v>127</v>
      </c>
      <c r="M227" s="64">
        <v>320</v>
      </c>
      <c r="N227" s="67">
        <f>ABS(K227-$J227)</f>
        <v>127</v>
      </c>
      <c r="O227" s="64">
        <f>ABS(L227-$J227)</f>
        <v>127</v>
      </c>
      <c r="P227" s="64">
        <f>ABS(M227-$J227)</f>
        <v>320</v>
      </c>
      <c r="Q227" s="66">
        <v>3.7960999999999996</v>
      </c>
      <c r="R227" s="66">
        <f>$Q227*J227</f>
        <v>0</v>
      </c>
      <c r="S227" s="67">
        <f>$Q227*K227</f>
        <v>482.10469999999992</v>
      </c>
      <c r="T227" s="64">
        <f>$Q227*L227</f>
        <v>482.10469999999992</v>
      </c>
      <c r="U227" s="64">
        <f>$Q227*M227</f>
        <v>1214.752</v>
      </c>
      <c r="V227" s="67">
        <f t="shared" si="17"/>
        <v>482.10469999999992</v>
      </c>
      <c r="W227" s="64">
        <f t="shared" si="18"/>
        <v>482.10469999999992</v>
      </c>
      <c r="X227" s="117">
        <f t="shared" si="19"/>
        <v>1214.752</v>
      </c>
      <c r="Y227" s="75">
        <f>IFERROR(MAX(1-N227/$J227,0),1)</f>
        <v>1</v>
      </c>
      <c r="Z227" s="27">
        <f>IFERROR(MAX(1-O227/$J227,0),1)</f>
        <v>1</v>
      </c>
      <c r="AA227" s="76">
        <f>IFERROR(MAX(1-P227/$J227,0),1)</f>
        <v>1</v>
      </c>
      <c r="AB227" s="65" t="str">
        <f>IF(SUM($J227,M227)=0,"Others",VLOOKUP(AA227,Master!$B$4:$D$13,3,TRUE))</f>
        <v>90-100%</v>
      </c>
      <c r="AC227" s="60" t="str">
        <f>IF(SUM(J227,K227)=0,"Others",IF(AND(K227=0,J227&gt;0),"Not Forecasted But Sold",IF(AND(K227&gt;0,J227=0),"Forecasted But Not Sold",IF(K227/J227&gt;1.1,"Overforecast",IF(K227/J227&lt;0.9,"Underforecast","Normal")))))</f>
        <v>Forecasted But Not Sold</v>
      </c>
      <c r="AD227" s="61" t="str">
        <f>IF(SUM(J227,L227)=0,"Others",IF(AND(L227=0,J227&gt;0),"Not Forecasted But Sold",IF(AND(L227&gt;0,J227=0),"Forecasted But Not Sold",IF(L227/J227&gt;1.1,"Overforecast",IF(L227/J227&lt;0.9,"Underforecast","Normal")))))</f>
        <v>Forecasted But Not Sold</v>
      </c>
      <c r="AE227" s="61" t="str">
        <f>IF(SUM(J227,M227)=0,"Others",IF(AND(M227=0,J227&gt;0),"Not Forecasted But Sold",IF(AND(M227&gt;0,J227=0),"Forecasted But Not Sold",IF(M227/J227&gt;1.1,"Overforecast",IF(M227/J227&lt;0.9,"Underforecast","Normal")))))</f>
        <v>Forecasted But Not Sold</v>
      </c>
      <c r="AF227" s="144" t="str">
        <f>IFERROR(IF(J227=0,"0",VLOOKUP(J227/M227,Master!$N$5:$P$11,3,TRUE)),"Sales Agst No FC")</f>
        <v>0</v>
      </c>
    </row>
    <row r="228" spans="1:32" x14ac:dyDescent="0.45">
      <c r="A228" s="60" t="s">
        <v>2302</v>
      </c>
      <c r="B228" s="61" t="s">
        <v>1122</v>
      </c>
      <c r="C228" s="61" t="s">
        <v>1130</v>
      </c>
      <c r="D228" s="61" t="s">
        <v>1184</v>
      </c>
      <c r="E228" s="62" t="s">
        <v>338</v>
      </c>
      <c r="F228" s="62" t="s">
        <v>1514</v>
      </c>
      <c r="G228" s="63">
        <v>44593</v>
      </c>
      <c r="H228" s="64">
        <v>412</v>
      </c>
      <c r="I228" s="61" t="str">
        <f t="shared" si="16"/>
        <v>Demand</v>
      </c>
      <c r="J228" s="66">
        <v>207</v>
      </c>
      <c r="K228" s="67">
        <v>332</v>
      </c>
      <c r="L228" s="64">
        <v>332</v>
      </c>
      <c r="M228" s="64">
        <v>400</v>
      </c>
      <c r="N228" s="67">
        <f>ABS(K228-$J228)</f>
        <v>125</v>
      </c>
      <c r="O228" s="64">
        <f>ABS(L228-$J228)</f>
        <v>125</v>
      </c>
      <c r="P228" s="64">
        <f>ABS(M228-$J228)</f>
        <v>193</v>
      </c>
      <c r="Q228" s="66">
        <v>7.2113999999999985</v>
      </c>
      <c r="R228" s="66">
        <f>$Q228*J228</f>
        <v>1492.7597999999996</v>
      </c>
      <c r="S228" s="67">
        <f>$Q228*K228</f>
        <v>2394.1847999999995</v>
      </c>
      <c r="T228" s="64">
        <f>$Q228*L228</f>
        <v>2394.1847999999995</v>
      </c>
      <c r="U228" s="64">
        <f>$Q228*M228</f>
        <v>2884.5599999999995</v>
      </c>
      <c r="V228" s="67">
        <f t="shared" si="17"/>
        <v>901.42499999999995</v>
      </c>
      <c r="W228" s="64">
        <f t="shared" si="18"/>
        <v>901.42499999999995</v>
      </c>
      <c r="X228" s="117">
        <f t="shared" si="19"/>
        <v>1391.8001999999999</v>
      </c>
      <c r="Y228" s="75">
        <f>IFERROR(MAX(1-N228/$J228,0),1)</f>
        <v>0.39613526570048307</v>
      </c>
      <c r="Z228" s="27">
        <f>IFERROR(MAX(1-O228/$J228,0),1)</f>
        <v>0.39613526570048307</v>
      </c>
      <c r="AA228" s="76">
        <f>IFERROR(MAX(1-P228/$J228,0),1)</f>
        <v>6.7632850241545861E-2</v>
      </c>
      <c r="AB228" s="65" t="str">
        <f>IF(SUM($J228,M228)=0,"Others",VLOOKUP(AA228,Master!$B$4:$D$13,3,TRUE))</f>
        <v>0-10%</v>
      </c>
      <c r="AC228" s="60" t="str">
        <f>IF(SUM(J228,K228)=0,"Others",IF(AND(K228=0,J228&gt;0),"Not Forecasted But Sold",IF(AND(K228&gt;0,J228=0),"Forecasted But Not Sold",IF(K228/J228&gt;1.1,"Overforecast",IF(K228/J228&lt;0.9,"Underforecast","Normal")))))</f>
        <v>Overforecast</v>
      </c>
      <c r="AD228" s="61" t="str">
        <f>IF(SUM(J228,L228)=0,"Others",IF(AND(L228=0,J228&gt;0),"Not Forecasted But Sold",IF(AND(L228&gt;0,J228=0),"Forecasted But Not Sold",IF(L228/J228&gt;1.1,"Overforecast",IF(L228/J228&lt;0.9,"Underforecast","Normal")))))</f>
        <v>Overforecast</v>
      </c>
      <c r="AE228" s="61" t="str">
        <f>IF(SUM(J228,M228)=0,"Others",IF(AND(M228=0,J228&gt;0),"Not Forecasted But Sold",IF(AND(M228&gt;0,J228=0),"Forecasted But Not Sold",IF(M228/J228&gt;1.1,"Overforecast",IF(M228/J228&lt;0.9,"Underforecast","Normal")))))</f>
        <v>Overforecast</v>
      </c>
      <c r="AF228" s="144" t="str">
        <f>IFERROR(IF(J228=0,"0",VLOOKUP(J228/M228,Master!$N$5:$P$11,3,TRUE)),"Sales Agst No FC")</f>
        <v>50-80</v>
      </c>
    </row>
    <row r="229" spans="1:32" x14ac:dyDescent="0.45">
      <c r="A229" s="60" t="s">
        <v>2302</v>
      </c>
      <c r="B229" s="61" t="s">
        <v>1122</v>
      </c>
      <c r="C229" s="61" t="s">
        <v>1130</v>
      </c>
      <c r="D229" s="61" t="s">
        <v>1184</v>
      </c>
      <c r="E229" s="62" t="s">
        <v>339</v>
      </c>
      <c r="F229" s="62" t="s">
        <v>1515</v>
      </c>
      <c r="G229" s="63">
        <v>44593</v>
      </c>
      <c r="H229" s="64">
        <v>0</v>
      </c>
      <c r="I229" s="61" t="str">
        <f t="shared" si="16"/>
        <v>Supply</v>
      </c>
      <c r="J229" s="66">
        <v>1228</v>
      </c>
      <c r="K229" s="67">
        <v>1805</v>
      </c>
      <c r="L229" s="64">
        <v>1805</v>
      </c>
      <c r="M229" s="64">
        <v>1380</v>
      </c>
      <c r="N229" s="67">
        <f>ABS(K229-$J229)</f>
        <v>577</v>
      </c>
      <c r="O229" s="64">
        <f>ABS(L229-$J229)</f>
        <v>577</v>
      </c>
      <c r="P229" s="64">
        <f>ABS(M229-$J229)</f>
        <v>152</v>
      </c>
      <c r="Q229" s="66">
        <v>4.0936000000000003</v>
      </c>
      <c r="R229" s="66">
        <f>$Q229*J229</f>
        <v>5026.9408000000003</v>
      </c>
      <c r="S229" s="67">
        <f>$Q229*K229</f>
        <v>7388.9480000000003</v>
      </c>
      <c r="T229" s="64">
        <f>$Q229*L229</f>
        <v>7388.9480000000003</v>
      </c>
      <c r="U229" s="64">
        <f>$Q229*M229</f>
        <v>5649.1680000000006</v>
      </c>
      <c r="V229" s="67">
        <f t="shared" si="17"/>
        <v>2362.0072</v>
      </c>
      <c r="W229" s="64">
        <f t="shared" si="18"/>
        <v>2362.0072</v>
      </c>
      <c r="X229" s="117">
        <f t="shared" si="19"/>
        <v>622.22720000000027</v>
      </c>
      <c r="Y229" s="75">
        <f>IFERROR(MAX(1-N229/$J229,0),1)</f>
        <v>0.53013029315960913</v>
      </c>
      <c r="Z229" s="27">
        <f>IFERROR(MAX(1-O229/$J229,0),1)</f>
        <v>0.53013029315960913</v>
      </c>
      <c r="AA229" s="76">
        <f>IFERROR(MAX(1-P229/$J229,0),1)</f>
        <v>0.87622149837133545</v>
      </c>
      <c r="AB229" s="65" t="str">
        <f>IF(SUM($J229,M229)=0,"Others",VLOOKUP(AA229,Master!$B$4:$D$13,3,TRUE))</f>
        <v>80-90%</v>
      </c>
      <c r="AC229" s="60" t="str">
        <f>IF(SUM(J229,K229)=0,"Others",IF(AND(K229=0,J229&gt;0),"Not Forecasted But Sold",IF(AND(K229&gt;0,J229=0),"Forecasted But Not Sold",IF(K229/J229&gt;1.1,"Overforecast",IF(K229/J229&lt;0.9,"Underforecast","Normal")))))</f>
        <v>Overforecast</v>
      </c>
      <c r="AD229" s="61" t="str">
        <f>IF(SUM(J229,L229)=0,"Others",IF(AND(L229=0,J229&gt;0),"Not Forecasted But Sold",IF(AND(L229&gt;0,J229=0),"Forecasted But Not Sold",IF(L229/J229&gt;1.1,"Overforecast",IF(L229/J229&lt;0.9,"Underforecast","Normal")))))</f>
        <v>Overforecast</v>
      </c>
      <c r="AE229" s="61" t="str">
        <f>IF(SUM(J229,M229)=0,"Others",IF(AND(M229=0,J229&gt;0),"Not Forecasted But Sold",IF(AND(M229&gt;0,J229=0),"Forecasted But Not Sold",IF(M229/J229&gt;1.1,"Overforecast",IF(M229/J229&lt;0.9,"Underforecast","Normal")))))</f>
        <v>Overforecast</v>
      </c>
      <c r="AF229" s="144" t="str">
        <f>IFERROR(IF(J229=0,"0",VLOOKUP(J229/M229,Master!$N$5:$P$11,3,TRUE)),"Sales Agst No FC")</f>
        <v>80-120</v>
      </c>
    </row>
    <row r="230" spans="1:32" x14ac:dyDescent="0.45">
      <c r="A230" s="60" t="s">
        <v>2302</v>
      </c>
      <c r="B230" s="61" t="s">
        <v>1121</v>
      </c>
      <c r="C230" s="61" t="s">
        <v>1130</v>
      </c>
      <c r="D230" s="61" t="s">
        <v>1184</v>
      </c>
      <c r="E230" s="62" t="s">
        <v>340</v>
      </c>
      <c r="F230" s="62" t="s">
        <v>1516</v>
      </c>
      <c r="G230" s="63">
        <v>44593</v>
      </c>
      <c r="H230" s="64">
        <v>0</v>
      </c>
      <c r="I230" s="61" t="str">
        <f t="shared" si="16"/>
        <v>Demand</v>
      </c>
      <c r="J230" s="66">
        <v>116</v>
      </c>
      <c r="K230" s="67">
        <v>94</v>
      </c>
      <c r="L230" s="64">
        <v>94</v>
      </c>
      <c r="M230" s="64">
        <v>0</v>
      </c>
      <c r="N230" s="67">
        <f>ABS(K230-$J230)</f>
        <v>22</v>
      </c>
      <c r="O230" s="64">
        <f>ABS(L230-$J230)</f>
        <v>22</v>
      </c>
      <c r="P230" s="64">
        <f>ABS(M230-$J230)</f>
        <v>116</v>
      </c>
      <c r="Q230" s="66">
        <v>2.2712081519754057</v>
      </c>
      <c r="R230" s="66">
        <f>$Q230*J230</f>
        <v>263.46014562914706</v>
      </c>
      <c r="S230" s="67">
        <f>$Q230*K230</f>
        <v>213.49356628568813</v>
      </c>
      <c r="T230" s="64">
        <f>$Q230*L230</f>
        <v>213.49356628568813</v>
      </c>
      <c r="U230" s="64">
        <f>$Q230*M230</f>
        <v>0</v>
      </c>
      <c r="V230" s="67">
        <f t="shared" si="17"/>
        <v>49.966579343458932</v>
      </c>
      <c r="W230" s="64">
        <f t="shared" si="18"/>
        <v>49.966579343458932</v>
      </c>
      <c r="X230" s="117">
        <f t="shared" si="19"/>
        <v>263.46014562914706</v>
      </c>
      <c r="Y230" s="75">
        <f>IFERROR(MAX(1-N230/$J230,0),1)</f>
        <v>0.81034482758620685</v>
      </c>
      <c r="Z230" s="27">
        <f>IFERROR(MAX(1-O230/$J230,0),1)</f>
        <v>0.81034482758620685</v>
      </c>
      <c r="AA230" s="76">
        <f>IFERROR(MAX(1-P230/$J230,0),1)</f>
        <v>0</v>
      </c>
      <c r="AB230" s="65" t="str">
        <f>IF(SUM($J230,M230)=0,"Others",VLOOKUP(AA230,Master!$B$4:$D$13,3,TRUE))</f>
        <v>0-10%</v>
      </c>
      <c r="AC230" s="60" t="str">
        <f>IF(SUM(J230,K230)=0,"Others",IF(AND(K230=0,J230&gt;0),"Not Forecasted But Sold",IF(AND(K230&gt;0,J230=0),"Forecasted But Not Sold",IF(K230/J230&gt;1.1,"Overforecast",IF(K230/J230&lt;0.9,"Underforecast","Normal")))))</f>
        <v>Underforecast</v>
      </c>
      <c r="AD230" s="61" t="str">
        <f>IF(SUM(J230,L230)=0,"Others",IF(AND(L230=0,J230&gt;0),"Not Forecasted But Sold",IF(AND(L230&gt;0,J230=0),"Forecasted But Not Sold",IF(L230/J230&gt;1.1,"Overforecast",IF(L230/J230&lt;0.9,"Underforecast","Normal")))))</f>
        <v>Underforecast</v>
      </c>
      <c r="AE230" s="61" t="str">
        <f>IF(SUM(J230,M230)=0,"Others",IF(AND(M230=0,J230&gt;0),"Not Forecasted But Sold",IF(AND(M230&gt;0,J230=0),"Forecasted But Not Sold",IF(M230/J230&gt;1.1,"Overforecast",IF(M230/J230&lt;0.9,"Underforecast","Normal")))))</f>
        <v>Not Forecasted But Sold</v>
      </c>
      <c r="AF230" s="144" t="str">
        <f>IFERROR(IF(J230=0,"0",VLOOKUP(J230/M230,Master!$N$5:$P$11,3,TRUE)),"Sales Agst No FC")</f>
        <v>Sales Agst No FC</v>
      </c>
    </row>
    <row r="231" spans="1:32" x14ac:dyDescent="0.45">
      <c r="A231" s="60" t="s">
        <v>2302</v>
      </c>
      <c r="B231" s="61" t="s">
        <v>1121</v>
      </c>
      <c r="C231" s="61" t="s">
        <v>1130</v>
      </c>
      <c r="D231" s="61" t="s">
        <v>1184</v>
      </c>
      <c r="E231" s="62" t="s">
        <v>341</v>
      </c>
      <c r="F231" s="62" t="s">
        <v>1517</v>
      </c>
      <c r="G231" s="63">
        <v>44593</v>
      </c>
      <c r="H231" s="64">
        <v>3040</v>
      </c>
      <c r="I231" s="61" t="str">
        <f t="shared" si="16"/>
        <v>Demand</v>
      </c>
      <c r="J231" s="66">
        <v>402</v>
      </c>
      <c r="K231" s="67">
        <v>167</v>
      </c>
      <c r="L231" s="64">
        <v>167</v>
      </c>
      <c r="M231" s="64">
        <v>250</v>
      </c>
      <c r="N231" s="67">
        <f>ABS(K231-$J231)</f>
        <v>235</v>
      </c>
      <c r="O231" s="64">
        <f>ABS(L231-$J231)</f>
        <v>235</v>
      </c>
      <c r="P231" s="64">
        <f>ABS(M231-$J231)</f>
        <v>152</v>
      </c>
      <c r="Q231" s="66">
        <v>4.3243881489519742</v>
      </c>
      <c r="R231" s="66">
        <f>$Q231*J231</f>
        <v>1738.4040358786935</v>
      </c>
      <c r="S231" s="67">
        <f>$Q231*K231</f>
        <v>722.17282087497972</v>
      </c>
      <c r="T231" s="64">
        <f>$Q231*L231</f>
        <v>722.17282087497972</v>
      </c>
      <c r="U231" s="64">
        <f>$Q231*M231</f>
        <v>1081.0970372379936</v>
      </c>
      <c r="V231" s="67">
        <f t="shared" si="17"/>
        <v>1016.2312150037138</v>
      </c>
      <c r="W231" s="64">
        <f t="shared" si="18"/>
        <v>1016.2312150037138</v>
      </c>
      <c r="X231" s="117">
        <f t="shared" si="19"/>
        <v>657.30699864069993</v>
      </c>
      <c r="Y231" s="75">
        <f>IFERROR(MAX(1-N231/$J231,0),1)</f>
        <v>0.41542288557213936</v>
      </c>
      <c r="Z231" s="27">
        <f>IFERROR(MAX(1-O231/$J231,0),1)</f>
        <v>0.41542288557213936</v>
      </c>
      <c r="AA231" s="76">
        <f>IFERROR(MAX(1-P231/$J231,0),1)</f>
        <v>0.62189054726368154</v>
      </c>
      <c r="AB231" s="65" t="str">
        <f>IF(SUM($J231,M231)=0,"Others",VLOOKUP(AA231,Master!$B$4:$D$13,3,TRUE))</f>
        <v>60-70%</v>
      </c>
      <c r="AC231" s="60" t="str">
        <f>IF(SUM(J231,K231)=0,"Others",IF(AND(K231=0,J231&gt;0),"Not Forecasted But Sold",IF(AND(K231&gt;0,J231=0),"Forecasted But Not Sold",IF(K231/J231&gt;1.1,"Overforecast",IF(K231/J231&lt;0.9,"Underforecast","Normal")))))</f>
        <v>Underforecast</v>
      </c>
      <c r="AD231" s="61" t="str">
        <f>IF(SUM(J231,L231)=0,"Others",IF(AND(L231=0,J231&gt;0),"Not Forecasted But Sold",IF(AND(L231&gt;0,J231=0),"Forecasted But Not Sold",IF(L231/J231&gt;1.1,"Overforecast",IF(L231/J231&lt;0.9,"Underforecast","Normal")))))</f>
        <v>Underforecast</v>
      </c>
      <c r="AE231" s="61" t="str">
        <f>IF(SUM(J231,M231)=0,"Others",IF(AND(M231=0,J231&gt;0),"Not Forecasted But Sold",IF(AND(M231&gt;0,J231=0),"Forecasted But Not Sold",IF(M231/J231&gt;1.1,"Overforecast",IF(M231/J231&lt;0.9,"Underforecast","Normal")))))</f>
        <v>Underforecast</v>
      </c>
      <c r="AF231" s="144" t="str">
        <f>IFERROR(IF(J231=0,"0",VLOOKUP(J231/M231,Master!$N$5:$P$11,3,TRUE)),"Sales Agst No FC")</f>
        <v>150-200</v>
      </c>
    </row>
    <row r="232" spans="1:32" x14ac:dyDescent="0.45">
      <c r="A232" s="60" t="s">
        <v>2302</v>
      </c>
      <c r="B232" s="61" t="s">
        <v>1121</v>
      </c>
      <c r="C232" s="61" t="s">
        <v>1130</v>
      </c>
      <c r="D232" s="61" t="s">
        <v>1184</v>
      </c>
      <c r="E232" s="62" t="s">
        <v>342</v>
      </c>
      <c r="F232" s="62" t="s">
        <v>1518</v>
      </c>
      <c r="G232" s="63">
        <v>44593</v>
      </c>
      <c r="H232" s="64">
        <v>1215</v>
      </c>
      <c r="I232" s="61" t="str">
        <f t="shared" si="16"/>
        <v>Demand</v>
      </c>
      <c r="J232" s="66">
        <v>153</v>
      </c>
      <c r="K232" s="67">
        <v>95</v>
      </c>
      <c r="L232" s="64">
        <v>95</v>
      </c>
      <c r="M232" s="64">
        <v>135</v>
      </c>
      <c r="N232" s="67">
        <f>ABS(K232-$J232)</f>
        <v>58</v>
      </c>
      <c r="O232" s="64">
        <f>ABS(L232-$J232)</f>
        <v>58</v>
      </c>
      <c r="P232" s="64">
        <f>ABS(M232-$J232)</f>
        <v>18</v>
      </c>
      <c r="Q232" s="66">
        <v>6.2536266660839015</v>
      </c>
      <c r="R232" s="66">
        <f>$Q232*J232</f>
        <v>956.80487991083692</v>
      </c>
      <c r="S232" s="67">
        <f>$Q232*K232</f>
        <v>594.09453327797064</v>
      </c>
      <c r="T232" s="64">
        <f>$Q232*L232</f>
        <v>594.09453327797064</v>
      </c>
      <c r="U232" s="64">
        <f>$Q232*M232</f>
        <v>844.23959992132666</v>
      </c>
      <c r="V232" s="67">
        <f t="shared" si="17"/>
        <v>362.71034663286628</v>
      </c>
      <c r="W232" s="64">
        <f t="shared" si="18"/>
        <v>362.71034663286628</v>
      </c>
      <c r="X232" s="117">
        <f t="shared" si="19"/>
        <v>112.56527998951026</v>
      </c>
      <c r="Y232" s="75">
        <f>IFERROR(MAX(1-N232/$J232,0),1)</f>
        <v>0.62091503267973858</v>
      </c>
      <c r="Z232" s="27">
        <f>IFERROR(MAX(1-O232/$J232,0),1)</f>
        <v>0.62091503267973858</v>
      </c>
      <c r="AA232" s="76">
        <f>IFERROR(MAX(1-P232/$J232,0),1)</f>
        <v>0.88235294117647056</v>
      </c>
      <c r="AB232" s="65" t="str">
        <f>IF(SUM($J232,M232)=0,"Others",VLOOKUP(AA232,Master!$B$4:$D$13,3,TRUE))</f>
        <v>80-90%</v>
      </c>
      <c r="AC232" s="60" t="str">
        <f>IF(SUM(J232,K232)=0,"Others",IF(AND(K232=0,J232&gt;0),"Not Forecasted But Sold",IF(AND(K232&gt;0,J232=0),"Forecasted But Not Sold",IF(K232/J232&gt;1.1,"Overforecast",IF(K232/J232&lt;0.9,"Underforecast","Normal")))))</f>
        <v>Underforecast</v>
      </c>
      <c r="AD232" s="61" t="str">
        <f>IF(SUM(J232,L232)=0,"Others",IF(AND(L232=0,J232&gt;0),"Not Forecasted But Sold",IF(AND(L232&gt;0,J232=0),"Forecasted But Not Sold",IF(L232/J232&gt;1.1,"Overforecast",IF(L232/J232&lt;0.9,"Underforecast","Normal")))))</f>
        <v>Underforecast</v>
      </c>
      <c r="AE232" s="61" t="str">
        <f>IF(SUM(J232,M232)=0,"Others",IF(AND(M232=0,J232&gt;0),"Not Forecasted But Sold",IF(AND(M232&gt;0,J232=0),"Forecasted But Not Sold",IF(M232/J232&gt;1.1,"Overforecast",IF(M232/J232&lt;0.9,"Underforecast","Normal")))))</f>
        <v>Underforecast</v>
      </c>
      <c r="AF232" s="144" t="str">
        <f>IFERROR(IF(J232=0,"0",VLOOKUP(J232/M232,Master!$N$5:$P$11,3,TRUE)),"Sales Agst No FC")</f>
        <v>80-120</v>
      </c>
    </row>
    <row r="233" spans="1:32" x14ac:dyDescent="0.45">
      <c r="A233" s="60" t="s">
        <v>2302</v>
      </c>
      <c r="B233" s="61" t="s">
        <v>1123</v>
      </c>
      <c r="C233" s="61" t="s">
        <v>1130</v>
      </c>
      <c r="D233" s="61" t="s">
        <v>1184</v>
      </c>
      <c r="E233" s="62" t="s">
        <v>343</v>
      </c>
      <c r="F233" s="62" t="s">
        <v>1519</v>
      </c>
      <c r="G233" s="63">
        <v>44593</v>
      </c>
      <c r="H233" s="64">
        <v>0</v>
      </c>
      <c r="I233" s="61" t="str">
        <f t="shared" si="16"/>
        <v>Supply</v>
      </c>
      <c r="J233" s="66">
        <v>0</v>
      </c>
      <c r="K233" s="67">
        <v>1375</v>
      </c>
      <c r="L233" s="64">
        <v>1375</v>
      </c>
      <c r="M233" s="64">
        <v>200</v>
      </c>
      <c r="N233" s="67">
        <f>ABS(K233-$J233)</f>
        <v>1375</v>
      </c>
      <c r="O233" s="64">
        <f>ABS(L233-$J233)</f>
        <v>1375</v>
      </c>
      <c r="P233" s="64">
        <f>ABS(M233-$J233)</f>
        <v>200</v>
      </c>
      <c r="Q233" s="66">
        <v>3.8495143874643869</v>
      </c>
      <c r="R233" s="66">
        <f>$Q233*J233</f>
        <v>0</v>
      </c>
      <c r="S233" s="67">
        <f>$Q233*K233</f>
        <v>5293.082282763532</v>
      </c>
      <c r="T233" s="64">
        <f>$Q233*L233</f>
        <v>5293.082282763532</v>
      </c>
      <c r="U233" s="64">
        <f>$Q233*M233</f>
        <v>769.90287749287734</v>
      </c>
      <c r="V233" s="67">
        <f t="shared" si="17"/>
        <v>5293.082282763532</v>
      </c>
      <c r="W233" s="64">
        <f t="shared" si="18"/>
        <v>5293.082282763532</v>
      </c>
      <c r="X233" s="117">
        <f t="shared" si="19"/>
        <v>769.90287749287734</v>
      </c>
      <c r="Y233" s="75">
        <f>IFERROR(MAX(1-N233/$J233,0),1)</f>
        <v>1</v>
      </c>
      <c r="Z233" s="27">
        <f>IFERROR(MAX(1-O233/$J233,0),1)</f>
        <v>1</v>
      </c>
      <c r="AA233" s="76">
        <f>IFERROR(MAX(1-P233/$J233,0),1)</f>
        <v>1</v>
      </c>
      <c r="AB233" s="65" t="str">
        <f>IF(SUM($J233,M233)=0,"Others",VLOOKUP(AA233,Master!$B$4:$D$13,3,TRUE))</f>
        <v>90-100%</v>
      </c>
      <c r="AC233" s="60" t="str">
        <f>IF(SUM(J233,K233)=0,"Others",IF(AND(K233=0,J233&gt;0),"Not Forecasted But Sold",IF(AND(K233&gt;0,J233=0),"Forecasted But Not Sold",IF(K233/J233&gt;1.1,"Overforecast",IF(K233/J233&lt;0.9,"Underforecast","Normal")))))</f>
        <v>Forecasted But Not Sold</v>
      </c>
      <c r="AD233" s="61" t="str">
        <f>IF(SUM(J233,L233)=0,"Others",IF(AND(L233=0,J233&gt;0),"Not Forecasted But Sold",IF(AND(L233&gt;0,J233=0),"Forecasted But Not Sold",IF(L233/J233&gt;1.1,"Overforecast",IF(L233/J233&lt;0.9,"Underforecast","Normal")))))</f>
        <v>Forecasted But Not Sold</v>
      </c>
      <c r="AE233" s="61" t="str">
        <f>IF(SUM(J233,M233)=0,"Others",IF(AND(M233=0,J233&gt;0),"Not Forecasted But Sold",IF(AND(M233&gt;0,J233=0),"Forecasted But Not Sold",IF(M233/J233&gt;1.1,"Overforecast",IF(M233/J233&lt;0.9,"Underforecast","Normal")))))</f>
        <v>Forecasted But Not Sold</v>
      </c>
      <c r="AF233" s="144" t="str">
        <f>IFERROR(IF(J233=0,"0",VLOOKUP(J233/M233,Master!$N$5:$P$11,3,TRUE)),"Sales Agst No FC")</f>
        <v>0</v>
      </c>
    </row>
    <row r="234" spans="1:32" x14ac:dyDescent="0.45">
      <c r="A234" s="60" t="s">
        <v>2302</v>
      </c>
      <c r="B234" s="61" t="s">
        <v>1123</v>
      </c>
      <c r="C234" s="61" t="s">
        <v>1130</v>
      </c>
      <c r="D234" s="61" t="s">
        <v>1184</v>
      </c>
      <c r="E234" s="62" t="s">
        <v>344</v>
      </c>
      <c r="F234" s="62" t="s">
        <v>1520</v>
      </c>
      <c r="G234" s="63">
        <v>44593</v>
      </c>
      <c r="H234" s="64">
        <v>0</v>
      </c>
      <c r="I234" s="61" t="str">
        <f t="shared" si="16"/>
        <v>Supply</v>
      </c>
      <c r="J234" s="66">
        <v>0</v>
      </c>
      <c r="K234" s="67">
        <v>465</v>
      </c>
      <c r="L234" s="64">
        <v>465</v>
      </c>
      <c r="M234" s="64">
        <v>500</v>
      </c>
      <c r="N234" s="67">
        <f>ABS(K234-$J234)</f>
        <v>465</v>
      </c>
      <c r="O234" s="64">
        <f>ABS(L234-$J234)</f>
        <v>465</v>
      </c>
      <c r="P234" s="64">
        <f>ABS(M234-$J234)</f>
        <v>500</v>
      </c>
      <c r="Q234" s="66">
        <v>7.3437907788390895</v>
      </c>
      <c r="R234" s="66">
        <f>$Q234*J234</f>
        <v>0</v>
      </c>
      <c r="S234" s="67">
        <f>$Q234*K234</f>
        <v>3414.8627121601767</v>
      </c>
      <c r="T234" s="64">
        <f>$Q234*L234</f>
        <v>3414.8627121601767</v>
      </c>
      <c r="U234" s="64">
        <f>$Q234*M234</f>
        <v>3671.8953894195447</v>
      </c>
      <c r="V234" s="67">
        <f t="shared" si="17"/>
        <v>3414.8627121601767</v>
      </c>
      <c r="W234" s="64">
        <f t="shared" si="18"/>
        <v>3414.8627121601767</v>
      </c>
      <c r="X234" s="117">
        <f t="shared" si="19"/>
        <v>3671.8953894195447</v>
      </c>
      <c r="Y234" s="75">
        <f>IFERROR(MAX(1-N234/$J234,0),1)</f>
        <v>1</v>
      </c>
      <c r="Z234" s="27">
        <f>IFERROR(MAX(1-O234/$J234,0),1)</f>
        <v>1</v>
      </c>
      <c r="AA234" s="76">
        <f>IFERROR(MAX(1-P234/$J234,0),1)</f>
        <v>1</v>
      </c>
      <c r="AB234" s="65" t="str">
        <f>IF(SUM($J234,M234)=0,"Others",VLOOKUP(AA234,Master!$B$4:$D$13,3,TRUE))</f>
        <v>90-100%</v>
      </c>
      <c r="AC234" s="60" t="str">
        <f>IF(SUM(J234,K234)=0,"Others",IF(AND(K234=0,J234&gt;0),"Not Forecasted But Sold",IF(AND(K234&gt;0,J234=0),"Forecasted But Not Sold",IF(K234/J234&gt;1.1,"Overforecast",IF(K234/J234&lt;0.9,"Underforecast","Normal")))))</f>
        <v>Forecasted But Not Sold</v>
      </c>
      <c r="AD234" s="61" t="str">
        <f>IF(SUM(J234,L234)=0,"Others",IF(AND(L234=0,J234&gt;0),"Not Forecasted But Sold",IF(AND(L234&gt;0,J234=0),"Forecasted But Not Sold",IF(L234/J234&gt;1.1,"Overforecast",IF(L234/J234&lt;0.9,"Underforecast","Normal")))))</f>
        <v>Forecasted But Not Sold</v>
      </c>
      <c r="AE234" s="61" t="str">
        <f>IF(SUM(J234,M234)=0,"Others",IF(AND(M234=0,J234&gt;0),"Not Forecasted But Sold",IF(AND(M234&gt;0,J234=0),"Forecasted But Not Sold",IF(M234/J234&gt;1.1,"Overforecast",IF(M234/J234&lt;0.9,"Underforecast","Normal")))))</f>
        <v>Forecasted But Not Sold</v>
      </c>
      <c r="AF234" s="144" t="str">
        <f>IFERROR(IF(J234=0,"0",VLOOKUP(J234/M234,Master!$N$5:$P$11,3,TRUE)),"Sales Agst No FC")</f>
        <v>0</v>
      </c>
    </row>
    <row r="235" spans="1:32" x14ac:dyDescent="0.45">
      <c r="A235" s="60" t="s">
        <v>2302</v>
      </c>
      <c r="B235" s="61" t="s">
        <v>1122</v>
      </c>
      <c r="C235" s="61" t="s">
        <v>1136</v>
      </c>
      <c r="D235" s="61" t="s">
        <v>1185</v>
      </c>
      <c r="E235" s="62" t="s">
        <v>345</v>
      </c>
      <c r="F235" s="62" t="s">
        <v>1521</v>
      </c>
      <c r="G235" s="63">
        <v>44593</v>
      </c>
      <c r="H235" s="64">
        <v>2873</v>
      </c>
      <c r="I235" s="61" t="str">
        <f t="shared" si="16"/>
        <v>Demand</v>
      </c>
      <c r="J235" s="66">
        <v>1414</v>
      </c>
      <c r="K235" s="67">
        <v>2030</v>
      </c>
      <c r="L235" s="64">
        <v>2030</v>
      </c>
      <c r="M235" s="64">
        <v>1695</v>
      </c>
      <c r="N235" s="67">
        <f>ABS(K235-$J235)</f>
        <v>616</v>
      </c>
      <c r="O235" s="64">
        <f>ABS(L235-$J235)</f>
        <v>616</v>
      </c>
      <c r="P235" s="64">
        <f>ABS(M235-$J235)</f>
        <v>281</v>
      </c>
      <c r="Q235" s="66">
        <v>5.0138614179762158</v>
      </c>
      <c r="R235" s="66">
        <f>$Q235*J235</f>
        <v>7089.6000450183692</v>
      </c>
      <c r="S235" s="67">
        <f>$Q235*K235</f>
        <v>10178.138678491718</v>
      </c>
      <c r="T235" s="64">
        <f>$Q235*L235</f>
        <v>10178.138678491718</v>
      </c>
      <c r="U235" s="64">
        <f>$Q235*M235</f>
        <v>8498.495103469686</v>
      </c>
      <c r="V235" s="67">
        <f t="shared" si="17"/>
        <v>3088.5386334733485</v>
      </c>
      <c r="W235" s="64">
        <f t="shared" si="18"/>
        <v>3088.5386334733485</v>
      </c>
      <c r="X235" s="117">
        <f t="shared" si="19"/>
        <v>1408.8950584513168</v>
      </c>
      <c r="Y235" s="75">
        <f>IFERROR(MAX(1-N235/$J235,0),1)</f>
        <v>0.56435643564356441</v>
      </c>
      <c r="Z235" s="27">
        <f>IFERROR(MAX(1-O235/$J235,0),1)</f>
        <v>0.56435643564356441</v>
      </c>
      <c r="AA235" s="76">
        <f>IFERROR(MAX(1-P235/$J235,0),1)</f>
        <v>0.80127298444130124</v>
      </c>
      <c r="AB235" s="65" t="str">
        <f>IF(SUM($J235,M235)=0,"Others",VLOOKUP(AA235,Master!$B$4:$D$13,3,TRUE))</f>
        <v>70-80%</v>
      </c>
      <c r="AC235" s="60" t="str">
        <f>IF(SUM(J235,K235)=0,"Others",IF(AND(K235=0,J235&gt;0),"Not Forecasted But Sold",IF(AND(K235&gt;0,J235=0),"Forecasted But Not Sold",IF(K235/J235&gt;1.1,"Overforecast",IF(K235/J235&lt;0.9,"Underforecast","Normal")))))</f>
        <v>Overforecast</v>
      </c>
      <c r="AD235" s="61" t="str">
        <f>IF(SUM(J235,L235)=0,"Others",IF(AND(L235=0,J235&gt;0),"Not Forecasted But Sold",IF(AND(L235&gt;0,J235=0),"Forecasted But Not Sold",IF(L235/J235&gt;1.1,"Overforecast",IF(L235/J235&lt;0.9,"Underforecast","Normal")))))</f>
        <v>Overforecast</v>
      </c>
      <c r="AE235" s="61" t="str">
        <f>IF(SUM(J235,M235)=0,"Others",IF(AND(M235=0,J235&gt;0),"Not Forecasted But Sold",IF(AND(M235&gt;0,J235=0),"Forecasted But Not Sold",IF(M235/J235&gt;1.1,"Overforecast",IF(M235/J235&lt;0.9,"Underforecast","Normal")))))</f>
        <v>Overforecast</v>
      </c>
      <c r="AF235" s="144" t="str">
        <f>IFERROR(IF(J235=0,"0",VLOOKUP(J235/M235,Master!$N$5:$P$11,3,TRUE)),"Sales Agst No FC")</f>
        <v>80-120</v>
      </c>
    </row>
    <row r="236" spans="1:32" x14ac:dyDescent="0.45">
      <c r="A236" s="60" t="s">
        <v>2302</v>
      </c>
      <c r="B236" s="61" t="s">
        <v>1122</v>
      </c>
      <c r="C236" s="61" t="s">
        <v>1136</v>
      </c>
      <c r="D236" s="61" t="s">
        <v>1185</v>
      </c>
      <c r="E236" s="62" t="s">
        <v>346</v>
      </c>
      <c r="F236" s="62" t="s">
        <v>1522</v>
      </c>
      <c r="G236" s="63">
        <v>44593</v>
      </c>
      <c r="H236" s="64">
        <v>1626</v>
      </c>
      <c r="I236" s="61" t="str">
        <f t="shared" si="16"/>
        <v>Demand</v>
      </c>
      <c r="J236" s="66">
        <v>178</v>
      </c>
      <c r="K236" s="67">
        <v>211</v>
      </c>
      <c r="L236" s="64">
        <v>211</v>
      </c>
      <c r="M236" s="64">
        <v>180</v>
      </c>
      <c r="N236" s="67">
        <f>ABS(K236-$J236)</f>
        <v>33</v>
      </c>
      <c r="O236" s="64">
        <f>ABS(L236-$J236)</f>
        <v>33</v>
      </c>
      <c r="P236" s="64">
        <f>ABS(M236-$J236)</f>
        <v>2</v>
      </c>
      <c r="Q236" s="66">
        <v>1.5892170711002573</v>
      </c>
      <c r="R236" s="66">
        <f>$Q236*J236</f>
        <v>282.88063865584581</v>
      </c>
      <c r="S236" s="67">
        <f>$Q236*K236</f>
        <v>335.32480200215429</v>
      </c>
      <c r="T236" s="64">
        <f>$Q236*L236</f>
        <v>335.32480200215429</v>
      </c>
      <c r="U236" s="64">
        <f>$Q236*M236</f>
        <v>286.05907279804632</v>
      </c>
      <c r="V236" s="67">
        <f t="shared" si="17"/>
        <v>52.444163346308471</v>
      </c>
      <c r="W236" s="64">
        <f t="shared" si="18"/>
        <v>52.444163346308471</v>
      </c>
      <c r="X236" s="117">
        <f t="shared" si="19"/>
        <v>3.1784341422005014</v>
      </c>
      <c r="Y236" s="75">
        <f>IFERROR(MAX(1-N236/$J236,0),1)</f>
        <v>0.8146067415730337</v>
      </c>
      <c r="Z236" s="27">
        <f>IFERROR(MAX(1-O236/$J236,0),1)</f>
        <v>0.8146067415730337</v>
      </c>
      <c r="AA236" s="76">
        <f>IFERROR(MAX(1-P236/$J236,0),1)</f>
        <v>0.9887640449438202</v>
      </c>
      <c r="AB236" s="65" t="str">
        <f>IF(SUM($J236,M236)=0,"Others",VLOOKUP(AA236,Master!$B$4:$D$13,3,TRUE))</f>
        <v>90-100%</v>
      </c>
      <c r="AC236" s="60" t="str">
        <f>IF(SUM(J236,K236)=0,"Others",IF(AND(K236=0,J236&gt;0),"Not Forecasted But Sold",IF(AND(K236&gt;0,J236=0),"Forecasted But Not Sold",IF(K236/J236&gt;1.1,"Overforecast",IF(K236/J236&lt;0.9,"Underforecast","Normal")))))</f>
        <v>Overforecast</v>
      </c>
      <c r="AD236" s="61" t="str">
        <f>IF(SUM(J236,L236)=0,"Others",IF(AND(L236=0,J236&gt;0),"Not Forecasted But Sold",IF(AND(L236&gt;0,J236=0),"Forecasted But Not Sold",IF(L236/J236&gt;1.1,"Overforecast",IF(L236/J236&lt;0.9,"Underforecast","Normal")))))</f>
        <v>Overforecast</v>
      </c>
      <c r="AE236" s="61" t="str">
        <f>IF(SUM(J236,M236)=0,"Others",IF(AND(M236=0,J236&gt;0),"Not Forecasted But Sold",IF(AND(M236&gt;0,J236=0),"Forecasted But Not Sold",IF(M236/J236&gt;1.1,"Overforecast",IF(M236/J236&lt;0.9,"Underforecast","Normal")))))</f>
        <v>Normal</v>
      </c>
      <c r="AF236" s="144" t="str">
        <f>IFERROR(IF(J236=0,"0",VLOOKUP(J236/M236,Master!$N$5:$P$11,3,TRUE)),"Sales Agst No FC")</f>
        <v>80-120</v>
      </c>
    </row>
    <row r="237" spans="1:32" x14ac:dyDescent="0.45">
      <c r="A237" s="60" t="s">
        <v>2302</v>
      </c>
      <c r="B237" s="61" t="s">
        <v>1122</v>
      </c>
      <c r="C237" s="61" t="s">
        <v>1136</v>
      </c>
      <c r="D237" s="61" t="s">
        <v>1185</v>
      </c>
      <c r="E237" s="62" t="s">
        <v>347</v>
      </c>
      <c r="F237" s="62" t="s">
        <v>1523</v>
      </c>
      <c r="G237" s="63">
        <v>44593</v>
      </c>
      <c r="H237" s="64">
        <v>805</v>
      </c>
      <c r="I237" s="61" t="str">
        <f t="shared" si="16"/>
        <v>Demand</v>
      </c>
      <c r="J237" s="66">
        <v>7</v>
      </c>
      <c r="K237" s="67">
        <v>185</v>
      </c>
      <c r="L237" s="64">
        <v>185</v>
      </c>
      <c r="M237" s="64">
        <v>165</v>
      </c>
      <c r="N237" s="67">
        <f>ABS(K237-$J237)</f>
        <v>178</v>
      </c>
      <c r="O237" s="64">
        <f>ABS(L237-$J237)</f>
        <v>178</v>
      </c>
      <c r="P237" s="64">
        <f>ABS(M237-$J237)</f>
        <v>158</v>
      </c>
      <c r="Q237" s="66">
        <v>4.6206390818372469</v>
      </c>
      <c r="R237" s="66">
        <f>$Q237*J237</f>
        <v>32.344473572860728</v>
      </c>
      <c r="S237" s="67">
        <f>$Q237*K237</f>
        <v>854.81823013989072</v>
      </c>
      <c r="T237" s="64">
        <f>$Q237*L237</f>
        <v>854.81823013989072</v>
      </c>
      <c r="U237" s="64">
        <f>$Q237*M237</f>
        <v>762.40544850314575</v>
      </c>
      <c r="V237" s="67">
        <f t="shared" si="17"/>
        <v>822.47375656703002</v>
      </c>
      <c r="W237" s="64">
        <f t="shared" si="18"/>
        <v>822.47375656703002</v>
      </c>
      <c r="X237" s="117">
        <f t="shared" si="19"/>
        <v>730.06097493028506</v>
      </c>
      <c r="Y237" s="75">
        <f>IFERROR(MAX(1-N237/$J237,0),1)</f>
        <v>0</v>
      </c>
      <c r="Z237" s="27">
        <f>IFERROR(MAX(1-O237/$J237,0),1)</f>
        <v>0</v>
      </c>
      <c r="AA237" s="76">
        <f>IFERROR(MAX(1-P237/$J237,0),1)</f>
        <v>0</v>
      </c>
      <c r="AB237" s="65" t="str">
        <f>IF(SUM($J237,M237)=0,"Others",VLOOKUP(AA237,Master!$B$4:$D$13,3,TRUE))</f>
        <v>0-10%</v>
      </c>
      <c r="AC237" s="60" t="str">
        <f>IF(SUM(J237,K237)=0,"Others",IF(AND(K237=0,J237&gt;0),"Not Forecasted But Sold",IF(AND(K237&gt;0,J237=0),"Forecasted But Not Sold",IF(K237/J237&gt;1.1,"Overforecast",IF(K237/J237&lt;0.9,"Underforecast","Normal")))))</f>
        <v>Overforecast</v>
      </c>
      <c r="AD237" s="61" t="str">
        <f>IF(SUM(J237,L237)=0,"Others",IF(AND(L237=0,J237&gt;0),"Not Forecasted But Sold",IF(AND(L237&gt;0,J237=0),"Forecasted But Not Sold",IF(L237/J237&gt;1.1,"Overforecast",IF(L237/J237&lt;0.9,"Underforecast","Normal")))))</f>
        <v>Overforecast</v>
      </c>
      <c r="AE237" s="61" t="str">
        <f>IF(SUM(J237,M237)=0,"Others",IF(AND(M237=0,J237&gt;0),"Not Forecasted But Sold",IF(AND(M237&gt;0,J237=0),"Forecasted But Not Sold",IF(M237/J237&gt;1.1,"Overforecast",IF(M237/J237&lt;0.9,"Underforecast","Normal")))))</f>
        <v>Overforecast</v>
      </c>
      <c r="AF237" s="144" t="str">
        <f>IFERROR(IF(J237=0,"0",VLOOKUP(J237/M237,Master!$N$5:$P$11,3,TRUE)),"Sales Agst No FC")</f>
        <v>0-25</v>
      </c>
    </row>
    <row r="238" spans="1:32" x14ac:dyDescent="0.45">
      <c r="A238" s="60" t="s">
        <v>2302</v>
      </c>
      <c r="B238" s="61" t="s">
        <v>1121</v>
      </c>
      <c r="C238" s="61" t="s">
        <v>1136</v>
      </c>
      <c r="D238" s="61" t="s">
        <v>1185</v>
      </c>
      <c r="E238" s="62" t="s">
        <v>348</v>
      </c>
      <c r="F238" s="62" t="s">
        <v>1524</v>
      </c>
      <c r="G238" s="63">
        <v>44593</v>
      </c>
      <c r="H238" s="64">
        <v>24065</v>
      </c>
      <c r="I238" s="61" t="str">
        <f t="shared" si="16"/>
        <v>Demand</v>
      </c>
      <c r="J238" s="66">
        <v>5743</v>
      </c>
      <c r="K238" s="67">
        <v>4927</v>
      </c>
      <c r="L238" s="64">
        <v>4927</v>
      </c>
      <c r="M238" s="64">
        <v>4391</v>
      </c>
      <c r="N238" s="67">
        <f>ABS(K238-$J238)</f>
        <v>816</v>
      </c>
      <c r="O238" s="64">
        <f>ABS(L238-$J238)</f>
        <v>816</v>
      </c>
      <c r="P238" s="64">
        <f>ABS(M238-$J238)</f>
        <v>1352</v>
      </c>
      <c r="Q238" s="66">
        <v>4.3371910889770451</v>
      </c>
      <c r="R238" s="66">
        <f>$Q238*J238</f>
        <v>24908.488423995172</v>
      </c>
      <c r="S238" s="67">
        <f>$Q238*K238</f>
        <v>21369.340495389901</v>
      </c>
      <c r="T238" s="64">
        <f>$Q238*L238</f>
        <v>21369.340495389901</v>
      </c>
      <c r="U238" s="64">
        <f>$Q238*M238</f>
        <v>19044.606071698207</v>
      </c>
      <c r="V238" s="67">
        <f t="shared" si="17"/>
        <v>3539.1479286052709</v>
      </c>
      <c r="W238" s="64">
        <f t="shared" si="18"/>
        <v>3539.1479286052709</v>
      </c>
      <c r="X238" s="117">
        <f t="shared" si="19"/>
        <v>5863.8823522969651</v>
      </c>
      <c r="Y238" s="75">
        <f>IFERROR(MAX(1-N238/$J238,0),1)</f>
        <v>0.85791398223924775</v>
      </c>
      <c r="Z238" s="27">
        <f>IFERROR(MAX(1-O238/$J238,0),1)</f>
        <v>0.85791398223924775</v>
      </c>
      <c r="AA238" s="76">
        <f>IFERROR(MAX(1-P238/$J238,0),1)</f>
        <v>0.76458297057287128</v>
      </c>
      <c r="AB238" s="65" t="str">
        <f>IF(SUM($J238,M238)=0,"Others",VLOOKUP(AA238,Master!$B$4:$D$13,3,TRUE))</f>
        <v>70-80%</v>
      </c>
      <c r="AC238" s="60" t="str">
        <f>IF(SUM(J238,K238)=0,"Others",IF(AND(K238=0,J238&gt;0),"Not Forecasted But Sold",IF(AND(K238&gt;0,J238=0),"Forecasted But Not Sold",IF(K238/J238&gt;1.1,"Overforecast",IF(K238/J238&lt;0.9,"Underforecast","Normal")))))</f>
        <v>Underforecast</v>
      </c>
      <c r="AD238" s="61" t="str">
        <f>IF(SUM(J238,L238)=0,"Others",IF(AND(L238=0,J238&gt;0),"Not Forecasted But Sold",IF(AND(L238&gt;0,J238=0),"Forecasted But Not Sold",IF(L238/J238&gt;1.1,"Overforecast",IF(L238/J238&lt;0.9,"Underforecast","Normal")))))</f>
        <v>Underforecast</v>
      </c>
      <c r="AE238" s="61" t="str">
        <f>IF(SUM(J238,M238)=0,"Others",IF(AND(M238=0,J238&gt;0),"Not Forecasted But Sold",IF(AND(M238&gt;0,J238=0),"Forecasted But Not Sold",IF(M238/J238&gt;1.1,"Overforecast",IF(M238/J238&lt;0.9,"Underforecast","Normal")))))</f>
        <v>Underforecast</v>
      </c>
      <c r="AF238" s="144" t="str">
        <f>IFERROR(IF(J238=0,"0",VLOOKUP(J238/M238,Master!$N$5:$P$11,3,TRUE)),"Sales Agst No FC")</f>
        <v>120-150</v>
      </c>
    </row>
    <row r="239" spans="1:32" x14ac:dyDescent="0.45">
      <c r="A239" s="60" t="s">
        <v>2302</v>
      </c>
      <c r="B239" s="61" t="s">
        <v>1119</v>
      </c>
      <c r="C239" s="61" t="s">
        <v>1141</v>
      </c>
      <c r="D239" s="61" t="s">
        <v>1267</v>
      </c>
      <c r="E239" s="62" t="s">
        <v>349</v>
      </c>
      <c r="F239" s="62" t="s">
        <v>1525</v>
      </c>
      <c r="G239" s="63">
        <v>44593</v>
      </c>
      <c r="H239" s="64">
        <v>1422</v>
      </c>
      <c r="I239" s="61" t="str">
        <f t="shared" si="16"/>
        <v>Demand</v>
      </c>
      <c r="J239" s="66">
        <v>161</v>
      </c>
      <c r="K239" s="67">
        <v>82</v>
      </c>
      <c r="L239" s="64">
        <v>82</v>
      </c>
      <c r="M239" s="64">
        <v>80</v>
      </c>
      <c r="N239" s="67">
        <f>ABS(K239-$J239)</f>
        <v>79</v>
      </c>
      <c r="O239" s="64">
        <f>ABS(L239-$J239)</f>
        <v>79</v>
      </c>
      <c r="P239" s="64">
        <f>ABS(M239-$J239)</f>
        <v>81</v>
      </c>
      <c r="Q239" s="66">
        <v>65.950717514124293</v>
      </c>
      <c r="R239" s="66">
        <f>$Q239*J239</f>
        <v>10618.065519774011</v>
      </c>
      <c r="S239" s="67">
        <f>$Q239*K239</f>
        <v>5407.9588361581918</v>
      </c>
      <c r="T239" s="64">
        <f>$Q239*L239</f>
        <v>5407.9588361581918</v>
      </c>
      <c r="U239" s="64">
        <f>$Q239*M239</f>
        <v>5276.0574011299432</v>
      </c>
      <c r="V239" s="67">
        <f t="shared" si="17"/>
        <v>5210.1066836158188</v>
      </c>
      <c r="W239" s="64">
        <f t="shared" si="18"/>
        <v>5210.1066836158188</v>
      </c>
      <c r="X239" s="117">
        <f t="shared" si="19"/>
        <v>5342.0081186440675</v>
      </c>
      <c r="Y239" s="75">
        <f>IFERROR(MAX(1-N239/$J239,0),1)</f>
        <v>0.50931677018633548</v>
      </c>
      <c r="Z239" s="27">
        <f>IFERROR(MAX(1-O239/$J239,0),1)</f>
        <v>0.50931677018633548</v>
      </c>
      <c r="AA239" s="76">
        <f>IFERROR(MAX(1-P239/$J239,0),1)</f>
        <v>0.49689440993788825</v>
      </c>
      <c r="AB239" s="65" t="str">
        <f>IF(SUM($J239,M239)=0,"Others",VLOOKUP(AA239,Master!$B$4:$D$13,3,TRUE))</f>
        <v>40-50%</v>
      </c>
      <c r="AC239" s="60" t="str">
        <f>IF(SUM(J239,K239)=0,"Others",IF(AND(K239=0,J239&gt;0),"Not Forecasted But Sold",IF(AND(K239&gt;0,J239=0),"Forecasted But Not Sold",IF(K239/J239&gt;1.1,"Overforecast",IF(K239/J239&lt;0.9,"Underforecast","Normal")))))</f>
        <v>Underforecast</v>
      </c>
      <c r="AD239" s="61" t="str">
        <f>IF(SUM(J239,L239)=0,"Others",IF(AND(L239=0,J239&gt;0),"Not Forecasted But Sold",IF(AND(L239&gt;0,J239=0),"Forecasted But Not Sold",IF(L239/J239&gt;1.1,"Overforecast",IF(L239/J239&lt;0.9,"Underforecast","Normal")))))</f>
        <v>Underforecast</v>
      </c>
      <c r="AE239" s="61" t="str">
        <f>IF(SUM(J239,M239)=0,"Others",IF(AND(M239=0,J239&gt;0),"Not Forecasted But Sold",IF(AND(M239&gt;0,J239=0),"Forecasted But Not Sold",IF(M239/J239&gt;1.1,"Overforecast",IF(M239/J239&lt;0.9,"Underforecast","Normal")))))</f>
        <v>Underforecast</v>
      </c>
      <c r="AF239" s="144" t="str">
        <f>IFERROR(IF(J239=0,"0",VLOOKUP(J239/M239,Master!$N$5:$P$11,3,TRUE)),"Sales Agst No FC")</f>
        <v>&gt;200"</v>
      </c>
    </row>
    <row r="240" spans="1:32" x14ac:dyDescent="0.45">
      <c r="A240" s="60" t="s">
        <v>2302</v>
      </c>
      <c r="B240" s="61" t="s">
        <v>1123</v>
      </c>
      <c r="C240" s="61" t="s">
        <v>1130</v>
      </c>
      <c r="D240" s="61" t="s">
        <v>1157</v>
      </c>
      <c r="E240" s="62" t="s">
        <v>350</v>
      </c>
      <c r="F240" s="62" t="s">
        <v>1526</v>
      </c>
      <c r="G240" s="63">
        <v>44593</v>
      </c>
      <c r="H240" s="64">
        <v>0</v>
      </c>
      <c r="I240" s="61" t="str">
        <f t="shared" si="16"/>
        <v>Supply</v>
      </c>
      <c r="J240" s="66">
        <v>152</v>
      </c>
      <c r="K240" s="67">
        <v>480</v>
      </c>
      <c r="L240" s="64">
        <v>480</v>
      </c>
      <c r="M240" s="64">
        <v>500</v>
      </c>
      <c r="N240" s="67">
        <f>ABS(K240-$J240)</f>
        <v>328</v>
      </c>
      <c r="O240" s="64">
        <f>ABS(L240-$J240)</f>
        <v>328</v>
      </c>
      <c r="P240" s="64">
        <f>ABS(M240-$J240)</f>
        <v>348</v>
      </c>
      <c r="Q240" s="66">
        <v>4.1572097938144337</v>
      </c>
      <c r="R240" s="66">
        <f>$Q240*J240</f>
        <v>631.89588865979397</v>
      </c>
      <c r="S240" s="67">
        <f>$Q240*K240</f>
        <v>1995.4607010309282</v>
      </c>
      <c r="T240" s="64">
        <f>$Q240*L240</f>
        <v>1995.4607010309282</v>
      </c>
      <c r="U240" s="64">
        <f>$Q240*M240</f>
        <v>2078.6048969072167</v>
      </c>
      <c r="V240" s="67">
        <f t="shared" si="17"/>
        <v>1363.5648123711344</v>
      </c>
      <c r="W240" s="64">
        <f t="shared" si="18"/>
        <v>1363.5648123711344</v>
      </c>
      <c r="X240" s="117">
        <f t="shared" si="19"/>
        <v>1446.7090082474228</v>
      </c>
      <c r="Y240" s="75">
        <f>IFERROR(MAX(1-N240/$J240,0),1)</f>
        <v>0</v>
      </c>
      <c r="Z240" s="27">
        <f>IFERROR(MAX(1-O240/$J240,0),1)</f>
        <v>0</v>
      </c>
      <c r="AA240" s="76">
        <f>IFERROR(MAX(1-P240/$J240,0),1)</f>
        <v>0</v>
      </c>
      <c r="AB240" s="65" t="str">
        <f>IF(SUM($J240,M240)=0,"Others",VLOOKUP(AA240,Master!$B$4:$D$13,3,TRUE))</f>
        <v>0-10%</v>
      </c>
      <c r="AC240" s="60" t="str">
        <f>IF(SUM(J240,K240)=0,"Others",IF(AND(K240=0,J240&gt;0),"Not Forecasted But Sold",IF(AND(K240&gt;0,J240=0),"Forecasted But Not Sold",IF(K240/J240&gt;1.1,"Overforecast",IF(K240/J240&lt;0.9,"Underforecast","Normal")))))</f>
        <v>Overforecast</v>
      </c>
      <c r="AD240" s="61" t="str">
        <f>IF(SUM(J240,L240)=0,"Others",IF(AND(L240=0,J240&gt;0),"Not Forecasted But Sold",IF(AND(L240&gt;0,J240=0),"Forecasted But Not Sold",IF(L240/J240&gt;1.1,"Overforecast",IF(L240/J240&lt;0.9,"Underforecast","Normal")))))</f>
        <v>Overforecast</v>
      </c>
      <c r="AE240" s="61" t="str">
        <f>IF(SUM(J240,M240)=0,"Others",IF(AND(M240=0,J240&gt;0),"Not Forecasted But Sold",IF(AND(M240&gt;0,J240=0),"Forecasted But Not Sold",IF(M240/J240&gt;1.1,"Overforecast",IF(M240/J240&lt;0.9,"Underforecast","Normal")))))</f>
        <v>Overforecast</v>
      </c>
      <c r="AF240" s="144" t="str">
        <f>IFERROR(IF(J240=0,"0",VLOOKUP(J240/M240,Master!$N$5:$P$11,3,TRUE)),"Sales Agst No FC")</f>
        <v>25-50</v>
      </c>
    </row>
    <row r="241" spans="1:32" x14ac:dyDescent="0.45">
      <c r="A241" s="60" t="s">
        <v>2302</v>
      </c>
      <c r="B241" s="61" t="s">
        <v>1123</v>
      </c>
      <c r="C241" s="61" t="s">
        <v>1142</v>
      </c>
      <c r="D241" s="61" t="s">
        <v>1181</v>
      </c>
      <c r="E241" s="62" t="s">
        <v>351</v>
      </c>
      <c r="F241" s="62" t="s">
        <v>1527</v>
      </c>
      <c r="G241" s="63">
        <v>44593</v>
      </c>
      <c r="H241" s="64">
        <v>26009</v>
      </c>
      <c r="I241" s="61" t="str">
        <f t="shared" si="16"/>
        <v>Demand</v>
      </c>
      <c r="J241" s="66">
        <v>98</v>
      </c>
      <c r="K241" s="67">
        <v>500</v>
      </c>
      <c r="L241" s="64">
        <v>500</v>
      </c>
      <c r="M241" s="64">
        <v>500</v>
      </c>
      <c r="N241" s="67">
        <f>ABS(K241-$J241)</f>
        <v>402</v>
      </c>
      <c r="O241" s="64">
        <f>ABS(L241-$J241)</f>
        <v>402</v>
      </c>
      <c r="P241" s="64">
        <f>ABS(M241-$J241)</f>
        <v>402</v>
      </c>
      <c r="Q241" s="66">
        <v>2.8545660772757038</v>
      </c>
      <c r="R241" s="66">
        <f>$Q241*J241</f>
        <v>279.74747557301896</v>
      </c>
      <c r="S241" s="67">
        <f>$Q241*K241</f>
        <v>1427.2830386378519</v>
      </c>
      <c r="T241" s="64">
        <f>$Q241*L241</f>
        <v>1427.2830386378519</v>
      </c>
      <c r="U241" s="64">
        <f>$Q241*M241</f>
        <v>1427.2830386378519</v>
      </c>
      <c r="V241" s="67">
        <f t="shared" si="17"/>
        <v>1147.5355630648328</v>
      </c>
      <c r="W241" s="64">
        <f t="shared" si="18"/>
        <v>1147.5355630648328</v>
      </c>
      <c r="X241" s="117">
        <f t="shared" si="19"/>
        <v>1147.5355630648328</v>
      </c>
      <c r="Y241" s="75">
        <f>IFERROR(MAX(1-N241/$J241,0),1)</f>
        <v>0</v>
      </c>
      <c r="Z241" s="27">
        <f>IFERROR(MAX(1-O241/$J241,0),1)</f>
        <v>0</v>
      </c>
      <c r="AA241" s="76">
        <f>IFERROR(MAX(1-P241/$J241,0),1)</f>
        <v>0</v>
      </c>
      <c r="AB241" s="65" t="str">
        <f>IF(SUM($J241,M241)=0,"Others",VLOOKUP(AA241,Master!$B$4:$D$13,3,TRUE))</f>
        <v>0-10%</v>
      </c>
      <c r="AC241" s="60" t="str">
        <f>IF(SUM(J241,K241)=0,"Others",IF(AND(K241=0,J241&gt;0),"Not Forecasted But Sold",IF(AND(K241&gt;0,J241=0),"Forecasted But Not Sold",IF(K241/J241&gt;1.1,"Overforecast",IF(K241/J241&lt;0.9,"Underforecast","Normal")))))</f>
        <v>Overforecast</v>
      </c>
      <c r="AD241" s="61" t="str">
        <f>IF(SUM(J241,L241)=0,"Others",IF(AND(L241=0,J241&gt;0),"Not Forecasted But Sold",IF(AND(L241&gt;0,J241=0),"Forecasted But Not Sold",IF(L241/J241&gt;1.1,"Overforecast",IF(L241/J241&lt;0.9,"Underforecast","Normal")))))</f>
        <v>Overforecast</v>
      </c>
      <c r="AE241" s="61" t="str">
        <f>IF(SUM(J241,M241)=0,"Others",IF(AND(M241=0,J241&gt;0),"Not Forecasted But Sold",IF(AND(M241&gt;0,J241=0),"Forecasted But Not Sold",IF(M241/J241&gt;1.1,"Overforecast",IF(M241/J241&lt;0.9,"Underforecast","Normal")))))</f>
        <v>Overforecast</v>
      </c>
      <c r="AF241" s="144" t="str">
        <f>IFERROR(IF(J241=0,"0",VLOOKUP(J241/M241,Master!$N$5:$P$11,3,TRUE)),"Sales Agst No FC")</f>
        <v>0-25</v>
      </c>
    </row>
    <row r="242" spans="1:32" x14ac:dyDescent="0.45">
      <c r="A242" s="60" t="s">
        <v>2302</v>
      </c>
      <c r="B242" s="61" t="s">
        <v>1123</v>
      </c>
      <c r="C242" s="61" t="s">
        <v>1142</v>
      </c>
      <c r="D242" s="61" t="s">
        <v>1181</v>
      </c>
      <c r="E242" s="62" t="s">
        <v>352</v>
      </c>
      <c r="F242" s="62" t="s">
        <v>1528</v>
      </c>
      <c r="G242" s="63">
        <v>44593</v>
      </c>
      <c r="H242" s="64">
        <v>3681</v>
      </c>
      <c r="I242" s="61" t="str">
        <f t="shared" si="16"/>
        <v>Demand</v>
      </c>
      <c r="J242" s="66">
        <v>8</v>
      </c>
      <c r="K242" s="67">
        <v>476</v>
      </c>
      <c r="L242" s="64">
        <v>476</v>
      </c>
      <c r="M242" s="64">
        <v>300</v>
      </c>
      <c r="N242" s="67">
        <f>ABS(K242-$J242)</f>
        <v>468</v>
      </c>
      <c r="O242" s="64">
        <f>ABS(L242-$J242)</f>
        <v>468</v>
      </c>
      <c r="P242" s="64">
        <f>ABS(M242-$J242)</f>
        <v>292</v>
      </c>
      <c r="Q242" s="66">
        <v>2.8545514792899414</v>
      </c>
      <c r="R242" s="66">
        <f>$Q242*J242</f>
        <v>22.836411834319531</v>
      </c>
      <c r="S242" s="67">
        <f>$Q242*K242</f>
        <v>1358.7665041420121</v>
      </c>
      <c r="T242" s="64">
        <f>$Q242*L242</f>
        <v>1358.7665041420121</v>
      </c>
      <c r="U242" s="64">
        <f>$Q242*M242</f>
        <v>856.36544378698238</v>
      </c>
      <c r="V242" s="67">
        <f t="shared" si="17"/>
        <v>1335.9300923076926</v>
      </c>
      <c r="W242" s="64">
        <f t="shared" si="18"/>
        <v>1335.9300923076926</v>
      </c>
      <c r="X242" s="117">
        <f t="shared" si="19"/>
        <v>833.52903195266288</v>
      </c>
      <c r="Y242" s="75">
        <f>IFERROR(MAX(1-N242/$J242,0),1)</f>
        <v>0</v>
      </c>
      <c r="Z242" s="27">
        <f>IFERROR(MAX(1-O242/$J242,0),1)</f>
        <v>0</v>
      </c>
      <c r="AA242" s="76">
        <f>IFERROR(MAX(1-P242/$J242,0),1)</f>
        <v>0</v>
      </c>
      <c r="AB242" s="65" t="str">
        <f>IF(SUM($J242,M242)=0,"Others",VLOOKUP(AA242,Master!$B$4:$D$13,3,TRUE))</f>
        <v>0-10%</v>
      </c>
      <c r="AC242" s="60" t="str">
        <f>IF(SUM(J242,K242)=0,"Others",IF(AND(K242=0,J242&gt;0),"Not Forecasted But Sold",IF(AND(K242&gt;0,J242=0),"Forecasted But Not Sold",IF(K242/J242&gt;1.1,"Overforecast",IF(K242/J242&lt;0.9,"Underforecast","Normal")))))</f>
        <v>Overforecast</v>
      </c>
      <c r="AD242" s="61" t="str">
        <f>IF(SUM(J242,L242)=0,"Others",IF(AND(L242=0,J242&gt;0),"Not Forecasted But Sold",IF(AND(L242&gt;0,J242=0),"Forecasted But Not Sold",IF(L242/J242&gt;1.1,"Overforecast",IF(L242/J242&lt;0.9,"Underforecast","Normal")))))</f>
        <v>Overforecast</v>
      </c>
      <c r="AE242" s="61" t="str">
        <f>IF(SUM(J242,M242)=0,"Others",IF(AND(M242=0,J242&gt;0),"Not Forecasted But Sold",IF(AND(M242&gt;0,J242=0),"Forecasted But Not Sold",IF(M242/J242&gt;1.1,"Overforecast",IF(M242/J242&lt;0.9,"Underforecast","Normal")))))</f>
        <v>Overforecast</v>
      </c>
      <c r="AF242" s="144" t="str">
        <f>IFERROR(IF(J242=0,"0",VLOOKUP(J242/M242,Master!$N$5:$P$11,3,TRUE)),"Sales Agst No FC")</f>
        <v>0-25</v>
      </c>
    </row>
    <row r="243" spans="1:32" x14ac:dyDescent="0.45">
      <c r="A243" s="60" t="s">
        <v>2302</v>
      </c>
      <c r="B243" s="61" t="s">
        <v>1123</v>
      </c>
      <c r="C243" s="61" t="s">
        <v>1142</v>
      </c>
      <c r="D243" s="61" t="s">
        <v>1181</v>
      </c>
      <c r="E243" s="62" t="s">
        <v>353</v>
      </c>
      <c r="F243" s="62" t="s">
        <v>1529</v>
      </c>
      <c r="G243" s="63">
        <v>44593</v>
      </c>
      <c r="H243" s="64">
        <v>4152</v>
      </c>
      <c r="I243" s="61" t="str">
        <f t="shared" ref="I243:I286" si="20">IF(J243&gt;M243,"Demand",IF(OR(H243&lt;=0.05*M243,J243&gt;=0.9*H243),"Supply","Demand"))</f>
        <v>Demand</v>
      </c>
      <c r="J243" s="66">
        <v>6</v>
      </c>
      <c r="K243" s="67">
        <v>345</v>
      </c>
      <c r="L243" s="64">
        <v>345</v>
      </c>
      <c r="M243" s="64">
        <v>300</v>
      </c>
      <c r="N243" s="67">
        <f>ABS(K243-$J243)</f>
        <v>339</v>
      </c>
      <c r="O243" s="64">
        <f>ABS(L243-$J243)</f>
        <v>339</v>
      </c>
      <c r="P243" s="64">
        <f>ABS(M243-$J243)</f>
        <v>294</v>
      </c>
      <c r="Q243" s="66">
        <v>4.3760837177747627</v>
      </c>
      <c r="R243" s="66">
        <f>$Q243*J243</f>
        <v>26.256502306648578</v>
      </c>
      <c r="S243" s="67">
        <f>$Q243*K243</f>
        <v>1509.7488826322931</v>
      </c>
      <c r="T243" s="64">
        <f>$Q243*L243</f>
        <v>1509.7488826322931</v>
      </c>
      <c r="U243" s="64">
        <f>$Q243*M243</f>
        <v>1312.8251153324288</v>
      </c>
      <c r="V243" s="67">
        <f t="shared" si="17"/>
        <v>1483.4923803256445</v>
      </c>
      <c r="W243" s="64">
        <f t="shared" si="18"/>
        <v>1483.4923803256445</v>
      </c>
      <c r="X243" s="117">
        <f t="shared" si="19"/>
        <v>1286.5686130257802</v>
      </c>
      <c r="Y243" s="75">
        <f>IFERROR(MAX(1-N243/$J243,0),1)</f>
        <v>0</v>
      </c>
      <c r="Z243" s="27">
        <f>IFERROR(MAX(1-O243/$J243,0),1)</f>
        <v>0</v>
      </c>
      <c r="AA243" s="76">
        <f>IFERROR(MAX(1-P243/$J243,0),1)</f>
        <v>0</v>
      </c>
      <c r="AB243" s="65" t="str">
        <f>IF(SUM($J243,M243)=0,"Others",VLOOKUP(AA243,Master!$B$4:$D$13,3,TRUE))</f>
        <v>0-10%</v>
      </c>
      <c r="AC243" s="60" t="str">
        <f>IF(SUM(J243,K243)=0,"Others",IF(AND(K243=0,J243&gt;0),"Not Forecasted But Sold",IF(AND(K243&gt;0,J243=0),"Forecasted But Not Sold",IF(K243/J243&gt;1.1,"Overforecast",IF(K243/J243&lt;0.9,"Underforecast","Normal")))))</f>
        <v>Overforecast</v>
      </c>
      <c r="AD243" s="61" t="str">
        <f>IF(SUM(J243,L243)=0,"Others",IF(AND(L243=0,J243&gt;0),"Not Forecasted But Sold",IF(AND(L243&gt;0,J243=0),"Forecasted But Not Sold",IF(L243/J243&gt;1.1,"Overforecast",IF(L243/J243&lt;0.9,"Underforecast","Normal")))))</f>
        <v>Overforecast</v>
      </c>
      <c r="AE243" s="61" t="str">
        <f>IF(SUM(J243,M243)=0,"Others",IF(AND(M243=0,J243&gt;0),"Not Forecasted But Sold",IF(AND(M243&gt;0,J243=0),"Forecasted But Not Sold",IF(M243/J243&gt;1.1,"Overforecast",IF(M243/J243&lt;0.9,"Underforecast","Normal")))))</f>
        <v>Overforecast</v>
      </c>
      <c r="AF243" s="144" t="str">
        <f>IFERROR(IF(J243=0,"0",VLOOKUP(J243/M243,Master!$N$5:$P$11,3,TRUE)),"Sales Agst No FC")</f>
        <v>0-25</v>
      </c>
    </row>
    <row r="244" spans="1:32" x14ac:dyDescent="0.45">
      <c r="A244" s="60" t="s">
        <v>2302</v>
      </c>
      <c r="B244" s="61" t="s">
        <v>1123</v>
      </c>
      <c r="C244" s="61" t="s">
        <v>1142</v>
      </c>
      <c r="D244" s="61" t="s">
        <v>1181</v>
      </c>
      <c r="E244" s="62" t="s">
        <v>354</v>
      </c>
      <c r="F244" s="62" t="s">
        <v>1530</v>
      </c>
      <c r="G244" s="63">
        <v>44593</v>
      </c>
      <c r="H244" s="64">
        <v>48017</v>
      </c>
      <c r="I244" s="61" t="str">
        <f t="shared" si="20"/>
        <v>Demand</v>
      </c>
      <c r="J244" s="66">
        <v>464</v>
      </c>
      <c r="K244" s="67">
        <v>1000</v>
      </c>
      <c r="L244" s="64">
        <v>1000</v>
      </c>
      <c r="M244" s="64">
        <v>1000</v>
      </c>
      <c r="N244" s="67">
        <f>ABS(K244-$J244)</f>
        <v>536</v>
      </c>
      <c r="O244" s="64">
        <f>ABS(L244-$J244)</f>
        <v>536</v>
      </c>
      <c r="P244" s="64">
        <f>ABS(M244-$J244)</f>
        <v>536</v>
      </c>
      <c r="Q244" s="66">
        <v>4.4388220155265854</v>
      </c>
      <c r="R244" s="66">
        <f>$Q244*J244</f>
        <v>2059.6134152043355</v>
      </c>
      <c r="S244" s="67">
        <f>$Q244*K244</f>
        <v>4438.8220155265853</v>
      </c>
      <c r="T244" s="64">
        <f>$Q244*L244</f>
        <v>4438.8220155265853</v>
      </c>
      <c r="U244" s="64">
        <f>$Q244*M244</f>
        <v>4438.8220155265853</v>
      </c>
      <c r="V244" s="67">
        <f t="shared" si="17"/>
        <v>2379.2086003222498</v>
      </c>
      <c r="W244" s="64">
        <f t="shared" si="18"/>
        <v>2379.2086003222498</v>
      </c>
      <c r="X244" s="117">
        <f t="shared" si="19"/>
        <v>2379.2086003222498</v>
      </c>
      <c r="Y244" s="75">
        <f>IFERROR(MAX(1-N244/$J244,0),1)</f>
        <v>0</v>
      </c>
      <c r="Z244" s="27">
        <f>IFERROR(MAX(1-O244/$J244,0),1)</f>
        <v>0</v>
      </c>
      <c r="AA244" s="76">
        <f>IFERROR(MAX(1-P244/$J244,0),1)</f>
        <v>0</v>
      </c>
      <c r="AB244" s="65" t="str">
        <f>IF(SUM($J244,M244)=0,"Others",VLOOKUP(AA244,Master!$B$4:$D$13,3,TRUE))</f>
        <v>0-10%</v>
      </c>
      <c r="AC244" s="60" t="str">
        <f>IF(SUM(J244,K244)=0,"Others",IF(AND(K244=0,J244&gt;0),"Not Forecasted But Sold",IF(AND(K244&gt;0,J244=0),"Forecasted But Not Sold",IF(K244/J244&gt;1.1,"Overforecast",IF(K244/J244&lt;0.9,"Underforecast","Normal")))))</f>
        <v>Overforecast</v>
      </c>
      <c r="AD244" s="61" t="str">
        <f>IF(SUM(J244,L244)=0,"Others",IF(AND(L244=0,J244&gt;0),"Not Forecasted But Sold",IF(AND(L244&gt;0,J244=0),"Forecasted But Not Sold",IF(L244/J244&gt;1.1,"Overforecast",IF(L244/J244&lt;0.9,"Underforecast","Normal")))))</f>
        <v>Overforecast</v>
      </c>
      <c r="AE244" s="61" t="str">
        <f>IF(SUM(J244,M244)=0,"Others",IF(AND(M244=0,J244&gt;0),"Not Forecasted But Sold",IF(AND(M244&gt;0,J244=0),"Forecasted But Not Sold",IF(M244/J244&gt;1.1,"Overforecast",IF(M244/J244&lt;0.9,"Underforecast","Normal")))))</f>
        <v>Overforecast</v>
      </c>
      <c r="AF244" s="144" t="str">
        <f>IFERROR(IF(J244=0,"0",VLOOKUP(J244/M244,Master!$N$5:$P$11,3,TRUE)),"Sales Agst No FC")</f>
        <v>25-50</v>
      </c>
    </row>
    <row r="245" spans="1:32" x14ac:dyDescent="0.45">
      <c r="A245" s="60" t="s">
        <v>2302</v>
      </c>
      <c r="B245" s="61" t="s">
        <v>1123</v>
      </c>
      <c r="C245" s="61" t="s">
        <v>1142</v>
      </c>
      <c r="D245" s="61" t="s">
        <v>1181</v>
      </c>
      <c r="E245" s="62" t="s">
        <v>355</v>
      </c>
      <c r="F245" s="62" t="s">
        <v>1531</v>
      </c>
      <c r="G245" s="63">
        <v>44593</v>
      </c>
      <c r="H245" s="64">
        <v>23201</v>
      </c>
      <c r="I245" s="61" t="str">
        <f t="shared" si="20"/>
        <v>Demand</v>
      </c>
      <c r="J245" s="66">
        <v>209</v>
      </c>
      <c r="K245" s="67">
        <v>800</v>
      </c>
      <c r="L245" s="64">
        <v>800</v>
      </c>
      <c r="M245" s="64">
        <v>800</v>
      </c>
      <c r="N245" s="67">
        <f>ABS(K245-$J245)</f>
        <v>591</v>
      </c>
      <c r="O245" s="64">
        <f>ABS(L245-$J245)</f>
        <v>591</v>
      </c>
      <c r="P245" s="64">
        <f>ABS(M245-$J245)</f>
        <v>591</v>
      </c>
      <c r="Q245" s="66">
        <v>7.6144524173806616</v>
      </c>
      <c r="R245" s="66">
        <f>$Q245*J245</f>
        <v>1591.4205552325582</v>
      </c>
      <c r="S245" s="67">
        <f>$Q245*K245</f>
        <v>6091.5619339045297</v>
      </c>
      <c r="T245" s="64">
        <f>$Q245*L245</f>
        <v>6091.5619339045297</v>
      </c>
      <c r="U245" s="64">
        <f>$Q245*M245</f>
        <v>6091.5619339045297</v>
      </c>
      <c r="V245" s="67">
        <f t="shared" si="17"/>
        <v>4500.1413786719713</v>
      </c>
      <c r="W245" s="64">
        <f t="shared" si="18"/>
        <v>4500.1413786719713</v>
      </c>
      <c r="X245" s="117">
        <f t="shared" si="19"/>
        <v>4500.1413786719713</v>
      </c>
      <c r="Y245" s="75">
        <f>IFERROR(MAX(1-N245/$J245,0),1)</f>
        <v>0</v>
      </c>
      <c r="Z245" s="27">
        <f>IFERROR(MAX(1-O245/$J245,0),1)</f>
        <v>0</v>
      </c>
      <c r="AA245" s="76">
        <f>IFERROR(MAX(1-P245/$J245,0),1)</f>
        <v>0</v>
      </c>
      <c r="AB245" s="65" t="str">
        <f>IF(SUM($J245,M245)=0,"Others",VLOOKUP(AA245,Master!$B$4:$D$13,3,TRUE))</f>
        <v>0-10%</v>
      </c>
      <c r="AC245" s="60" t="str">
        <f>IF(SUM(J245,K245)=0,"Others",IF(AND(K245=0,J245&gt;0),"Not Forecasted But Sold",IF(AND(K245&gt;0,J245=0),"Forecasted But Not Sold",IF(K245/J245&gt;1.1,"Overforecast",IF(K245/J245&lt;0.9,"Underforecast","Normal")))))</f>
        <v>Overforecast</v>
      </c>
      <c r="AD245" s="61" t="str">
        <f>IF(SUM(J245,L245)=0,"Others",IF(AND(L245=0,J245&gt;0),"Not Forecasted But Sold",IF(AND(L245&gt;0,J245=0),"Forecasted But Not Sold",IF(L245/J245&gt;1.1,"Overforecast",IF(L245/J245&lt;0.9,"Underforecast","Normal")))))</f>
        <v>Overforecast</v>
      </c>
      <c r="AE245" s="61" t="str">
        <f>IF(SUM(J245,M245)=0,"Others",IF(AND(M245=0,J245&gt;0),"Not Forecasted But Sold",IF(AND(M245&gt;0,J245=0),"Forecasted But Not Sold",IF(M245/J245&gt;1.1,"Overforecast",IF(M245/J245&lt;0.9,"Underforecast","Normal")))))</f>
        <v>Overforecast</v>
      </c>
      <c r="AF245" s="144" t="str">
        <f>IFERROR(IF(J245=0,"0",VLOOKUP(J245/M245,Master!$N$5:$P$11,3,TRUE)),"Sales Agst No FC")</f>
        <v>25-50</v>
      </c>
    </row>
    <row r="246" spans="1:32" x14ac:dyDescent="0.45">
      <c r="A246" s="60" t="s">
        <v>2302</v>
      </c>
      <c r="B246" s="61" t="s">
        <v>1123</v>
      </c>
      <c r="C246" s="61" t="s">
        <v>1130</v>
      </c>
      <c r="D246" s="61" t="s">
        <v>1186</v>
      </c>
      <c r="E246" s="62" t="s">
        <v>356</v>
      </c>
      <c r="F246" s="62" t="s">
        <v>1532</v>
      </c>
      <c r="G246" s="63">
        <v>44593</v>
      </c>
      <c r="H246" s="64">
        <v>53056</v>
      </c>
      <c r="I246" s="61" t="str">
        <f t="shared" si="20"/>
        <v>Demand</v>
      </c>
      <c r="J246" s="66">
        <v>2364</v>
      </c>
      <c r="K246" s="67">
        <v>4253</v>
      </c>
      <c r="L246" s="64">
        <v>4253</v>
      </c>
      <c r="M246" s="64">
        <v>4500</v>
      </c>
      <c r="N246" s="67">
        <f>ABS(K246-$J246)</f>
        <v>1889</v>
      </c>
      <c r="O246" s="64">
        <f>ABS(L246-$J246)</f>
        <v>1889</v>
      </c>
      <c r="P246" s="64">
        <f>ABS(M246-$J246)</f>
        <v>2136</v>
      </c>
      <c r="Q246" s="66">
        <v>21.861968664861152</v>
      </c>
      <c r="R246" s="66">
        <f>$Q246*J246</f>
        <v>51681.693923731764</v>
      </c>
      <c r="S246" s="67">
        <f>$Q246*K246</f>
        <v>92978.952731654485</v>
      </c>
      <c r="T246" s="64">
        <f>$Q246*L246</f>
        <v>92978.952731654485</v>
      </c>
      <c r="U246" s="64">
        <f>$Q246*M246</f>
        <v>98378.858991875182</v>
      </c>
      <c r="V246" s="67">
        <f t="shared" ref="V246:V293" si="21">ABS(S246-$R246)</f>
        <v>41297.258807922721</v>
      </c>
      <c r="W246" s="64">
        <f t="shared" ref="W246:W293" si="22">ABS(T246-$R246)</f>
        <v>41297.258807922721</v>
      </c>
      <c r="X246" s="117">
        <f t="shared" ref="X246:X293" si="23">ABS(U246-R246)</f>
        <v>46697.165068143418</v>
      </c>
      <c r="Y246" s="75">
        <f>IFERROR(MAX(1-N246/$J246,0),1)</f>
        <v>0.20093062605752965</v>
      </c>
      <c r="Z246" s="27">
        <f>IFERROR(MAX(1-O246/$J246,0),1)</f>
        <v>0.20093062605752965</v>
      </c>
      <c r="AA246" s="76">
        <f>IFERROR(MAX(1-P246/$J246,0),1)</f>
        <v>9.6446700507614169E-2</v>
      </c>
      <c r="AB246" s="65" t="str">
        <f>IF(SUM($J246,M246)=0,"Others",VLOOKUP(AA246,Master!$B$4:$D$13,3,TRUE))</f>
        <v>0-10%</v>
      </c>
      <c r="AC246" s="60" t="str">
        <f>IF(SUM(J246,K246)=0,"Others",IF(AND(K246=0,J246&gt;0),"Not Forecasted But Sold",IF(AND(K246&gt;0,J246=0),"Forecasted But Not Sold",IF(K246/J246&gt;1.1,"Overforecast",IF(K246/J246&lt;0.9,"Underforecast","Normal")))))</f>
        <v>Overforecast</v>
      </c>
      <c r="AD246" s="61" t="str">
        <f>IF(SUM(J246,L246)=0,"Others",IF(AND(L246=0,J246&gt;0),"Not Forecasted But Sold",IF(AND(L246&gt;0,J246=0),"Forecasted But Not Sold",IF(L246/J246&gt;1.1,"Overforecast",IF(L246/J246&lt;0.9,"Underforecast","Normal")))))</f>
        <v>Overforecast</v>
      </c>
      <c r="AE246" s="61" t="str">
        <f>IF(SUM(J246,M246)=0,"Others",IF(AND(M246=0,J246&gt;0),"Not Forecasted But Sold",IF(AND(M246&gt;0,J246=0),"Forecasted But Not Sold",IF(M246/J246&gt;1.1,"Overforecast",IF(M246/J246&lt;0.9,"Underforecast","Normal")))))</f>
        <v>Overforecast</v>
      </c>
      <c r="AF246" s="144" t="str">
        <f>IFERROR(IF(J246=0,"0",VLOOKUP(J246/M246,Master!$N$5:$P$11,3,TRUE)),"Sales Agst No FC")</f>
        <v>50-80</v>
      </c>
    </row>
    <row r="247" spans="1:32" x14ac:dyDescent="0.45">
      <c r="A247" s="60" t="s">
        <v>2302</v>
      </c>
      <c r="B247" s="61" t="s">
        <v>1123</v>
      </c>
      <c r="C247" s="61" t="s">
        <v>1130</v>
      </c>
      <c r="D247" s="61" t="s">
        <v>1186</v>
      </c>
      <c r="E247" s="62" t="s">
        <v>357</v>
      </c>
      <c r="F247" s="62" t="s">
        <v>1533</v>
      </c>
      <c r="G247" s="63">
        <v>44593</v>
      </c>
      <c r="H247" s="64">
        <v>52410</v>
      </c>
      <c r="I247" s="61" t="str">
        <f t="shared" si="20"/>
        <v>Demand</v>
      </c>
      <c r="J247" s="66">
        <v>4722</v>
      </c>
      <c r="K247" s="67">
        <v>7214</v>
      </c>
      <c r="L247" s="64">
        <v>7214</v>
      </c>
      <c r="M247" s="64">
        <v>7500</v>
      </c>
      <c r="N247" s="67">
        <f>ABS(K247-$J247)</f>
        <v>2492</v>
      </c>
      <c r="O247" s="64">
        <f>ABS(L247-$J247)</f>
        <v>2492</v>
      </c>
      <c r="P247" s="64">
        <f>ABS(M247-$J247)</f>
        <v>2778</v>
      </c>
      <c r="Q247" s="66">
        <v>24.491125816477549</v>
      </c>
      <c r="R247" s="66">
        <f>$Q247*J247</f>
        <v>115647.09610540699</v>
      </c>
      <c r="S247" s="67">
        <f>$Q247*K247</f>
        <v>176678.98164006905</v>
      </c>
      <c r="T247" s="64">
        <f>$Q247*L247</f>
        <v>176678.98164006905</v>
      </c>
      <c r="U247" s="64">
        <f>$Q247*M247</f>
        <v>183683.44362358161</v>
      </c>
      <c r="V247" s="67">
        <f t="shared" si="21"/>
        <v>61031.885534662055</v>
      </c>
      <c r="W247" s="64">
        <f t="shared" si="22"/>
        <v>61031.885534662055</v>
      </c>
      <c r="X247" s="117">
        <f t="shared" si="23"/>
        <v>68036.347518174618</v>
      </c>
      <c r="Y247" s="75">
        <f>IFERROR(MAX(1-N247/$J247,0),1)</f>
        <v>0.47225751800084714</v>
      </c>
      <c r="Z247" s="27">
        <f>IFERROR(MAX(1-O247/$J247,0),1)</f>
        <v>0.47225751800084714</v>
      </c>
      <c r="AA247" s="76">
        <f>IFERROR(MAX(1-P247/$J247,0),1)</f>
        <v>0.41168996188055906</v>
      </c>
      <c r="AB247" s="65" t="str">
        <f>IF(SUM($J247,M247)=0,"Others",VLOOKUP(AA247,Master!$B$4:$D$13,3,TRUE))</f>
        <v>40-50%</v>
      </c>
      <c r="AC247" s="60" t="str">
        <f>IF(SUM(J247,K247)=0,"Others",IF(AND(K247=0,J247&gt;0),"Not Forecasted But Sold",IF(AND(K247&gt;0,J247=0),"Forecasted But Not Sold",IF(K247/J247&gt;1.1,"Overforecast",IF(K247/J247&lt;0.9,"Underforecast","Normal")))))</f>
        <v>Overforecast</v>
      </c>
      <c r="AD247" s="61" t="str">
        <f>IF(SUM(J247,L247)=0,"Others",IF(AND(L247=0,J247&gt;0),"Not Forecasted But Sold",IF(AND(L247&gt;0,J247=0),"Forecasted But Not Sold",IF(L247/J247&gt;1.1,"Overforecast",IF(L247/J247&lt;0.9,"Underforecast","Normal")))))</f>
        <v>Overforecast</v>
      </c>
      <c r="AE247" s="61" t="str">
        <f>IF(SUM(J247,M247)=0,"Others",IF(AND(M247=0,J247&gt;0),"Not Forecasted But Sold",IF(AND(M247&gt;0,J247=0),"Forecasted But Not Sold",IF(M247/J247&gt;1.1,"Overforecast",IF(M247/J247&lt;0.9,"Underforecast","Normal")))))</f>
        <v>Overforecast</v>
      </c>
      <c r="AF247" s="144" t="str">
        <f>IFERROR(IF(J247=0,"0",VLOOKUP(J247/M247,Master!$N$5:$P$11,3,TRUE)),"Sales Agst No FC")</f>
        <v>50-80</v>
      </c>
    </row>
    <row r="248" spans="1:32" x14ac:dyDescent="0.45">
      <c r="A248" s="60" t="s">
        <v>2302</v>
      </c>
      <c r="B248" s="61" t="s">
        <v>1123</v>
      </c>
      <c r="C248" s="61" t="s">
        <v>1129</v>
      </c>
      <c r="D248" s="61" t="s">
        <v>1187</v>
      </c>
      <c r="E248" s="62" t="s">
        <v>358</v>
      </c>
      <c r="F248" s="62" t="s">
        <v>1534</v>
      </c>
      <c r="G248" s="63">
        <v>44593</v>
      </c>
      <c r="H248" s="64">
        <v>10914</v>
      </c>
      <c r="I248" s="61" t="str">
        <f t="shared" si="20"/>
        <v>Demand</v>
      </c>
      <c r="J248" s="66">
        <v>737</v>
      </c>
      <c r="K248" s="67">
        <v>1187</v>
      </c>
      <c r="L248" s="64">
        <v>1187</v>
      </c>
      <c r="M248" s="64">
        <v>1200</v>
      </c>
      <c r="N248" s="67">
        <f>ABS(K248-$J248)</f>
        <v>450</v>
      </c>
      <c r="O248" s="64">
        <f>ABS(L248-$J248)</f>
        <v>450</v>
      </c>
      <c r="P248" s="64">
        <f>ABS(M248-$J248)</f>
        <v>463</v>
      </c>
      <c r="Q248" s="66">
        <v>1.1291719563552833</v>
      </c>
      <c r="R248" s="66">
        <f>$Q248*J248</f>
        <v>832.19973183384377</v>
      </c>
      <c r="S248" s="67">
        <f>$Q248*K248</f>
        <v>1340.3271121937214</v>
      </c>
      <c r="T248" s="64">
        <f>$Q248*L248</f>
        <v>1340.3271121937214</v>
      </c>
      <c r="U248" s="64">
        <f>$Q248*M248</f>
        <v>1355.0063476263399</v>
      </c>
      <c r="V248" s="67">
        <f t="shared" si="21"/>
        <v>508.12738035987763</v>
      </c>
      <c r="W248" s="64">
        <f t="shared" si="22"/>
        <v>508.12738035987763</v>
      </c>
      <c r="X248" s="117">
        <f t="shared" si="23"/>
        <v>522.80661579249613</v>
      </c>
      <c r="Y248" s="75">
        <f>IFERROR(MAX(1-N248/$J248,0),1)</f>
        <v>0.38941655359565808</v>
      </c>
      <c r="Z248" s="27">
        <f>IFERROR(MAX(1-O248/$J248,0),1)</f>
        <v>0.38941655359565808</v>
      </c>
      <c r="AA248" s="76">
        <f>IFERROR(MAX(1-P248/$J248,0),1)</f>
        <v>0.37177747625508817</v>
      </c>
      <c r="AB248" s="65" t="str">
        <f>IF(SUM($J248,M248)=0,"Others",VLOOKUP(AA248,Master!$B$4:$D$13,3,TRUE))</f>
        <v>30-40%</v>
      </c>
      <c r="AC248" s="60" t="str">
        <f>IF(SUM(J248,K248)=0,"Others",IF(AND(K248=0,J248&gt;0),"Not Forecasted But Sold",IF(AND(K248&gt;0,J248=0),"Forecasted But Not Sold",IF(K248/J248&gt;1.1,"Overforecast",IF(K248/J248&lt;0.9,"Underforecast","Normal")))))</f>
        <v>Overforecast</v>
      </c>
      <c r="AD248" s="61" t="str">
        <f>IF(SUM(J248,L248)=0,"Others",IF(AND(L248=0,J248&gt;0),"Not Forecasted But Sold",IF(AND(L248&gt;0,J248=0),"Forecasted But Not Sold",IF(L248/J248&gt;1.1,"Overforecast",IF(L248/J248&lt;0.9,"Underforecast","Normal")))))</f>
        <v>Overforecast</v>
      </c>
      <c r="AE248" s="61" t="str">
        <f>IF(SUM(J248,M248)=0,"Others",IF(AND(M248=0,J248&gt;0),"Not Forecasted But Sold",IF(AND(M248&gt;0,J248=0),"Forecasted But Not Sold",IF(M248/J248&gt;1.1,"Overforecast",IF(M248/J248&lt;0.9,"Underforecast","Normal")))))</f>
        <v>Overforecast</v>
      </c>
      <c r="AF248" s="144" t="str">
        <f>IFERROR(IF(J248=0,"0",VLOOKUP(J248/M248,Master!$N$5:$P$11,3,TRUE)),"Sales Agst No FC")</f>
        <v>50-80</v>
      </c>
    </row>
    <row r="249" spans="1:32" x14ac:dyDescent="0.45">
      <c r="A249" s="60" t="s">
        <v>2302</v>
      </c>
      <c r="B249" s="61" t="s">
        <v>1121</v>
      </c>
      <c r="C249" s="61" t="s">
        <v>1127</v>
      </c>
      <c r="D249" s="61" t="s">
        <v>1188</v>
      </c>
      <c r="E249" s="62" t="s">
        <v>359</v>
      </c>
      <c r="F249" s="62" t="s">
        <v>1535</v>
      </c>
      <c r="G249" s="63">
        <v>44593</v>
      </c>
      <c r="H249" s="64">
        <v>5071</v>
      </c>
      <c r="I249" s="61" t="str">
        <f t="shared" si="20"/>
        <v>Demand</v>
      </c>
      <c r="J249" s="66">
        <v>786</v>
      </c>
      <c r="K249" s="67">
        <v>587</v>
      </c>
      <c r="L249" s="64">
        <v>587</v>
      </c>
      <c r="M249" s="64">
        <v>600</v>
      </c>
      <c r="N249" s="67">
        <f>ABS(K249-$J249)</f>
        <v>199</v>
      </c>
      <c r="O249" s="64">
        <f>ABS(L249-$J249)</f>
        <v>199</v>
      </c>
      <c r="P249" s="64">
        <f>ABS(M249-$J249)</f>
        <v>186</v>
      </c>
      <c r="Q249" s="66">
        <v>0.91912637759498028</v>
      </c>
      <c r="R249" s="66">
        <f>$Q249*J249</f>
        <v>722.43333278965451</v>
      </c>
      <c r="S249" s="67">
        <f>$Q249*K249</f>
        <v>539.52718364825341</v>
      </c>
      <c r="T249" s="64">
        <f>$Q249*L249</f>
        <v>539.52718364825341</v>
      </c>
      <c r="U249" s="64">
        <f>$Q249*M249</f>
        <v>551.47582655698818</v>
      </c>
      <c r="V249" s="67">
        <f t="shared" si="21"/>
        <v>182.9061491414011</v>
      </c>
      <c r="W249" s="64">
        <f t="shared" si="22"/>
        <v>182.9061491414011</v>
      </c>
      <c r="X249" s="117">
        <f t="shared" si="23"/>
        <v>170.95750623266633</v>
      </c>
      <c r="Y249" s="75">
        <f>IFERROR(MAX(1-N249/$J249,0),1)</f>
        <v>0.74681933842239179</v>
      </c>
      <c r="Z249" s="27">
        <f>IFERROR(MAX(1-O249/$J249,0),1)</f>
        <v>0.74681933842239179</v>
      </c>
      <c r="AA249" s="76">
        <f>IFERROR(MAX(1-P249/$J249,0),1)</f>
        <v>0.76335877862595414</v>
      </c>
      <c r="AB249" s="65" t="str">
        <f>IF(SUM($J249,M249)=0,"Others",VLOOKUP(AA249,Master!$B$4:$D$13,3,TRUE))</f>
        <v>70-80%</v>
      </c>
      <c r="AC249" s="60" t="str">
        <f>IF(SUM(J249,K249)=0,"Others",IF(AND(K249=0,J249&gt;0),"Not Forecasted But Sold",IF(AND(K249&gt;0,J249=0),"Forecasted But Not Sold",IF(K249/J249&gt;1.1,"Overforecast",IF(K249/J249&lt;0.9,"Underforecast","Normal")))))</f>
        <v>Underforecast</v>
      </c>
      <c r="AD249" s="61" t="str">
        <f>IF(SUM(J249,L249)=0,"Others",IF(AND(L249=0,J249&gt;0),"Not Forecasted But Sold",IF(AND(L249&gt;0,J249=0),"Forecasted But Not Sold",IF(L249/J249&gt;1.1,"Overforecast",IF(L249/J249&lt;0.9,"Underforecast","Normal")))))</f>
        <v>Underforecast</v>
      </c>
      <c r="AE249" s="61" t="str">
        <f>IF(SUM(J249,M249)=0,"Others",IF(AND(M249=0,J249&gt;0),"Not Forecasted But Sold",IF(AND(M249&gt;0,J249=0),"Forecasted But Not Sold",IF(M249/J249&gt;1.1,"Overforecast",IF(M249/J249&lt;0.9,"Underforecast","Normal")))))</f>
        <v>Underforecast</v>
      </c>
      <c r="AF249" s="144" t="str">
        <f>IFERROR(IF(J249=0,"0",VLOOKUP(J249/M249,Master!$N$5:$P$11,3,TRUE)),"Sales Agst No FC")</f>
        <v>120-150</v>
      </c>
    </row>
    <row r="250" spans="1:32" x14ac:dyDescent="0.45">
      <c r="A250" s="60" t="s">
        <v>2302</v>
      </c>
      <c r="B250" s="61" t="s">
        <v>1121</v>
      </c>
      <c r="C250" s="61" t="s">
        <v>1127</v>
      </c>
      <c r="D250" s="61" t="s">
        <v>1188</v>
      </c>
      <c r="E250" s="62" t="s">
        <v>360</v>
      </c>
      <c r="F250" s="62" t="s">
        <v>1536</v>
      </c>
      <c r="G250" s="63">
        <v>44593</v>
      </c>
      <c r="H250" s="64">
        <v>17739</v>
      </c>
      <c r="I250" s="61" t="str">
        <f t="shared" si="20"/>
        <v>Demand</v>
      </c>
      <c r="J250" s="66">
        <v>6557</v>
      </c>
      <c r="K250" s="67">
        <v>5870</v>
      </c>
      <c r="L250" s="64">
        <v>5870</v>
      </c>
      <c r="M250" s="64">
        <v>4203</v>
      </c>
      <c r="N250" s="67">
        <f>ABS(K250-$J250)</f>
        <v>687</v>
      </c>
      <c r="O250" s="64">
        <f>ABS(L250-$J250)</f>
        <v>687</v>
      </c>
      <c r="P250" s="64">
        <f>ABS(M250-$J250)</f>
        <v>2354</v>
      </c>
      <c r="Q250" s="66">
        <v>1.8442676098495014</v>
      </c>
      <c r="R250" s="66">
        <f>$Q250*J250</f>
        <v>12092.86271778318</v>
      </c>
      <c r="S250" s="67">
        <f>$Q250*K250</f>
        <v>10825.850869816573</v>
      </c>
      <c r="T250" s="64">
        <f>$Q250*L250</f>
        <v>10825.850869816573</v>
      </c>
      <c r="U250" s="64">
        <f>$Q250*M250</f>
        <v>7751.4567641974545</v>
      </c>
      <c r="V250" s="67">
        <f t="shared" si="21"/>
        <v>1267.0118479666071</v>
      </c>
      <c r="W250" s="64">
        <f t="shared" si="22"/>
        <v>1267.0118479666071</v>
      </c>
      <c r="X250" s="117">
        <f t="shared" si="23"/>
        <v>4341.4059535857259</v>
      </c>
      <c r="Y250" s="75">
        <f>IFERROR(MAX(1-N250/$J250,0),1)</f>
        <v>0.89522647552234258</v>
      </c>
      <c r="Z250" s="27">
        <f>IFERROR(MAX(1-O250/$J250,0),1)</f>
        <v>0.89522647552234258</v>
      </c>
      <c r="AA250" s="76">
        <f>IFERROR(MAX(1-P250/$J250,0),1)</f>
        <v>0.64099435717553765</v>
      </c>
      <c r="AB250" s="65" t="str">
        <f>IF(SUM($J250,M250)=0,"Others",VLOOKUP(AA250,Master!$B$4:$D$13,3,TRUE))</f>
        <v>60-70%</v>
      </c>
      <c r="AC250" s="60" t="str">
        <f>IF(SUM(J250,K250)=0,"Others",IF(AND(K250=0,J250&gt;0),"Not Forecasted But Sold",IF(AND(K250&gt;0,J250=0),"Forecasted But Not Sold",IF(K250/J250&gt;1.1,"Overforecast",IF(K250/J250&lt;0.9,"Underforecast","Normal")))))</f>
        <v>Underforecast</v>
      </c>
      <c r="AD250" s="61" t="str">
        <f>IF(SUM(J250,L250)=0,"Others",IF(AND(L250=0,J250&gt;0),"Not Forecasted But Sold",IF(AND(L250&gt;0,J250=0),"Forecasted But Not Sold",IF(L250/J250&gt;1.1,"Overforecast",IF(L250/J250&lt;0.9,"Underforecast","Normal")))))</f>
        <v>Underforecast</v>
      </c>
      <c r="AE250" s="61" t="str">
        <f>IF(SUM(J250,M250)=0,"Others",IF(AND(M250=0,J250&gt;0),"Not Forecasted But Sold",IF(AND(M250&gt;0,J250=0),"Forecasted But Not Sold",IF(M250/J250&gt;1.1,"Overforecast",IF(M250/J250&lt;0.9,"Underforecast","Normal")))))</f>
        <v>Underforecast</v>
      </c>
      <c r="AF250" s="144" t="str">
        <f>IFERROR(IF(J250=0,"0",VLOOKUP(J250/M250,Master!$N$5:$P$11,3,TRUE)),"Sales Agst No FC")</f>
        <v>150-200</v>
      </c>
    </row>
    <row r="251" spans="1:32" x14ac:dyDescent="0.45">
      <c r="A251" s="60" t="s">
        <v>2302</v>
      </c>
      <c r="B251" s="61" t="s">
        <v>1121</v>
      </c>
      <c r="C251" s="61" t="s">
        <v>1139</v>
      </c>
      <c r="D251" s="61" t="s">
        <v>1189</v>
      </c>
      <c r="E251" s="62" t="s">
        <v>361</v>
      </c>
      <c r="F251" s="62" t="s">
        <v>1537</v>
      </c>
      <c r="G251" s="63">
        <v>44593</v>
      </c>
      <c r="H251" s="64">
        <v>9135</v>
      </c>
      <c r="I251" s="61" t="str">
        <f t="shared" si="20"/>
        <v>Demand</v>
      </c>
      <c r="J251" s="66">
        <v>1343</v>
      </c>
      <c r="K251" s="67">
        <v>900</v>
      </c>
      <c r="L251" s="64">
        <v>900</v>
      </c>
      <c r="M251" s="64">
        <v>1100</v>
      </c>
      <c r="N251" s="67">
        <f>ABS(K251-$J251)</f>
        <v>443</v>
      </c>
      <c r="O251" s="64">
        <f>ABS(L251-$J251)</f>
        <v>443</v>
      </c>
      <c r="P251" s="64">
        <f>ABS(M251-$J251)</f>
        <v>243</v>
      </c>
      <c r="Q251" s="66">
        <v>3.3798639112903222</v>
      </c>
      <c r="R251" s="66">
        <f>$Q251*J251</f>
        <v>4539.1572328629027</v>
      </c>
      <c r="S251" s="67">
        <f>$Q251*K251</f>
        <v>3041.8775201612898</v>
      </c>
      <c r="T251" s="64">
        <f>$Q251*L251</f>
        <v>3041.8775201612898</v>
      </c>
      <c r="U251" s="64">
        <f>$Q251*M251</f>
        <v>3717.8503024193542</v>
      </c>
      <c r="V251" s="67">
        <f t="shared" si="21"/>
        <v>1497.2797127016129</v>
      </c>
      <c r="W251" s="64">
        <f t="shared" si="22"/>
        <v>1497.2797127016129</v>
      </c>
      <c r="X251" s="117">
        <f t="shared" si="23"/>
        <v>821.30693044354848</v>
      </c>
      <c r="Y251" s="75">
        <f>IFERROR(MAX(1-N251/$J251,0),1)</f>
        <v>0.67014147431124349</v>
      </c>
      <c r="Z251" s="27">
        <f>IFERROR(MAX(1-O251/$J251,0),1)</f>
        <v>0.67014147431124349</v>
      </c>
      <c r="AA251" s="76">
        <f>IFERROR(MAX(1-P251/$J251,0),1)</f>
        <v>0.81906180193596423</v>
      </c>
      <c r="AB251" s="65" t="str">
        <f>IF(SUM($J251,M251)=0,"Others",VLOOKUP(AA251,Master!$B$4:$D$13,3,TRUE))</f>
        <v>80-90%</v>
      </c>
      <c r="AC251" s="60" t="str">
        <f>IF(SUM(J251,K251)=0,"Others",IF(AND(K251=0,J251&gt;0),"Not Forecasted But Sold",IF(AND(K251&gt;0,J251=0),"Forecasted But Not Sold",IF(K251/J251&gt;1.1,"Overforecast",IF(K251/J251&lt;0.9,"Underforecast","Normal")))))</f>
        <v>Underforecast</v>
      </c>
      <c r="AD251" s="61" t="str">
        <f>IF(SUM(J251,L251)=0,"Others",IF(AND(L251=0,J251&gt;0),"Not Forecasted But Sold",IF(AND(L251&gt;0,J251=0),"Forecasted But Not Sold",IF(L251/J251&gt;1.1,"Overforecast",IF(L251/J251&lt;0.9,"Underforecast","Normal")))))</f>
        <v>Underforecast</v>
      </c>
      <c r="AE251" s="61" t="str">
        <f>IF(SUM(J251,M251)=0,"Others",IF(AND(M251=0,J251&gt;0),"Not Forecasted But Sold",IF(AND(M251&gt;0,J251=0),"Forecasted But Not Sold",IF(M251/J251&gt;1.1,"Overforecast",IF(M251/J251&lt;0.9,"Underforecast","Normal")))))</f>
        <v>Underforecast</v>
      </c>
      <c r="AF251" s="144" t="str">
        <f>IFERROR(IF(J251=0,"0",VLOOKUP(J251/M251,Master!$N$5:$P$11,3,TRUE)),"Sales Agst No FC")</f>
        <v>120-150</v>
      </c>
    </row>
    <row r="252" spans="1:32" x14ac:dyDescent="0.45">
      <c r="A252" s="60" t="s">
        <v>2302</v>
      </c>
      <c r="B252" s="61" t="s">
        <v>1123</v>
      </c>
      <c r="C252" s="61" t="s">
        <v>1141</v>
      </c>
      <c r="D252" s="61" t="s">
        <v>1190</v>
      </c>
      <c r="E252" s="62" t="s">
        <v>362</v>
      </c>
      <c r="F252" s="62" t="s">
        <v>1538</v>
      </c>
      <c r="G252" s="63">
        <v>44593</v>
      </c>
      <c r="H252" s="64">
        <v>8389</v>
      </c>
      <c r="I252" s="61" t="str">
        <f t="shared" si="20"/>
        <v>Demand</v>
      </c>
      <c r="J252" s="66">
        <v>10267</v>
      </c>
      <c r="K252" s="67">
        <v>4394</v>
      </c>
      <c r="L252" s="64">
        <v>4394</v>
      </c>
      <c r="M252" s="64">
        <v>6000</v>
      </c>
      <c r="N252" s="67">
        <f>ABS(K252-$J252)</f>
        <v>5873</v>
      </c>
      <c r="O252" s="64">
        <f>ABS(L252-$J252)</f>
        <v>5873</v>
      </c>
      <c r="P252" s="64">
        <f>ABS(M252-$J252)</f>
        <v>4267</v>
      </c>
      <c r="Q252" s="66">
        <v>0.87158290271760541</v>
      </c>
      <c r="R252" s="66">
        <f>$Q252*J252</f>
        <v>8948.5416622016546</v>
      </c>
      <c r="S252" s="67">
        <f>$Q252*K252</f>
        <v>3829.7352745411581</v>
      </c>
      <c r="T252" s="64">
        <f>$Q252*L252</f>
        <v>3829.7352745411581</v>
      </c>
      <c r="U252" s="64">
        <f>$Q252*M252</f>
        <v>5229.4974163056322</v>
      </c>
      <c r="V252" s="67">
        <f t="shared" si="21"/>
        <v>5118.8063876604965</v>
      </c>
      <c r="W252" s="64">
        <f t="shared" si="22"/>
        <v>5118.8063876604965</v>
      </c>
      <c r="X252" s="117">
        <f t="shared" si="23"/>
        <v>3719.0442458960224</v>
      </c>
      <c r="Y252" s="75">
        <f>IFERROR(MAX(1-N252/$J252,0),1)</f>
        <v>0.42797311775591707</v>
      </c>
      <c r="Z252" s="27">
        <f>IFERROR(MAX(1-O252/$J252,0),1)</f>
        <v>0.42797311775591707</v>
      </c>
      <c r="AA252" s="76">
        <f>IFERROR(MAX(1-P252/$J252,0),1)</f>
        <v>0.58439661049965907</v>
      </c>
      <c r="AB252" s="65" t="str">
        <f>IF(SUM($J252,M252)=0,"Others",VLOOKUP(AA252,Master!$B$4:$D$13,3,TRUE))</f>
        <v>50-60%</v>
      </c>
      <c r="AC252" s="60" t="str">
        <f>IF(SUM(J252,K252)=0,"Others",IF(AND(K252=0,J252&gt;0),"Not Forecasted But Sold",IF(AND(K252&gt;0,J252=0),"Forecasted But Not Sold",IF(K252/J252&gt;1.1,"Overforecast",IF(K252/J252&lt;0.9,"Underforecast","Normal")))))</f>
        <v>Underforecast</v>
      </c>
      <c r="AD252" s="61" t="str">
        <f>IF(SUM(J252,L252)=0,"Others",IF(AND(L252=0,J252&gt;0),"Not Forecasted But Sold",IF(AND(L252&gt;0,J252=0),"Forecasted But Not Sold",IF(L252/J252&gt;1.1,"Overforecast",IF(L252/J252&lt;0.9,"Underforecast","Normal")))))</f>
        <v>Underforecast</v>
      </c>
      <c r="AE252" s="61" t="str">
        <f>IF(SUM(J252,M252)=0,"Others",IF(AND(M252=0,J252&gt;0),"Not Forecasted But Sold",IF(AND(M252&gt;0,J252=0),"Forecasted But Not Sold",IF(M252/J252&gt;1.1,"Overforecast",IF(M252/J252&lt;0.9,"Underforecast","Normal")))))</f>
        <v>Underforecast</v>
      </c>
      <c r="AF252" s="144" t="str">
        <f>IFERROR(IF(J252=0,"0",VLOOKUP(J252/M252,Master!$N$5:$P$11,3,TRUE)),"Sales Agst No FC")</f>
        <v>150-200</v>
      </c>
    </row>
    <row r="253" spans="1:32" x14ac:dyDescent="0.45">
      <c r="A253" s="60" t="s">
        <v>2302</v>
      </c>
      <c r="B253" s="61" t="s">
        <v>1123</v>
      </c>
      <c r="C253" s="61" t="s">
        <v>1141</v>
      </c>
      <c r="D253" s="61" t="s">
        <v>1190</v>
      </c>
      <c r="E253" s="62" t="s">
        <v>363</v>
      </c>
      <c r="F253" s="62" t="s">
        <v>1539</v>
      </c>
      <c r="G253" s="63">
        <v>44593</v>
      </c>
      <c r="H253" s="64">
        <v>1925</v>
      </c>
      <c r="I253" s="61" t="str">
        <f t="shared" si="20"/>
        <v>Demand</v>
      </c>
      <c r="J253" s="66">
        <v>8590</v>
      </c>
      <c r="K253" s="67">
        <v>4305</v>
      </c>
      <c r="L253" s="64">
        <v>4305</v>
      </c>
      <c r="M253" s="64">
        <v>5500</v>
      </c>
      <c r="N253" s="67">
        <f>ABS(K253-$J253)</f>
        <v>4285</v>
      </c>
      <c r="O253" s="64">
        <f>ABS(L253-$J253)</f>
        <v>4285</v>
      </c>
      <c r="P253" s="64">
        <f>ABS(M253-$J253)</f>
        <v>3090</v>
      </c>
      <c r="Q253" s="66">
        <v>0.6670561913565981</v>
      </c>
      <c r="R253" s="66">
        <f>$Q253*J253</f>
        <v>5730.012683753178</v>
      </c>
      <c r="S253" s="67">
        <f>$Q253*K253</f>
        <v>2871.6769037901549</v>
      </c>
      <c r="T253" s="64">
        <f>$Q253*L253</f>
        <v>2871.6769037901549</v>
      </c>
      <c r="U253" s="64">
        <f>$Q253*M253</f>
        <v>3668.8090524612894</v>
      </c>
      <c r="V253" s="67">
        <f t="shared" si="21"/>
        <v>2858.335779963023</v>
      </c>
      <c r="W253" s="64">
        <f t="shared" si="22"/>
        <v>2858.335779963023</v>
      </c>
      <c r="X253" s="117">
        <f t="shared" si="23"/>
        <v>2061.2036312918885</v>
      </c>
      <c r="Y253" s="75">
        <f>IFERROR(MAX(1-N253/$J253,0),1)</f>
        <v>0.50116414435389989</v>
      </c>
      <c r="Z253" s="27">
        <f>IFERROR(MAX(1-O253/$J253,0),1)</f>
        <v>0.50116414435389989</v>
      </c>
      <c r="AA253" s="76">
        <f>IFERROR(MAX(1-P253/$J253,0),1)</f>
        <v>0.640279394644936</v>
      </c>
      <c r="AB253" s="65" t="str">
        <f>IF(SUM($J253,M253)=0,"Others",VLOOKUP(AA253,Master!$B$4:$D$13,3,TRUE))</f>
        <v>60-70%</v>
      </c>
      <c r="AC253" s="60" t="str">
        <f>IF(SUM(J253,K253)=0,"Others",IF(AND(K253=0,J253&gt;0),"Not Forecasted But Sold",IF(AND(K253&gt;0,J253=0),"Forecasted But Not Sold",IF(K253/J253&gt;1.1,"Overforecast",IF(K253/J253&lt;0.9,"Underforecast","Normal")))))</f>
        <v>Underforecast</v>
      </c>
      <c r="AD253" s="61" t="str">
        <f>IF(SUM(J253,L253)=0,"Others",IF(AND(L253=0,J253&gt;0),"Not Forecasted But Sold",IF(AND(L253&gt;0,J253=0),"Forecasted But Not Sold",IF(L253/J253&gt;1.1,"Overforecast",IF(L253/J253&lt;0.9,"Underforecast","Normal")))))</f>
        <v>Underforecast</v>
      </c>
      <c r="AE253" s="61" t="str">
        <f>IF(SUM(J253,M253)=0,"Others",IF(AND(M253=0,J253&gt;0),"Not Forecasted But Sold",IF(AND(M253&gt;0,J253=0),"Forecasted But Not Sold",IF(M253/J253&gt;1.1,"Overforecast",IF(M253/J253&lt;0.9,"Underforecast","Normal")))))</f>
        <v>Underforecast</v>
      </c>
      <c r="AF253" s="144" t="str">
        <f>IFERROR(IF(J253=0,"0",VLOOKUP(J253/M253,Master!$N$5:$P$11,3,TRUE)),"Sales Agst No FC")</f>
        <v>150-200</v>
      </c>
    </row>
    <row r="254" spans="1:32" x14ac:dyDescent="0.45">
      <c r="A254" s="60" t="s">
        <v>2302</v>
      </c>
      <c r="B254" s="61" t="s">
        <v>1122</v>
      </c>
      <c r="C254" s="61" t="s">
        <v>1141</v>
      </c>
      <c r="D254" s="61" t="s">
        <v>1190</v>
      </c>
      <c r="E254" s="62" t="s">
        <v>364</v>
      </c>
      <c r="F254" s="62" t="s">
        <v>1540</v>
      </c>
      <c r="G254" s="63">
        <v>44593</v>
      </c>
      <c r="H254" s="64">
        <v>1085</v>
      </c>
      <c r="I254" s="61" t="str">
        <f t="shared" si="20"/>
        <v>Demand</v>
      </c>
      <c r="J254" s="66">
        <v>108</v>
      </c>
      <c r="K254" s="67">
        <v>299</v>
      </c>
      <c r="L254" s="64">
        <v>299</v>
      </c>
      <c r="M254" s="64">
        <v>200</v>
      </c>
      <c r="N254" s="67">
        <f>ABS(K254-$J254)</f>
        <v>191</v>
      </c>
      <c r="O254" s="64">
        <f>ABS(L254-$J254)</f>
        <v>191</v>
      </c>
      <c r="P254" s="64">
        <f>ABS(M254-$J254)</f>
        <v>92</v>
      </c>
      <c r="Q254" s="66">
        <v>1.8470379631330027</v>
      </c>
      <c r="R254" s="66">
        <f>$Q254*J254</f>
        <v>199.48010001836428</v>
      </c>
      <c r="S254" s="67">
        <f>$Q254*K254</f>
        <v>552.26435097676779</v>
      </c>
      <c r="T254" s="64">
        <f>$Q254*L254</f>
        <v>552.26435097676779</v>
      </c>
      <c r="U254" s="64">
        <f>$Q254*M254</f>
        <v>369.40759262660055</v>
      </c>
      <c r="V254" s="67">
        <f t="shared" si="21"/>
        <v>352.7842509584035</v>
      </c>
      <c r="W254" s="64">
        <f t="shared" si="22"/>
        <v>352.7842509584035</v>
      </c>
      <c r="X254" s="117">
        <f t="shared" si="23"/>
        <v>169.92749260823626</v>
      </c>
      <c r="Y254" s="75">
        <f>IFERROR(MAX(1-N254/$J254,0),1)</f>
        <v>0</v>
      </c>
      <c r="Z254" s="27">
        <f>IFERROR(MAX(1-O254/$J254,0),1)</f>
        <v>0</v>
      </c>
      <c r="AA254" s="76">
        <f>IFERROR(MAX(1-P254/$J254,0),1)</f>
        <v>0.14814814814814814</v>
      </c>
      <c r="AB254" s="65" t="str">
        <f>IF(SUM($J254,M254)=0,"Others",VLOOKUP(AA254,Master!$B$4:$D$13,3,TRUE))</f>
        <v>10-20%</v>
      </c>
      <c r="AC254" s="60" t="str">
        <f>IF(SUM(J254,K254)=0,"Others",IF(AND(K254=0,J254&gt;0),"Not Forecasted But Sold",IF(AND(K254&gt;0,J254=0),"Forecasted But Not Sold",IF(K254/J254&gt;1.1,"Overforecast",IF(K254/J254&lt;0.9,"Underforecast","Normal")))))</f>
        <v>Overforecast</v>
      </c>
      <c r="AD254" s="61" t="str">
        <f>IF(SUM(J254,L254)=0,"Others",IF(AND(L254=0,J254&gt;0),"Not Forecasted But Sold",IF(AND(L254&gt;0,J254=0),"Forecasted But Not Sold",IF(L254/J254&gt;1.1,"Overforecast",IF(L254/J254&lt;0.9,"Underforecast","Normal")))))</f>
        <v>Overforecast</v>
      </c>
      <c r="AE254" s="61" t="str">
        <f>IF(SUM(J254,M254)=0,"Others",IF(AND(M254=0,J254&gt;0),"Not Forecasted But Sold",IF(AND(M254&gt;0,J254=0),"Forecasted But Not Sold",IF(M254/J254&gt;1.1,"Overforecast",IF(M254/J254&lt;0.9,"Underforecast","Normal")))))</f>
        <v>Overforecast</v>
      </c>
      <c r="AF254" s="144" t="str">
        <f>IFERROR(IF(J254=0,"0",VLOOKUP(J254/M254,Master!$N$5:$P$11,3,TRUE)),"Sales Agst No FC")</f>
        <v>50-80</v>
      </c>
    </row>
    <row r="255" spans="1:32" x14ac:dyDescent="0.45">
      <c r="A255" s="60" t="s">
        <v>2302</v>
      </c>
      <c r="B255" s="61" t="s">
        <v>1122</v>
      </c>
      <c r="C255" s="61" t="s">
        <v>1141</v>
      </c>
      <c r="D255" s="61" t="s">
        <v>1190</v>
      </c>
      <c r="E255" s="62" t="s">
        <v>365</v>
      </c>
      <c r="F255" s="62" t="s">
        <v>1541</v>
      </c>
      <c r="G255" s="63">
        <v>44593</v>
      </c>
      <c r="H255" s="64">
        <v>4530</v>
      </c>
      <c r="I255" s="61" t="str">
        <f t="shared" si="20"/>
        <v>Demand</v>
      </c>
      <c r="J255" s="66">
        <v>728</v>
      </c>
      <c r="K255" s="67">
        <v>794</v>
      </c>
      <c r="L255" s="64">
        <v>794</v>
      </c>
      <c r="M255" s="64">
        <v>800</v>
      </c>
      <c r="N255" s="67">
        <f>ABS(K255-$J255)</f>
        <v>66</v>
      </c>
      <c r="O255" s="64">
        <f>ABS(L255-$J255)</f>
        <v>66</v>
      </c>
      <c r="P255" s="64">
        <f>ABS(M255-$J255)</f>
        <v>72</v>
      </c>
      <c r="Q255" s="66">
        <v>2.711831387751868</v>
      </c>
      <c r="R255" s="66">
        <f>$Q255*J255</f>
        <v>1974.2132502833599</v>
      </c>
      <c r="S255" s="67">
        <f>$Q255*K255</f>
        <v>2153.194121874983</v>
      </c>
      <c r="T255" s="64">
        <f>$Q255*L255</f>
        <v>2153.194121874983</v>
      </c>
      <c r="U255" s="64">
        <f>$Q255*M255</f>
        <v>2169.4651102014946</v>
      </c>
      <c r="V255" s="67">
        <f t="shared" si="21"/>
        <v>178.9808715916231</v>
      </c>
      <c r="W255" s="64">
        <f t="shared" si="22"/>
        <v>178.9808715916231</v>
      </c>
      <c r="X255" s="117">
        <f t="shared" si="23"/>
        <v>195.25185991813464</v>
      </c>
      <c r="Y255" s="75">
        <f>IFERROR(MAX(1-N255/$J255,0),1)</f>
        <v>0.90934065934065933</v>
      </c>
      <c r="Z255" s="27">
        <f>IFERROR(MAX(1-O255/$J255,0),1)</f>
        <v>0.90934065934065933</v>
      </c>
      <c r="AA255" s="76">
        <f>IFERROR(MAX(1-P255/$J255,0),1)</f>
        <v>0.90109890109890112</v>
      </c>
      <c r="AB255" s="65" t="str">
        <f>IF(SUM($J255,M255)=0,"Others",VLOOKUP(AA255,Master!$B$4:$D$13,3,TRUE))</f>
        <v>80-90%</v>
      </c>
      <c r="AC255" s="60" t="str">
        <f>IF(SUM(J255,K255)=0,"Others",IF(AND(K255=0,J255&gt;0),"Not Forecasted But Sold",IF(AND(K255&gt;0,J255=0),"Forecasted But Not Sold",IF(K255/J255&gt;1.1,"Overforecast",IF(K255/J255&lt;0.9,"Underforecast","Normal")))))</f>
        <v>Normal</v>
      </c>
      <c r="AD255" s="61" t="str">
        <f>IF(SUM(J255,L255)=0,"Others",IF(AND(L255=0,J255&gt;0),"Not Forecasted But Sold",IF(AND(L255&gt;0,J255=0),"Forecasted But Not Sold",IF(L255/J255&gt;1.1,"Overforecast",IF(L255/J255&lt;0.9,"Underforecast","Normal")))))</f>
        <v>Normal</v>
      </c>
      <c r="AE255" s="61" t="str">
        <f>IF(SUM(J255,M255)=0,"Others",IF(AND(M255=0,J255&gt;0),"Not Forecasted But Sold",IF(AND(M255&gt;0,J255=0),"Forecasted But Not Sold",IF(M255/J255&gt;1.1,"Overforecast",IF(M255/J255&lt;0.9,"Underforecast","Normal")))))</f>
        <v>Normal</v>
      </c>
      <c r="AF255" s="144" t="str">
        <f>IFERROR(IF(J255=0,"0",VLOOKUP(J255/M255,Master!$N$5:$P$11,3,TRUE)),"Sales Agst No FC")</f>
        <v>80-120</v>
      </c>
    </row>
    <row r="256" spans="1:32" x14ac:dyDescent="0.45">
      <c r="A256" s="60" t="s">
        <v>2302</v>
      </c>
      <c r="B256" s="61" t="s">
        <v>1122</v>
      </c>
      <c r="C256" s="61" t="s">
        <v>1141</v>
      </c>
      <c r="D256" s="61" t="s">
        <v>1190</v>
      </c>
      <c r="E256" s="62" t="s">
        <v>366</v>
      </c>
      <c r="F256" s="62" t="s">
        <v>1542</v>
      </c>
      <c r="G256" s="63">
        <v>44593</v>
      </c>
      <c r="H256" s="64">
        <v>13225</v>
      </c>
      <c r="I256" s="61" t="str">
        <f t="shared" si="20"/>
        <v>Demand</v>
      </c>
      <c r="J256" s="66">
        <v>9836</v>
      </c>
      <c r="K256" s="67">
        <v>11820</v>
      </c>
      <c r="L256" s="64">
        <v>11820</v>
      </c>
      <c r="M256" s="64">
        <v>12500</v>
      </c>
      <c r="N256" s="67">
        <f>ABS(K256-$J256)</f>
        <v>1984</v>
      </c>
      <c r="O256" s="64">
        <f>ABS(L256-$J256)</f>
        <v>1984</v>
      </c>
      <c r="P256" s="64">
        <f>ABS(M256-$J256)</f>
        <v>2664</v>
      </c>
      <c r="Q256" s="66">
        <v>3.8106657047334935</v>
      </c>
      <c r="R256" s="66">
        <f>$Q256*J256</f>
        <v>37481.707871758641</v>
      </c>
      <c r="S256" s="67">
        <f>$Q256*K256</f>
        <v>45042.068629949892</v>
      </c>
      <c r="T256" s="64">
        <f>$Q256*L256</f>
        <v>45042.068629949892</v>
      </c>
      <c r="U256" s="64">
        <f>$Q256*M256</f>
        <v>47633.32130916867</v>
      </c>
      <c r="V256" s="67">
        <f t="shared" si="21"/>
        <v>7560.3607581912511</v>
      </c>
      <c r="W256" s="64">
        <f t="shared" si="22"/>
        <v>7560.3607581912511</v>
      </c>
      <c r="X256" s="117">
        <f t="shared" si="23"/>
        <v>10151.613437410029</v>
      </c>
      <c r="Y256" s="75">
        <f>IFERROR(MAX(1-N256/$J256,0),1)</f>
        <v>0.79829198861325745</v>
      </c>
      <c r="Z256" s="27">
        <f>IFERROR(MAX(1-O256/$J256,0),1)</f>
        <v>0.79829198861325745</v>
      </c>
      <c r="AA256" s="76">
        <f>IFERROR(MAX(1-P256/$J256,0),1)</f>
        <v>0.72915819438796259</v>
      </c>
      <c r="AB256" s="65" t="str">
        <f>IF(SUM($J256,M256)=0,"Others",VLOOKUP(AA256,Master!$B$4:$D$13,3,TRUE))</f>
        <v>70-80%</v>
      </c>
      <c r="AC256" s="60" t="str">
        <f>IF(SUM(J256,K256)=0,"Others",IF(AND(K256=0,J256&gt;0),"Not Forecasted But Sold",IF(AND(K256&gt;0,J256=0),"Forecasted But Not Sold",IF(K256/J256&gt;1.1,"Overforecast",IF(K256/J256&lt;0.9,"Underforecast","Normal")))))</f>
        <v>Overforecast</v>
      </c>
      <c r="AD256" s="61" t="str">
        <f>IF(SUM(J256,L256)=0,"Others",IF(AND(L256=0,J256&gt;0),"Not Forecasted But Sold",IF(AND(L256&gt;0,J256=0),"Forecasted But Not Sold",IF(L256/J256&gt;1.1,"Overforecast",IF(L256/J256&lt;0.9,"Underforecast","Normal")))))</f>
        <v>Overforecast</v>
      </c>
      <c r="AE256" s="61" t="str">
        <f>IF(SUM(J256,M256)=0,"Others",IF(AND(M256=0,J256&gt;0),"Not Forecasted But Sold",IF(AND(M256&gt;0,J256=0),"Forecasted But Not Sold",IF(M256/J256&gt;1.1,"Overforecast",IF(M256/J256&lt;0.9,"Underforecast","Normal")))))</f>
        <v>Overforecast</v>
      </c>
      <c r="AF256" s="144" t="str">
        <f>IFERROR(IF(J256=0,"0",VLOOKUP(J256/M256,Master!$N$5:$P$11,3,TRUE)),"Sales Agst No FC")</f>
        <v>50-80</v>
      </c>
    </row>
    <row r="257" spans="1:32" x14ac:dyDescent="0.45">
      <c r="A257" s="60" t="s">
        <v>2302</v>
      </c>
      <c r="B257" s="61" t="s">
        <v>1122</v>
      </c>
      <c r="C257" s="61" t="s">
        <v>1141</v>
      </c>
      <c r="D257" s="61" t="s">
        <v>1190</v>
      </c>
      <c r="E257" s="62" t="s">
        <v>367</v>
      </c>
      <c r="F257" s="62" t="s">
        <v>1543</v>
      </c>
      <c r="G257" s="63">
        <v>44593</v>
      </c>
      <c r="H257" s="64">
        <v>7569</v>
      </c>
      <c r="I257" s="61" t="str">
        <f t="shared" si="20"/>
        <v>Demand</v>
      </c>
      <c r="J257" s="66">
        <v>761</v>
      </c>
      <c r="K257" s="67">
        <v>821</v>
      </c>
      <c r="L257" s="64">
        <v>821</v>
      </c>
      <c r="M257" s="64">
        <v>1000</v>
      </c>
      <c r="N257" s="67">
        <f>ABS(K257-$J257)</f>
        <v>60</v>
      </c>
      <c r="O257" s="64">
        <f>ABS(L257-$J257)</f>
        <v>60</v>
      </c>
      <c r="P257" s="64">
        <f>ABS(M257-$J257)</f>
        <v>239</v>
      </c>
      <c r="Q257" s="66">
        <v>1.3864723433725097</v>
      </c>
      <c r="R257" s="66">
        <f>$Q257*J257</f>
        <v>1055.1054533064798</v>
      </c>
      <c r="S257" s="67">
        <f>$Q257*K257</f>
        <v>1138.2937939088304</v>
      </c>
      <c r="T257" s="64">
        <f>$Q257*L257</f>
        <v>1138.2937939088304</v>
      </c>
      <c r="U257" s="64">
        <f>$Q257*M257</f>
        <v>1386.4723433725096</v>
      </c>
      <c r="V257" s="67">
        <f t="shared" si="21"/>
        <v>83.188340602350536</v>
      </c>
      <c r="W257" s="64">
        <f t="shared" si="22"/>
        <v>83.188340602350536</v>
      </c>
      <c r="X257" s="117">
        <f t="shared" si="23"/>
        <v>331.36689006602978</v>
      </c>
      <c r="Y257" s="75">
        <f>IFERROR(MAX(1-N257/$J257,0),1)</f>
        <v>0.9211563731931669</v>
      </c>
      <c r="Z257" s="27">
        <f>IFERROR(MAX(1-O257/$J257,0),1)</f>
        <v>0.9211563731931669</v>
      </c>
      <c r="AA257" s="76">
        <f>IFERROR(MAX(1-P257/$J257,0),1)</f>
        <v>0.68593955321944811</v>
      </c>
      <c r="AB257" s="65" t="str">
        <f>IF(SUM($J257,M257)=0,"Others",VLOOKUP(AA257,Master!$B$4:$D$13,3,TRUE))</f>
        <v>60-70%</v>
      </c>
      <c r="AC257" s="60" t="str">
        <f>IF(SUM(J257,K257)=0,"Others",IF(AND(K257=0,J257&gt;0),"Not Forecasted But Sold",IF(AND(K257&gt;0,J257=0),"Forecasted But Not Sold",IF(K257/J257&gt;1.1,"Overforecast",IF(K257/J257&lt;0.9,"Underforecast","Normal")))))</f>
        <v>Normal</v>
      </c>
      <c r="AD257" s="61" t="str">
        <f>IF(SUM(J257,L257)=0,"Others",IF(AND(L257=0,J257&gt;0),"Not Forecasted But Sold",IF(AND(L257&gt;0,J257=0),"Forecasted But Not Sold",IF(L257/J257&gt;1.1,"Overforecast",IF(L257/J257&lt;0.9,"Underforecast","Normal")))))</f>
        <v>Normal</v>
      </c>
      <c r="AE257" s="61" t="str">
        <f>IF(SUM(J257,M257)=0,"Others",IF(AND(M257=0,J257&gt;0),"Not Forecasted But Sold",IF(AND(M257&gt;0,J257=0),"Forecasted But Not Sold",IF(M257/J257&gt;1.1,"Overforecast",IF(M257/J257&lt;0.9,"Underforecast","Normal")))))</f>
        <v>Overforecast</v>
      </c>
      <c r="AF257" s="144" t="str">
        <f>IFERROR(IF(J257=0,"0",VLOOKUP(J257/M257,Master!$N$5:$P$11,3,TRUE)),"Sales Agst No FC")</f>
        <v>50-80</v>
      </c>
    </row>
    <row r="258" spans="1:32" x14ac:dyDescent="0.45">
      <c r="A258" s="60" t="s">
        <v>2302</v>
      </c>
      <c r="B258" s="61" t="s">
        <v>1122</v>
      </c>
      <c r="C258" s="61" t="s">
        <v>1141</v>
      </c>
      <c r="D258" s="61" t="s">
        <v>1190</v>
      </c>
      <c r="E258" s="62" t="s">
        <v>368</v>
      </c>
      <c r="F258" s="62" t="s">
        <v>1544</v>
      </c>
      <c r="G258" s="63">
        <v>44593</v>
      </c>
      <c r="H258" s="64">
        <v>3625</v>
      </c>
      <c r="I258" s="61" t="str">
        <f t="shared" si="20"/>
        <v>Demand</v>
      </c>
      <c r="J258" s="66">
        <v>661</v>
      </c>
      <c r="K258" s="67">
        <v>987</v>
      </c>
      <c r="L258" s="64">
        <v>987</v>
      </c>
      <c r="M258" s="64">
        <v>1100</v>
      </c>
      <c r="N258" s="67">
        <f>ABS(K258-$J258)</f>
        <v>326</v>
      </c>
      <c r="O258" s="64">
        <f>ABS(L258-$J258)</f>
        <v>326</v>
      </c>
      <c r="P258" s="64">
        <f>ABS(M258-$J258)</f>
        <v>439</v>
      </c>
      <c r="Q258" s="66">
        <v>2.1681895552993673</v>
      </c>
      <c r="R258" s="66">
        <f>$Q258*J258</f>
        <v>1433.1732960528818</v>
      </c>
      <c r="S258" s="67">
        <f>$Q258*K258</f>
        <v>2140.0030910804753</v>
      </c>
      <c r="T258" s="64">
        <f>$Q258*L258</f>
        <v>2140.0030910804753</v>
      </c>
      <c r="U258" s="64">
        <f>$Q258*M258</f>
        <v>2385.0085108293042</v>
      </c>
      <c r="V258" s="67">
        <f t="shared" si="21"/>
        <v>706.82979502759349</v>
      </c>
      <c r="W258" s="64">
        <f t="shared" si="22"/>
        <v>706.82979502759349</v>
      </c>
      <c r="X258" s="117">
        <f t="shared" si="23"/>
        <v>951.83521477642239</v>
      </c>
      <c r="Y258" s="75">
        <f>IFERROR(MAX(1-N258/$J258,0),1)</f>
        <v>0.50680786686838131</v>
      </c>
      <c r="Z258" s="27">
        <f>IFERROR(MAX(1-O258/$J258,0),1)</f>
        <v>0.50680786686838131</v>
      </c>
      <c r="AA258" s="76">
        <f>IFERROR(MAX(1-P258/$J258,0),1)</f>
        <v>0.33585476550680782</v>
      </c>
      <c r="AB258" s="65" t="str">
        <f>IF(SUM($J258,M258)=0,"Others",VLOOKUP(AA258,Master!$B$4:$D$13,3,TRUE))</f>
        <v>30-40%</v>
      </c>
      <c r="AC258" s="60" t="str">
        <f>IF(SUM(J258,K258)=0,"Others",IF(AND(K258=0,J258&gt;0),"Not Forecasted But Sold",IF(AND(K258&gt;0,J258=0),"Forecasted But Not Sold",IF(K258/J258&gt;1.1,"Overforecast",IF(K258/J258&lt;0.9,"Underforecast","Normal")))))</f>
        <v>Overforecast</v>
      </c>
      <c r="AD258" s="61" t="str">
        <f>IF(SUM(J258,L258)=0,"Others",IF(AND(L258=0,J258&gt;0),"Not Forecasted But Sold",IF(AND(L258&gt;0,J258=0),"Forecasted But Not Sold",IF(L258/J258&gt;1.1,"Overforecast",IF(L258/J258&lt;0.9,"Underforecast","Normal")))))</f>
        <v>Overforecast</v>
      </c>
      <c r="AE258" s="61" t="str">
        <f>IF(SUM(J258,M258)=0,"Others",IF(AND(M258=0,J258&gt;0),"Not Forecasted But Sold",IF(AND(M258&gt;0,J258=0),"Forecasted But Not Sold",IF(M258/J258&gt;1.1,"Overforecast",IF(M258/J258&lt;0.9,"Underforecast","Normal")))))</f>
        <v>Overforecast</v>
      </c>
      <c r="AF258" s="144" t="str">
        <f>IFERROR(IF(J258=0,"0",VLOOKUP(J258/M258,Master!$N$5:$P$11,3,TRUE)),"Sales Agst No FC")</f>
        <v>50-80</v>
      </c>
    </row>
    <row r="259" spans="1:32" x14ac:dyDescent="0.45">
      <c r="A259" s="60" t="s">
        <v>2302</v>
      </c>
      <c r="B259" s="61" t="s">
        <v>1122</v>
      </c>
      <c r="C259" s="61" t="s">
        <v>1141</v>
      </c>
      <c r="D259" s="61" t="s">
        <v>1190</v>
      </c>
      <c r="E259" s="62" t="s">
        <v>369</v>
      </c>
      <c r="F259" s="62" t="s">
        <v>1545</v>
      </c>
      <c r="G259" s="63">
        <v>44593</v>
      </c>
      <c r="H259" s="64">
        <v>21793</v>
      </c>
      <c r="I259" s="61" t="str">
        <f t="shared" si="20"/>
        <v>Demand</v>
      </c>
      <c r="J259" s="66">
        <v>6002</v>
      </c>
      <c r="K259" s="67">
        <v>6914</v>
      </c>
      <c r="L259" s="64">
        <v>6914</v>
      </c>
      <c r="M259" s="64">
        <v>7000</v>
      </c>
      <c r="N259" s="67">
        <f>ABS(K259-$J259)</f>
        <v>912</v>
      </c>
      <c r="O259" s="64">
        <f>ABS(L259-$J259)</f>
        <v>912</v>
      </c>
      <c r="P259" s="64">
        <f>ABS(M259-$J259)</f>
        <v>998</v>
      </c>
      <c r="Q259" s="66">
        <v>3.0336863986075939</v>
      </c>
      <c r="R259" s="66">
        <f>$Q259*J259</f>
        <v>18208.18576444278</v>
      </c>
      <c r="S259" s="67">
        <f>$Q259*K259</f>
        <v>20974.907759972906</v>
      </c>
      <c r="T259" s="64">
        <f>$Q259*L259</f>
        <v>20974.907759972906</v>
      </c>
      <c r="U259" s="64">
        <f>$Q259*M259</f>
        <v>21235.804790253158</v>
      </c>
      <c r="V259" s="67">
        <f t="shared" si="21"/>
        <v>2766.7219955301262</v>
      </c>
      <c r="W259" s="64">
        <f t="shared" si="22"/>
        <v>2766.7219955301262</v>
      </c>
      <c r="X259" s="117">
        <f t="shared" si="23"/>
        <v>3027.6190258103779</v>
      </c>
      <c r="Y259" s="75">
        <f>IFERROR(MAX(1-N259/$J259,0),1)</f>
        <v>0.8480506497834055</v>
      </c>
      <c r="Z259" s="27">
        <f>IFERROR(MAX(1-O259/$J259,0),1)</f>
        <v>0.8480506497834055</v>
      </c>
      <c r="AA259" s="76">
        <f>IFERROR(MAX(1-P259/$J259,0),1)</f>
        <v>0.833722092635788</v>
      </c>
      <c r="AB259" s="65" t="str">
        <f>IF(SUM($J259,M259)=0,"Others",VLOOKUP(AA259,Master!$B$4:$D$13,3,TRUE))</f>
        <v>80-90%</v>
      </c>
      <c r="AC259" s="60" t="str">
        <f>IF(SUM(J259,K259)=0,"Others",IF(AND(K259=0,J259&gt;0),"Not Forecasted But Sold",IF(AND(K259&gt;0,J259=0),"Forecasted But Not Sold",IF(K259/J259&gt;1.1,"Overforecast",IF(K259/J259&lt;0.9,"Underforecast","Normal")))))</f>
        <v>Overforecast</v>
      </c>
      <c r="AD259" s="61" t="str">
        <f>IF(SUM(J259,L259)=0,"Others",IF(AND(L259=0,J259&gt;0),"Not Forecasted But Sold",IF(AND(L259&gt;0,J259=0),"Forecasted But Not Sold",IF(L259/J259&gt;1.1,"Overforecast",IF(L259/J259&lt;0.9,"Underforecast","Normal")))))</f>
        <v>Overforecast</v>
      </c>
      <c r="AE259" s="61" t="str">
        <f>IF(SUM(J259,M259)=0,"Others",IF(AND(M259=0,J259&gt;0),"Not Forecasted But Sold",IF(AND(M259&gt;0,J259=0),"Forecasted But Not Sold",IF(M259/J259&gt;1.1,"Overforecast",IF(M259/J259&lt;0.9,"Underforecast","Normal")))))</f>
        <v>Overforecast</v>
      </c>
      <c r="AF259" s="144" t="str">
        <f>IFERROR(IF(J259=0,"0",VLOOKUP(J259/M259,Master!$N$5:$P$11,3,TRUE)),"Sales Agst No FC")</f>
        <v>80-120</v>
      </c>
    </row>
    <row r="260" spans="1:32" x14ac:dyDescent="0.45">
      <c r="A260" s="60" t="s">
        <v>2302</v>
      </c>
      <c r="B260" s="61" t="s">
        <v>1123</v>
      </c>
      <c r="C260" s="61" t="s">
        <v>1136</v>
      </c>
      <c r="D260" s="61" t="s">
        <v>1192</v>
      </c>
      <c r="E260" s="62" t="s">
        <v>370</v>
      </c>
      <c r="F260" s="62" t="s">
        <v>1546</v>
      </c>
      <c r="G260" s="63">
        <v>44593</v>
      </c>
      <c r="H260" s="64">
        <v>44847</v>
      </c>
      <c r="I260" s="61" t="str">
        <f t="shared" si="20"/>
        <v>Demand</v>
      </c>
      <c r="J260" s="66">
        <v>234</v>
      </c>
      <c r="K260" s="67">
        <v>447</v>
      </c>
      <c r="L260" s="64">
        <v>447</v>
      </c>
      <c r="M260" s="64">
        <v>500</v>
      </c>
      <c r="N260" s="67">
        <f>ABS(K260-$J260)</f>
        <v>213</v>
      </c>
      <c r="O260" s="64">
        <f>ABS(L260-$J260)</f>
        <v>213</v>
      </c>
      <c r="P260" s="64">
        <f>ABS(M260-$J260)</f>
        <v>266</v>
      </c>
      <c r="Q260" s="66">
        <v>3.0271294764397907</v>
      </c>
      <c r="R260" s="66">
        <f>$Q260*J260</f>
        <v>708.34829748691106</v>
      </c>
      <c r="S260" s="67">
        <f>$Q260*K260</f>
        <v>1353.1268759685865</v>
      </c>
      <c r="T260" s="64">
        <f>$Q260*L260</f>
        <v>1353.1268759685865</v>
      </c>
      <c r="U260" s="64">
        <f>$Q260*M260</f>
        <v>1513.5647382198954</v>
      </c>
      <c r="V260" s="67">
        <f t="shared" si="21"/>
        <v>644.77857848167548</v>
      </c>
      <c r="W260" s="64">
        <f t="shared" si="22"/>
        <v>644.77857848167548</v>
      </c>
      <c r="X260" s="117">
        <f t="shared" si="23"/>
        <v>805.21644073298432</v>
      </c>
      <c r="Y260" s="75">
        <f>IFERROR(MAX(1-N260/$J260,0),1)</f>
        <v>8.9743589743589758E-2</v>
      </c>
      <c r="Z260" s="27">
        <f>IFERROR(MAX(1-O260/$J260,0),1)</f>
        <v>8.9743589743589758E-2</v>
      </c>
      <c r="AA260" s="76">
        <f>IFERROR(MAX(1-P260/$J260,0),1)</f>
        <v>0</v>
      </c>
      <c r="AB260" s="65" t="str">
        <f>IF(SUM($J260,M260)=0,"Others",VLOOKUP(AA260,Master!$B$4:$D$13,3,TRUE))</f>
        <v>0-10%</v>
      </c>
      <c r="AC260" s="60" t="str">
        <f>IF(SUM(J260,K260)=0,"Others",IF(AND(K260=0,J260&gt;0),"Not Forecasted But Sold",IF(AND(K260&gt;0,J260=0),"Forecasted But Not Sold",IF(K260/J260&gt;1.1,"Overforecast",IF(K260/J260&lt;0.9,"Underforecast","Normal")))))</f>
        <v>Overforecast</v>
      </c>
      <c r="AD260" s="61" t="str">
        <f>IF(SUM(J260,L260)=0,"Others",IF(AND(L260=0,J260&gt;0),"Not Forecasted But Sold",IF(AND(L260&gt;0,J260=0),"Forecasted But Not Sold",IF(L260/J260&gt;1.1,"Overforecast",IF(L260/J260&lt;0.9,"Underforecast","Normal")))))</f>
        <v>Overforecast</v>
      </c>
      <c r="AE260" s="61" t="str">
        <f>IF(SUM(J260,M260)=0,"Others",IF(AND(M260=0,J260&gt;0),"Not Forecasted But Sold",IF(AND(M260&gt;0,J260=0),"Forecasted But Not Sold",IF(M260/J260&gt;1.1,"Overforecast",IF(M260/J260&lt;0.9,"Underforecast","Normal")))))</f>
        <v>Overforecast</v>
      </c>
      <c r="AF260" s="144" t="str">
        <f>IFERROR(IF(J260=0,"0",VLOOKUP(J260/M260,Master!$N$5:$P$11,3,TRUE)),"Sales Agst No FC")</f>
        <v>25-50</v>
      </c>
    </row>
    <row r="261" spans="1:32" x14ac:dyDescent="0.45">
      <c r="A261" s="60" t="s">
        <v>2302</v>
      </c>
      <c r="B261" s="61" t="s">
        <v>1123</v>
      </c>
      <c r="C261" s="61" t="s">
        <v>1136</v>
      </c>
      <c r="D261" s="61" t="s">
        <v>1192</v>
      </c>
      <c r="E261" s="62" t="s">
        <v>371</v>
      </c>
      <c r="F261" s="62" t="s">
        <v>1547</v>
      </c>
      <c r="G261" s="63">
        <v>44593</v>
      </c>
      <c r="H261" s="64">
        <v>28691</v>
      </c>
      <c r="I261" s="61" t="str">
        <f t="shared" si="20"/>
        <v>Demand</v>
      </c>
      <c r="J261" s="66">
        <v>557</v>
      </c>
      <c r="K261" s="67">
        <v>880</v>
      </c>
      <c r="L261" s="64">
        <v>880</v>
      </c>
      <c r="M261" s="64">
        <v>800</v>
      </c>
      <c r="N261" s="67">
        <f>ABS(K261-$J261)</f>
        <v>323</v>
      </c>
      <c r="O261" s="64">
        <f>ABS(L261-$J261)</f>
        <v>323</v>
      </c>
      <c r="P261" s="64">
        <f>ABS(M261-$J261)</f>
        <v>243</v>
      </c>
      <c r="Q261" s="66">
        <v>1.5087051681415928</v>
      </c>
      <c r="R261" s="66">
        <f>$Q261*J261</f>
        <v>840.34877865486726</v>
      </c>
      <c r="S261" s="67">
        <f>$Q261*K261</f>
        <v>1327.6605479646016</v>
      </c>
      <c r="T261" s="64">
        <f>$Q261*L261</f>
        <v>1327.6605479646016</v>
      </c>
      <c r="U261" s="64">
        <f>$Q261*M261</f>
        <v>1206.9641345132743</v>
      </c>
      <c r="V261" s="67">
        <f t="shared" si="21"/>
        <v>487.31176930973436</v>
      </c>
      <c r="W261" s="64">
        <f t="shared" si="22"/>
        <v>487.31176930973436</v>
      </c>
      <c r="X261" s="117">
        <f t="shared" si="23"/>
        <v>366.61535585840704</v>
      </c>
      <c r="Y261" s="75">
        <f>IFERROR(MAX(1-N261/$J261,0),1)</f>
        <v>0.42010771992818674</v>
      </c>
      <c r="Z261" s="27">
        <f>IFERROR(MAX(1-O261/$J261,0),1)</f>
        <v>0.42010771992818674</v>
      </c>
      <c r="AA261" s="76">
        <f>IFERROR(MAX(1-P261/$J261,0),1)</f>
        <v>0.56373429084380611</v>
      </c>
      <c r="AB261" s="65" t="str">
        <f>IF(SUM($J261,M261)=0,"Others",VLOOKUP(AA261,Master!$B$4:$D$13,3,TRUE))</f>
        <v>50-60%</v>
      </c>
      <c r="AC261" s="60" t="str">
        <f>IF(SUM(J261,K261)=0,"Others",IF(AND(K261=0,J261&gt;0),"Not Forecasted But Sold",IF(AND(K261&gt;0,J261=0),"Forecasted But Not Sold",IF(K261/J261&gt;1.1,"Overforecast",IF(K261/J261&lt;0.9,"Underforecast","Normal")))))</f>
        <v>Overforecast</v>
      </c>
      <c r="AD261" s="61" t="str">
        <f>IF(SUM(J261,L261)=0,"Others",IF(AND(L261=0,J261&gt;0),"Not Forecasted But Sold",IF(AND(L261&gt;0,J261=0),"Forecasted But Not Sold",IF(L261/J261&gt;1.1,"Overforecast",IF(L261/J261&lt;0.9,"Underforecast","Normal")))))</f>
        <v>Overforecast</v>
      </c>
      <c r="AE261" s="61" t="str">
        <f>IF(SUM(J261,M261)=0,"Others",IF(AND(M261=0,J261&gt;0),"Not Forecasted But Sold",IF(AND(M261&gt;0,J261=0),"Forecasted But Not Sold",IF(M261/J261&gt;1.1,"Overforecast",IF(M261/J261&lt;0.9,"Underforecast","Normal")))))</f>
        <v>Overforecast</v>
      </c>
      <c r="AF261" s="144" t="str">
        <f>IFERROR(IF(J261=0,"0",VLOOKUP(J261/M261,Master!$N$5:$P$11,3,TRUE)),"Sales Agst No FC")</f>
        <v>50-80</v>
      </c>
    </row>
    <row r="262" spans="1:32" x14ac:dyDescent="0.45">
      <c r="A262" s="60" t="s">
        <v>2302</v>
      </c>
      <c r="B262" s="61" t="s">
        <v>1123</v>
      </c>
      <c r="C262" s="61" t="s">
        <v>1136</v>
      </c>
      <c r="D262" s="61" t="s">
        <v>1192</v>
      </c>
      <c r="E262" s="62" t="s">
        <v>372</v>
      </c>
      <c r="F262" s="62" t="s">
        <v>1548</v>
      </c>
      <c r="G262" s="63">
        <v>44593</v>
      </c>
      <c r="H262" s="64">
        <v>10935</v>
      </c>
      <c r="I262" s="61" t="str">
        <f t="shared" si="20"/>
        <v>Demand</v>
      </c>
      <c r="J262" s="66">
        <v>135</v>
      </c>
      <c r="K262" s="67">
        <v>96</v>
      </c>
      <c r="L262" s="64">
        <v>96</v>
      </c>
      <c r="M262" s="64">
        <v>800</v>
      </c>
      <c r="N262" s="67">
        <f>ABS(K262-$J262)</f>
        <v>39</v>
      </c>
      <c r="O262" s="64">
        <f>ABS(L262-$J262)</f>
        <v>39</v>
      </c>
      <c r="P262" s="64">
        <f>ABS(M262-$J262)</f>
        <v>665</v>
      </c>
      <c r="Q262" s="66">
        <v>1.8464615384615386</v>
      </c>
      <c r="R262" s="66">
        <f>$Q262*J262</f>
        <v>249.27230769230772</v>
      </c>
      <c r="S262" s="67">
        <f>$Q262*K262</f>
        <v>177.26030769230772</v>
      </c>
      <c r="T262" s="64">
        <f>$Q262*L262</f>
        <v>177.26030769230772</v>
      </c>
      <c r="U262" s="64">
        <f>$Q262*M262</f>
        <v>1477.1692307692308</v>
      </c>
      <c r="V262" s="67">
        <f t="shared" si="21"/>
        <v>72.012</v>
      </c>
      <c r="W262" s="64">
        <f t="shared" si="22"/>
        <v>72.012</v>
      </c>
      <c r="X262" s="117">
        <f t="shared" si="23"/>
        <v>1227.896923076923</v>
      </c>
      <c r="Y262" s="75">
        <f>IFERROR(MAX(1-N262/$J262,0),1)</f>
        <v>0.71111111111111114</v>
      </c>
      <c r="Z262" s="27">
        <f>IFERROR(MAX(1-O262/$J262,0),1)</f>
        <v>0.71111111111111114</v>
      </c>
      <c r="AA262" s="76">
        <f>IFERROR(MAX(1-P262/$J262,0),1)</f>
        <v>0</v>
      </c>
      <c r="AB262" s="65" t="str">
        <f>IF(SUM($J262,M262)=0,"Others",VLOOKUP(AA262,Master!$B$4:$D$13,3,TRUE))</f>
        <v>0-10%</v>
      </c>
      <c r="AC262" s="60" t="str">
        <f>IF(SUM(J262,K262)=0,"Others",IF(AND(K262=0,J262&gt;0),"Not Forecasted But Sold",IF(AND(K262&gt;0,J262=0),"Forecasted But Not Sold",IF(K262/J262&gt;1.1,"Overforecast",IF(K262/J262&lt;0.9,"Underforecast","Normal")))))</f>
        <v>Underforecast</v>
      </c>
      <c r="AD262" s="61" t="str">
        <f>IF(SUM(J262,L262)=0,"Others",IF(AND(L262=0,J262&gt;0),"Not Forecasted But Sold",IF(AND(L262&gt;0,J262=0),"Forecasted But Not Sold",IF(L262/J262&gt;1.1,"Overforecast",IF(L262/J262&lt;0.9,"Underforecast","Normal")))))</f>
        <v>Underforecast</v>
      </c>
      <c r="AE262" s="61" t="str">
        <f>IF(SUM(J262,M262)=0,"Others",IF(AND(M262=0,J262&gt;0),"Not Forecasted But Sold",IF(AND(M262&gt;0,J262=0),"Forecasted But Not Sold",IF(M262/J262&gt;1.1,"Overforecast",IF(M262/J262&lt;0.9,"Underforecast","Normal")))))</f>
        <v>Overforecast</v>
      </c>
      <c r="AF262" s="144" t="str">
        <f>IFERROR(IF(J262=0,"0",VLOOKUP(J262/M262,Master!$N$5:$P$11,3,TRUE)),"Sales Agst No FC")</f>
        <v>0-25</v>
      </c>
    </row>
    <row r="263" spans="1:32" x14ac:dyDescent="0.45">
      <c r="A263" s="60" t="s">
        <v>2302</v>
      </c>
      <c r="B263" s="61" t="s">
        <v>1123</v>
      </c>
      <c r="C263" s="61" t="s">
        <v>1136</v>
      </c>
      <c r="D263" s="61" t="s">
        <v>1193</v>
      </c>
      <c r="E263" s="62" t="s">
        <v>373</v>
      </c>
      <c r="F263" s="62" t="s">
        <v>1549</v>
      </c>
      <c r="G263" s="63">
        <v>44593</v>
      </c>
      <c r="H263" s="64">
        <v>18988</v>
      </c>
      <c r="I263" s="61" t="str">
        <f t="shared" si="20"/>
        <v>Demand</v>
      </c>
      <c r="J263" s="66">
        <v>714</v>
      </c>
      <c r="K263" s="67">
        <v>749</v>
      </c>
      <c r="L263" s="64">
        <v>749</v>
      </c>
      <c r="M263" s="64">
        <v>1000</v>
      </c>
      <c r="N263" s="67">
        <f>ABS(K263-$J263)</f>
        <v>35</v>
      </c>
      <c r="O263" s="64">
        <f>ABS(L263-$J263)</f>
        <v>35</v>
      </c>
      <c r="P263" s="64">
        <f>ABS(M263-$J263)</f>
        <v>286</v>
      </c>
      <c r="Q263" s="66">
        <v>0.34801809446106424</v>
      </c>
      <c r="R263" s="66">
        <f>$Q263*J263</f>
        <v>248.48491944519986</v>
      </c>
      <c r="S263" s="67">
        <f>$Q263*K263</f>
        <v>260.66555275133715</v>
      </c>
      <c r="T263" s="64">
        <f>$Q263*L263</f>
        <v>260.66555275133715</v>
      </c>
      <c r="U263" s="64">
        <f>$Q263*M263</f>
        <v>348.01809446106427</v>
      </c>
      <c r="V263" s="67">
        <f t="shared" si="21"/>
        <v>12.180633306137281</v>
      </c>
      <c r="W263" s="64">
        <f t="shared" si="22"/>
        <v>12.180633306137281</v>
      </c>
      <c r="X263" s="117">
        <f t="shared" si="23"/>
        <v>99.533175015864401</v>
      </c>
      <c r="Y263" s="75">
        <f>IFERROR(MAX(1-N263/$J263,0),1)</f>
        <v>0.9509803921568627</v>
      </c>
      <c r="Z263" s="27">
        <f>IFERROR(MAX(1-O263/$J263,0),1)</f>
        <v>0.9509803921568627</v>
      </c>
      <c r="AA263" s="76">
        <f>IFERROR(MAX(1-P263/$J263,0),1)</f>
        <v>0.59943977591036413</v>
      </c>
      <c r="AB263" s="65" t="str">
        <f>IF(SUM($J263,M263)=0,"Others",VLOOKUP(AA263,Master!$B$4:$D$13,3,TRUE))</f>
        <v>50-60%</v>
      </c>
      <c r="AC263" s="60" t="str">
        <f>IF(SUM(J263,K263)=0,"Others",IF(AND(K263=0,J263&gt;0),"Not Forecasted But Sold",IF(AND(K263&gt;0,J263=0),"Forecasted But Not Sold",IF(K263/J263&gt;1.1,"Overforecast",IF(K263/J263&lt;0.9,"Underforecast","Normal")))))</f>
        <v>Normal</v>
      </c>
      <c r="AD263" s="61" t="str">
        <f>IF(SUM(J263,L263)=0,"Others",IF(AND(L263=0,J263&gt;0),"Not Forecasted But Sold",IF(AND(L263&gt;0,J263=0),"Forecasted But Not Sold",IF(L263/J263&gt;1.1,"Overforecast",IF(L263/J263&lt;0.9,"Underforecast","Normal")))))</f>
        <v>Normal</v>
      </c>
      <c r="AE263" s="61" t="str">
        <f>IF(SUM(J263,M263)=0,"Others",IF(AND(M263=0,J263&gt;0),"Not Forecasted But Sold",IF(AND(M263&gt;0,J263=0),"Forecasted But Not Sold",IF(M263/J263&gt;1.1,"Overforecast",IF(M263/J263&lt;0.9,"Underforecast","Normal")))))</f>
        <v>Overforecast</v>
      </c>
      <c r="AF263" s="144" t="str">
        <f>IFERROR(IF(J263=0,"0",VLOOKUP(J263/M263,Master!$N$5:$P$11,3,TRUE)),"Sales Agst No FC")</f>
        <v>50-80</v>
      </c>
    </row>
    <row r="264" spans="1:32" x14ac:dyDescent="0.45">
      <c r="A264" s="60" t="s">
        <v>2302</v>
      </c>
      <c r="B264" s="61" t="s">
        <v>1122</v>
      </c>
      <c r="C264" s="61" t="s">
        <v>1134</v>
      </c>
      <c r="D264" s="61" t="s">
        <v>1194</v>
      </c>
      <c r="E264" s="62" t="s">
        <v>374</v>
      </c>
      <c r="F264" s="62" t="s">
        <v>1550</v>
      </c>
      <c r="G264" s="63">
        <v>44593</v>
      </c>
      <c r="H264" s="64">
        <v>0</v>
      </c>
      <c r="I264" s="61" t="str">
        <f t="shared" si="20"/>
        <v>Supply</v>
      </c>
      <c r="J264" s="66">
        <v>0</v>
      </c>
      <c r="K264" s="67">
        <v>0</v>
      </c>
      <c r="L264" s="64">
        <v>0</v>
      </c>
      <c r="M264" s="64">
        <v>0</v>
      </c>
      <c r="N264" s="67">
        <f>ABS(K264-$J264)</f>
        <v>0</v>
      </c>
      <c r="O264" s="64">
        <f>ABS(L264-$J264)</f>
        <v>0</v>
      </c>
      <c r="P264" s="64">
        <f>ABS(M264-$J264)</f>
        <v>0</v>
      </c>
      <c r="Q264" s="66">
        <v>823.01512511878354</v>
      </c>
      <c r="R264" s="66">
        <f>$Q264*J264</f>
        <v>0</v>
      </c>
      <c r="S264" s="67">
        <f>$Q264*K264</f>
        <v>0</v>
      </c>
      <c r="T264" s="64">
        <f>$Q264*L264</f>
        <v>0</v>
      </c>
      <c r="U264" s="64">
        <f>$Q264*M264</f>
        <v>0</v>
      </c>
      <c r="V264" s="67">
        <f t="shared" si="21"/>
        <v>0</v>
      </c>
      <c r="W264" s="64">
        <f t="shared" si="22"/>
        <v>0</v>
      </c>
      <c r="X264" s="117">
        <f t="shared" si="23"/>
        <v>0</v>
      </c>
      <c r="Y264" s="75">
        <f>IFERROR(MAX(1-N264/$J264,0),1)</f>
        <v>1</v>
      </c>
      <c r="Z264" s="27">
        <f>IFERROR(MAX(1-O264/$J264,0),1)</f>
        <v>1</v>
      </c>
      <c r="AA264" s="76">
        <f>IFERROR(MAX(1-P264/$J264,0),1)</f>
        <v>1</v>
      </c>
      <c r="AB264" s="65" t="str">
        <f>IF(SUM($J264,M264)=0,"Others",VLOOKUP(AA264,Master!$B$4:$D$13,3,TRUE))</f>
        <v>Others</v>
      </c>
      <c r="AC264" s="60" t="str">
        <f>IF(SUM(J264,K264)=0,"Others",IF(AND(K264=0,J264&gt;0),"Not Forecasted But Sold",IF(AND(K264&gt;0,J264=0),"Forecasted But Not Sold",IF(K264/J264&gt;1.1,"Overforecast",IF(K264/J264&lt;0.9,"Underforecast","Normal")))))</f>
        <v>Others</v>
      </c>
      <c r="AD264" s="61" t="str">
        <f>IF(SUM(J264,L264)=0,"Others",IF(AND(L264=0,J264&gt;0),"Not Forecasted But Sold",IF(AND(L264&gt;0,J264=0),"Forecasted But Not Sold",IF(L264/J264&gt;1.1,"Overforecast",IF(L264/J264&lt;0.9,"Underforecast","Normal")))))</f>
        <v>Others</v>
      </c>
      <c r="AE264" s="61" t="str">
        <f>IF(SUM(J264,M264)=0,"Others",IF(AND(M264=0,J264&gt;0),"Not Forecasted But Sold",IF(AND(M264&gt;0,J264=0),"Forecasted But Not Sold",IF(M264/J264&gt;1.1,"Overforecast",IF(M264/J264&lt;0.9,"Underforecast","Normal")))))</f>
        <v>Others</v>
      </c>
      <c r="AF264" s="144" t="str">
        <f>IFERROR(IF(J264=0,"0",VLOOKUP(J264/M264,Master!$N$5:$P$11,3,TRUE)),"Sales Agst No FC")</f>
        <v>0</v>
      </c>
    </row>
    <row r="265" spans="1:32" x14ac:dyDescent="0.45">
      <c r="A265" s="60" t="s">
        <v>2302</v>
      </c>
      <c r="B265" s="61" t="s">
        <v>1122</v>
      </c>
      <c r="C265" s="61" t="s">
        <v>1134</v>
      </c>
      <c r="D265" s="61" t="s">
        <v>1194</v>
      </c>
      <c r="E265" s="62" t="s">
        <v>375</v>
      </c>
      <c r="F265" s="62" t="s">
        <v>1551</v>
      </c>
      <c r="G265" s="63">
        <v>44593</v>
      </c>
      <c r="H265" s="64">
        <v>0</v>
      </c>
      <c r="I265" s="61" t="str">
        <f t="shared" si="20"/>
        <v>Supply</v>
      </c>
      <c r="J265" s="66">
        <v>0</v>
      </c>
      <c r="K265" s="67">
        <v>0</v>
      </c>
      <c r="L265" s="64">
        <v>0</v>
      </c>
      <c r="M265" s="64">
        <v>0</v>
      </c>
      <c r="N265" s="67">
        <f>ABS(K265-$J265)</f>
        <v>0</v>
      </c>
      <c r="O265" s="64">
        <f>ABS(L265-$J265)</f>
        <v>0</v>
      </c>
      <c r="P265" s="64">
        <f>ABS(M265-$J265)</f>
        <v>0</v>
      </c>
      <c r="Q265" s="66">
        <v>840.36491658747775</v>
      </c>
      <c r="R265" s="66">
        <f>$Q265*J265</f>
        <v>0</v>
      </c>
      <c r="S265" s="67">
        <f>$Q265*K265</f>
        <v>0</v>
      </c>
      <c r="T265" s="64">
        <f>$Q265*L265</f>
        <v>0</v>
      </c>
      <c r="U265" s="64">
        <f>$Q265*M265</f>
        <v>0</v>
      </c>
      <c r="V265" s="67">
        <f t="shared" si="21"/>
        <v>0</v>
      </c>
      <c r="W265" s="64">
        <f t="shared" si="22"/>
        <v>0</v>
      </c>
      <c r="X265" s="117">
        <f t="shared" si="23"/>
        <v>0</v>
      </c>
      <c r="Y265" s="75">
        <f>IFERROR(MAX(1-N265/$J265,0),1)</f>
        <v>1</v>
      </c>
      <c r="Z265" s="27">
        <f>IFERROR(MAX(1-O265/$J265,0),1)</f>
        <v>1</v>
      </c>
      <c r="AA265" s="76">
        <f>IFERROR(MAX(1-P265/$J265,0),1)</f>
        <v>1</v>
      </c>
      <c r="AB265" s="65" t="str">
        <f>IF(SUM($J265,M265)=0,"Others",VLOOKUP(AA265,Master!$B$4:$D$13,3,TRUE))</f>
        <v>Others</v>
      </c>
      <c r="AC265" s="60" t="str">
        <f>IF(SUM(J265,K265)=0,"Others",IF(AND(K265=0,J265&gt;0),"Not Forecasted But Sold",IF(AND(K265&gt;0,J265=0),"Forecasted But Not Sold",IF(K265/J265&gt;1.1,"Overforecast",IF(K265/J265&lt;0.9,"Underforecast","Normal")))))</f>
        <v>Others</v>
      </c>
      <c r="AD265" s="61" t="str">
        <f>IF(SUM(J265,L265)=0,"Others",IF(AND(L265=0,J265&gt;0),"Not Forecasted But Sold",IF(AND(L265&gt;0,J265=0),"Forecasted But Not Sold",IF(L265/J265&gt;1.1,"Overforecast",IF(L265/J265&lt;0.9,"Underforecast","Normal")))))</f>
        <v>Others</v>
      </c>
      <c r="AE265" s="61" t="str">
        <f>IF(SUM(J265,M265)=0,"Others",IF(AND(M265=0,J265&gt;0),"Not Forecasted But Sold",IF(AND(M265&gt;0,J265=0),"Forecasted But Not Sold",IF(M265/J265&gt;1.1,"Overforecast",IF(M265/J265&lt;0.9,"Underforecast","Normal")))))</f>
        <v>Others</v>
      </c>
      <c r="AF265" s="144" t="str">
        <f>IFERROR(IF(J265=0,"0",VLOOKUP(J265/M265,Master!$N$5:$P$11,3,TRUE)),"Sales Agst No FC")</f>
        <v>0</v>
      </c>
    </row>
    <row r="266" spans="1:32" x14ac:dyDescent="0.45">
      <c r="A266" s="60" t="s">
        <v>2302</v>
      </c>
      <c r="B266" s="61" t="s">
        <v>1119</v>
      </c>
      <c r="C266" s="61" t="s">
        <v>1134</v>
      </c>
      <c r="D266" s="61" t="s">
        <v>1194</v>
      </c>
      <c r="E266" s="62" t="s">
        <v>376</v>
      </c>
      <c r="F266" s="62" t="s">
        <v>1552</v>
      </c>
      <c r="G266" s="63">
        <v>44593</v>
      </c>
      <c r="H266" s="64">
        <v>5003</v>
      </c>
      <c r="I266" s="61" t="str">
        <f t="shared" si="20"/>
        <v>Demand</v>
      </c>
      <c r="J266" s="66">
        <v>2056</v>
      </c>
      <c r="K266" s="67">
        <v>1880</v>
      </c>
      <c r="L266" s="64">
        <v>1880</v>
      </c>
      <c r="M266" s="64">
        <v>1600</v>
      </c>
      <c r="N266" s="67">
        <f>ABS(K266-$J266)</f>
        <v>176</v>
      </c>
      <c r="O266" s="64">
        <f>ABS(L266-$J266)</f>
        <v>176</v>
      </c>
      <c r="P266" s="64">
        <f>ABS(M266-$J266)</f>
        <v>456</v>
      </c>
      <c r="Q266" s="66">
        <v>16.992541680644077</v>
      </c>
      <c r="R266" s="66">
        <f>$Q266*J266</f>
        <v>34936.665695404219</v>
      </c>
      <c r="S266" s="67">
        <f>$Q266*K266</f>
        <v>31945.978359610865</v>
      </c>
      <c r="T266" s="64">
        <f>$Q266*L266</f>
        <v>31945.978359610865</v>
      </c>
      <c r="U266" s="64">
        <f>$Q266*M266</f>
        <v>27188.066689030522</v>
      </c>
      <c r="V266" s="67">
        <f t="shared" si="21"/>
        <v>2990.6873357933546</v>
      </c>
      <c r="W266" s="64">
        <f t="shared" si="22"/>
        <v>2990.6873357933546</v>
      </c>
      <c r="X266" s="117">
        <f t="shared" si="23"/>
        <v>7748.5990063736972</v>
      </c>
      <c r="Y266" s="75">
        <f>IFERROR(MAX(1-N266/$J266,0),1)</f>
        <v>0.91439688715953304</v>
      </c>
      <c r="Z266" s="27">
        <f>IFERROR(MAX(1-O266/$J266,0),1)</f>
        <v>0.91439688715953304</v>
      </c>
      <c r="AA266" s="76">
        <f>IFERROR(MAX(1-P266/$J266,0),1)</f>
        <v>0.77821011673151752</v>
      </c>
      <c r="AB266" s="65" t="str">
        <f>IF(SUM($J266,M266)=0,"Others",VLOOKUP(AA266,Master!$B$4:$D$13,3,TRUE))</f>
        <v>70-80%</v>
      </c>
      <c r="AC266" s="60" t="str">
        <f>IF(SUM(J266,K266)=0,"Others",IF(AND(K266=0,J266&gt;0),"Not Forecasted But Sold",IF(AND(K266&gt;0,J266=0),"Forecasted But Not Sold",IF(K266/J266&gt;1.1,"Overforecast",IF(K266/J266&lt;0.9,"Underforecast","Normal")))))</f>
        <v>Normal</v>
      </c>
      <c r="AD266" s="61" t="str">
        <f>IF(SUM(J266,L266)=0,"Others",IF(AND(L266=0,J266&gt;0),"Not Forecasted But Sold",IF(AND(L266&gt;0,J266=0),"Forecasted But Not Sold",IF(L266/J266&gt;1.1,"Overforecast",IF(L266/J266&lt;0.9,"Underforecast","Normal")))))</f>
        <v>Normal</v>
      </c>
      <c r="AE266" s="61" t="str">
        <f>IF(SUM(J266,M266)=0,"Others",IF(AND(M266=0,J266&gt;0),"Not Forecasted But Sold",IF(AND(M266&gt;0,J266=0),"Forecasted But Not Sold",IF(M266/J266&gt;1.1,"Overforecast",IF(M266/J266&lt;0.9,"Underforecast","Normal")))))</f>
        <v>Underforecast</v>
      </c>
      <c r="AF266" s="144" t="str">
        <f>IFERROR(IF(J266=0,"0",VLOOKUP(J266/M266,Master!$N$5:$P$11,3,TRUE)),"Sales Agst No FC")</f>
        <v>120-150</v>
      </c>
    </row>
    <row r="267" spans="1:32" x14ac:dyDescent="0.45">
      <c r="A267" s="60" t="s">
        <v>2302</v>
      </c>
      <c r="B267" s="61" t="s">
        <v>1119</v>
      </c>
      <c r="C267" s="61" t="s">
        <v>1134</v>
      </c>
      <c r="D267" s="61" t="s">
        <v>1194</v>
      </c>
      <c r="E267" s="62" t="s">
        <v>377</v>
      </c>
      <c r="F267" s="62" t="s">
        <v>1553</v>
      </c>
      <c r="G267" s="63">
        <v>44593</v>
      </c>
      <c r="H267" s="64">
        <v>431</v>
      </c>
      <c r="I267" s="61" t="str">
        <f t="shared" si="20"/>
        <v>Demand</v>
      </c>
      <c r="J267" s="66">
        <v>81</v>
      </c>
      <c r="K267" s="67">
        <v>99</v>
      </c>
      <c r="L267" s="64">
        <v>99</v>
      </c>
      <c r="M267" s="64">
        <v>70</v>
      </c>
      <c r="N267" s="67">
        <f>ABS(K267-$J267)</f>
        <v>18</v>
      </c>
      <c r="O267" s="64">
        <f>ABS(L267-$J267)</f>
        <v>18</v>
      </c>
      <c r="P267" s="64">
        <f>ABS(M267-$J267)</f>
        <v>11</v>
      </c>
      <c r="Q267" s="66">
        <v>31.89977272727273</v>
      </c>
      <c r="R267" s="66">
        <f>$Q267*J267</f>
        <v>2583.8815909090913</v>
      </c>
      <c r="S267" s="67">
        <f>$Q267*K267</f>
        <v>3158.0775000000003</v>
      </c>
      <c r="T267" s="64">
        <f>$Q267*L267</f>
        <v>3158.0775000000003</v>
      </c>
      <c r="U267" s="64">
        <f>$Q267*M267</f>
        <v>2232.9840909090913</v>
      </c>
      <c r="V267" s="67">
        <f t="shared" si="21"/>
        <v>574.19590909090903</v>
      </c>
      <c r="W267" s="64">
        <f t="shared" si="22"/>
        <v>574.19590909090903</v>
      </c>
      <c r="X267" s="117">
        <f t="shared" si="23"/>
        <v>350.89750000000004</v>
      </c>
      <c r="Y267" s="75">
        <f>IFERROR(MAX(1-N267/$J267,0),1)</f>
        <v>0.77777777777777779</v>
      </c>
      <c r="Z267" s="27">
        <f>IFERROR(MAX(1-O267/$J267,0),1)</f>
        <v>0.77777777777777779</v>
      </c>
      <c r="AA267" s="76">
        <f>IFERROR(MAX(1-P267/$J267,0),1)</f>
        <v>0.86419753086419759</v>
      </c>
      <c r="AB267" s="65" t="str">
        <f>IF(SUM($J267,M267)=0,"Others",VLOOKUP(AA267,Master!$B$4:$D$13,3,TRUE))</f>
        <v>80-90%</v>
      </c>
      <c r="AC267" s="60" t="str">
        <f>IF(SUM(J267,K267)=0,"Others",IF(AND(K267=0,J267&gt;0),"Not Forecasted But Sold",IF(AND(K267&gt;0,J267=0),"Forecasted But Not Sold",IF(K267/J267&gt;1.1,"Overforecast",IF(K267/J267&lt;0.9,"Underforecast","Normal")))))</f>
        <v>Overforecast</v>
      </c>
      <c r="AD267" s="61" t="str">
        <f>IF(SUM(J267,L267)=0,"Others",IF(AND(L267=0,J267&gt;0),"Not Forecasted But Sold",IF(AND(L267&gt;0,J267=0),"Forecasted But Not Sold",IF(L267/J267&gt;1.1,"Overforecast",IF(L267/J267&lt;0.9,"Underforecast","Normal")))))</f>
        <v>Overforecast</v>
      </c>
      <c r="AE267" s="61" t="str">
        <f>IF(SUM(J267,M267)=0,"Others",IF(AND(M267=0,J267&gt;0),"Not Forecasted But Sold",IF(AND(M267&gt;0,J267=0),"Forecasted But Not Sold",IF(M267/J267&gt;1.1,"Overforecast",IF(M267/J267&lt;0.9,"Underforecast","Normal")))))</f>
        <v>Underforecast</v>
      </c>
      <c r="AF267" s="144" t="str">
        <f>IFERROR(IF(J267=0,"0",VLOOKUP(J267/M267,Master!$N$5:$P$11,3,TRUE)),"Sales Agst No FC")</f>
        <v>80-120</v>
      </c>
    </row>
    <row r="268" spans="1:32" x14ac:dyDescent="0.45">
      <c r="A268" s="60" t="s">
        <v>2302</v>
      </c>
      <c r="B268" s="61" t="s">
        <v>1123</v>
      </c>
      <c r="C268" s="61" t="s">
        <v>1134</v>
      </c>
      <c r="D268" s="61" t="s">
        <v>1194</v>
      </c>
      <c r="E268" s="62" t="s">
        <v>378</v>
      </c>
      <c r="F268" s="62" t="s">
        <v>1554</v>
      </c>
      <c r="G268" s="63">
        <v>44593</v>
      </c>
      <c r="H268" s="64">
        <v>24194</v>
      </c>
      <c r="I268" s="61" t="str">
        <f t="shared" si="20"/>
        <v>Demand</v>
      </c>
      <c r="J268" s="66">
        <v>7650</v>
      </c>
      <c r="K268" s="67">
        <v>7993</v>
      </c>
      <c r="L268" s="64">
        <v>7993</v>
      </c>
      <c r="M268" s="64">
        <v>7500</v>
      </c>
      <c r="N268" s="67">
        <f>ABS(K268-$J268)</f>
        <v>343</v>
      </c>
      <c r="O268" s="64">
        <f>ABS(L268-$J268)</f>
        <v>343</v>
      </c>
      <c r="P268" s="64">
        <f>ABS(M268-$J268)</f>
        <v>150</v>
      </c>
      <c r="Q268" s="66">
        <v>7.0446622927725082</v>
      </c>
      <c r="R268" s="66">
        <f>$Q268*J268</f>
        <v>53891.666539709688</v>
      </c>
      <c r="S268" s="67">
        <f>$Q268*K268</f>
        <v>56307.985706130661</v>
      </c>
      <c r="T268" s="64">
        <f>$Q268*L268</f>
        <v>56307.985706130661</v>
      </c>
      <c r="U268" s="64">
        <f>$Q268*M268</f>
        <v>52834.967195793812</v>
      </c>
      <c r="V268" s="67">
        <f t="shared" si="21"/>
        <v>2416.3191664209735</v>
      </c>
      <c r="W268" s="64">
        <f t="shared" si="22"/>
        <v>2416.3191664209735</v>
      </c>
      <c r="X268" s="117">
        <f t="shared" si="23"/>
        <v>1056.6993439158759</v>
      </c>
      <c r="Y268" s="75">
        <f>IFERROR(MAX(1-N268/$J268,0),1)</f>
        <v>0.95516339869281042</v>
      </c>
      <c r="Z268" s="27">
        <f>IFERROR(MAX(1-O268/$J268,0),1)</f>
        <v>0.95516339869281042</v>
      </c>
      <c r="AA268" s="76">
        <f>IFERROR(MAX(1-P268/$J268,0),1)</f>
        <v>0.98039215686274506</v>
      </c>
      <c r="AB268" s="65" t="str">
        <f>IF(SUM($J268,M268)=0,"Others",VLOOKUP(AA268,Master!$B$4:$D$13,3,TRUE))</f>
        <v>90-100%</v>
      </c>
      <c r="AC268" s="60" t="str">
        <f>IF(SUM(J268,K268)=0,"Others",IF(AND(K268=0,J268&gt;0),"Not Forecasted But Sold",IF(AND(K268&gt;0,J268=0),"Forecasted But Not Sold",IF(K268/J268&gt;1.1,"Overforecast",IF(K268/J268&lt;0.9,"Underforecast","Normal")))))</f>
        <v>Normal</v>
      </c>
      <c r="AD268" s="61" t="str">
        <f>IF(SUM(J268,L268)=0,"Others",IF(AND(L268=0,J268&gt;0),"Not Forecasted But Sold",IF(AND(L268&gt;0,J268=0),"Forecasted But Not Sold",IF(L268/J268&gt;1.1,"Overforecast",IF(L268/J268&lt;0.9,"Underforecast","Normal")))))</f>
        <v>Normal</v>
      </c>
      <c r="AE268" s="61" t="str">
        <f>IF(SUM(J268,M268)=0,"Others",IF(AND(M268=0,J268&gt;0),"Not Forecasted But Sold",IF(AND(M268&gt;0,J268=0),"Forecasted But Not Sold",IF(M268/J268&gt;1.1,"Overforecast",IF(M268/J268&lt;0.9,"Underforecast","Normal")))))</f>
        <v>Normal</v>
      </c>
      <c r="AF268" s="144" t="str">
        <f>IFERROR(IF(J268=0,"0",VLOOKUP(J268/M268,Master!$N$5:$P$11,3,TRUE)),"Sales Agst No FC")</f>
        <v>80-120</v>
      </c>
    </row>
    <row r="269" spans="1:32" x14ac:dyDescent="0.45">
      <c r="A269" s="60" t="s">
        <v>2302</v>
      </c>
      <c r="B269" s="61" t="s">
        <v>1123</v>
      </c>
      <c r="C269" s="61" t="s">
        <v>1134</v>
      </c>
      <c r="D269" s="61" t="s">
        <v>1194</v>
      </c>
      <c r="E269" s="62" t="s">
        <v>379</v>
      </c>
      <c r="F269" s="62" t="s">
        <v>1555</v>
      </c>
      <c r="G269" s="63">
        <v>44593</v>
      </c>
      <c r="H269" s="64">
        <v>756</v>
      </c>
      <c r="I269" s="61" t="str">
        <f t="shared" si="20"/>
        <v>Demand</v>
      </c>
      <c r="J269" s="66">
        <v>1103</v>
      </c>
      <c r="K269" s="67">
        <v>1254</v>
      </c>
      <c r="L269" s="64">
        <v>1254</v>
      </c>
      <c r="M269" s="64">
        <v>1000</v>
      </c>
      <c r="N269" s="67">
        <f>ABS(K269-$J269)</f>
        <v>151</v>
      </c>
      <c r="O269" s="64">
        <f>ABS(L269-$J269)</f>
        <v>151</v>
      </c>
      <c r="P269" s="64">
        <f>ABS(M269-$J269)</f>
        <v>103</v>
      </c>
      <c r="Q269" s="66">
        <v>12.053888836315245</v>
      </c>
      <c r="R269" s="66">
        <f>$Q269*J269</f>
        <v>13295.439386455715</v>
      </c>
      <c r="S269" s="67">
        <f>$Q269*K269</f>
        <v>15115.576600739318</v>
      </c>
      <c r="T269" s="64">
        <f>$Q269*L269</f>
        <v>15115.576600739318</v>
      </c>
      <c r="U269" s="64">
        <f>$Q269*M269</f>
        <v>12053.888836315245</v>
      </c>
      <c r="V269" s="67">
        <f t="shared" si="21"/>
        <v>1820.1372142836026</v>
      </c>
      <c r="W269" s="64">
        <f t="shared" si="22"/>
        <v>1820.1372142836026</v>
      </c>
      <c r="X269" s="117">
        <f t="shared" si="23"/>
        <v>1241.5505501404696</v>
      </c>
      <c r="Y269" s="75">
        <f>IFERROR(MAX(1-N269/$J269,0),1)</f>
        <v>0.86310063463281961</v>
      </c>
      <c r="Z269" s="27">
        <f>IFERROR(MAX(1-O269/$J269,0),1)</f>
        <v>0.86310063463281961</v>
      </c>
      <c r="AA269" s="76">
        <f>IFERROR(MAX(1-P269/$J269,0),1)</f>
        <v>0.90661831368993651</v>
      </c>
      <c r="AB269" s="65" t="str">
        <f>IF(SUM($J269,M269)=0,"Others",VLOOKUP(AA269,Master!$B$4:$D$13,3,TRUE))</f>
        <v>80-90%</v>
      </c>
      <c r="AC269" s="60" t="str">
        <f>IF(SUM(J269,K269)=0,"Others",IF(AND(K269=0,J269&gt;0),"Not Forecasted But Sold",IF(AND(K269&gt;0,J269=0),"Forecasted But Not Sold",IF(K269/J269&gt;1.1,"Overforecast",IF(K269/J269&lt;0.9,"Underforecast","Normal")))))</f>
        <v>Overforecast</v>
      </c>
      <c r="AD269" s="61" t="str">
        <f>IF(SUM(J269,L269)=0,"Others",IF(AND(L269=0,J269&gt;0),"Not Forecasted But Sold",IF(AND(L269&gt;0,J269=0),"Forecasted But Not Sold",IF(L269/J269&gt;1.1,"Overforecast",IF(L269/J269&lt;0.9,"Underforecast","Normal")))))</f>
        <v>Overforecast</v>
      </c>
      <c r="AE269" s="61" t="str">
        <f>IF(SUM(J269,M269)=0,"Others",IF(AND(M269=0,J269&gt;0),"Not Forecasted But Sold",IF(AND(M269&gt;0,J269=0),"Forecasted But Not Sold",IF(M269/J269&gt;1.1,"Overforecast",IF(M269/J269&lt;0.9,"Underforecast","Normal")))))</f>
        <v>Normal</v>
      </c>
      <c r="AF269" s="144" t="str">
        <f>IFERROR(IF(J269=0,"0",VLOOKUP(J269/M269,Master!$N$5:$P$11,3,TRUE)),"Sales Agst No FC")</f>
        <v>80-120</v>
      </c>
    </row>
    <row r="270" spans="1:32" x14ac:dyDescent="0.45">
      <c r="A270" s="60" t="s">
        <v>2302</v>
      </c>
      <c r="B270" s="61" t="s">
        <v>1119</v>
      </c>
      <c r="C270" s="61" t="s">
        <v>1136</v>
      </c>
      <c r="D270" s="61" t="s">
        <v>1195</v>
      </c>
      <c r="E270" s="62" t="s">
        <v>380</v>
      </c>
      <c r="F270" s="62" t="s">
        <v>1556</v>
      </c>
      <c r="G270" s="63">
        <v>44593</v>
      </c>
      <c r="H270" s="64">
        <v>0</v>
      </c>
      <c r="I270" s="61" t="str">
        <f t="shared" si="20"/>
        <v>Supply</v>
      </c>
      <c r="J270" s="66">
        <v>0</v>
      </c>
      <c r="K270" s="67">
        <v>0</v>
      </c>
      <c r="L270" s="64">
        <v>0</v>
      </c>
      <c r="M270" s="64">
        <v>0</v>
      </c>
      <c r="N270" s="67">
        <f>ABS(K270-$J270)</f>
        <v>0</v>
      </c>
      <c r="O270" s="64">
        <f>ABS(L270-$J270)</f>
        <v>0</v>
      </c>
      <c r="P270" s="64">
        <f>ABS(M270-$J270)</f>
        <v>0</v>
      </c>
      <c r="Q270" s="66">
        <v>0</v>
      </c>
      <c r="R270" s="66">
        <f>$Q270*J270</f>
        <v>0</v>
      </c>
      <c r="S270" s="67">
        <f>$Q270*K270</f>
        <v>0</v>
      </c>
      <c r="T270" s="64">
        <f>$Q270*L270</f>
        <v>0</v>
      </c>
      <c r="U270" s="64">
        <f>$Q270*M270</f>
        <v>0</v>
      </c>
      <c r="V270" s="67">
        <f t="shared" si="21"/>
        <v>0</v>
      </c>
      <c r="W270" s="64">
        <f t="shared" si="22"/>
        <v>0</v>
      </c>
      <c r="X270" s="117">
        <f t="shared" si="23"/>
        <v>0</v>
      </c>
      <c r="Y270" s="75">
        <f>IFERROR(MAX(1-N270/$J270,0),1)</f>
        <v>1</v>
      </c>
      <c r="Z270" s="27">
        <f>IFERROR(MAX(1-O270/$J270,0),1)</f>
        <v>1</v>
      </c>
      <c r="AA270" s="76">
        <f>IFERROR(MAX(1-P270/$J270,0),1)</f>
        <v>1</v>
      </c>
      <c r="AB270" s="65" t="str">
        <f>IF(SUM($J270,M270)=0,"Others",VLOOKUP(AA270,Master!$B$4:$D$13,3,TRUE))</f>
        <v>Others</v>
      </c>
      <c r="AC270" s="60" t="str">
        <f>IF(SUM(J270,K270)=0,"Others",IF(AND(K270=0,J270&gt;0),"Not Forecasted But Sold",IF(AND(K270&gt;0,J270=0),"Forecasted But Not Sold",IF(K270/J270&gt;1.1,"Overforecast",IF(K270/J270&lt;0.9,"Underforecast","Normal")))))</f>
        <v>Others</v>
      </c>
      <c r="AD270" s="61" t="str">
        <f>IF(SUM(J270,L270)=0,"Others",IF(AND(L270=0,J270&gt;0),"Not Forecasted But Sold",IF(AND(L270&gt;0,J270=0),"Forecasted But Not Sold",IF(L270/J270&gt;1.1,"Overforecast",IF(L270/J270&lt;0.9,"Underforecast","Normal")))))</f>
        <v>Others</v>
      </c>
      <c r="AE270" s="61" t="str">
        <f>IF(SUM(J270,M270)=0,"Others",IF(AND(M270=0,J270&gt;0),"Not Forecasted But Sold",IF(AND(M270&gt;0,J270=0),"Forecasted But Not Sold",IF(M270/J270&gt;1.1,"Overforecast",IF(M270/J270&lt;0.9,"Underforecast","Normal")))))</f>
        <v>Others</v>
      </c>
      <c r="AF270" s="144" t="str">
        <f>IFERROR(IF(J270=0,"0",VLOOKUP(J270/M270,Master!$N$5:$P$11,3,TRUE)),"Sales Agst No FC")</f>
        <v>0</v>
      </c>
    </row>
    <row r="271" spans="1:32" x14ac:dyDescent="0.45">
      <c r="A271" s="60" t="s">
        <v>2302</v>
      </c>
      <c r="B271" s="61" t="s">
        <v>1123</v>
      </c>
      <c r="C271" s="61" t="s">
        <v>1136</v>
      </c>
      <c r="D271" s="61" t="s">
        <v>1195</v>
      </c>
      <c r="E271" s="62" t="s">
        <v>381</v>
      </c>
      <c r="F271" s="62" t="s">
        <v>1557</v>
      </c>
      <c r="G271" s="63">
        <v>44593</v>
      </c>
      <c r="H271" s="64">
        <v>7711</v>
      </c>
      <c r="I271" s="61" t="str">
        <f t="shared" si="20"/>
        <v>Demand</v>
      </c>
      <c r="J271" s="66">
        <v>0</v>
      </c>
      <c r="K271" s="67">
        <v>0</v>
      </c>
      <c r="L271" s="64">
        <v>0</v>
      </c>
      <c r="M271" s="64">
        <v>0</v>
      </c>
      <c r="N271" s="67">
        <f>ABS(K271-$J271)</f>
        <v>0</v>
      </c>
      <c r="O271" s="64">
        <f>ABS(L271-$J271)</f>
        <v>0</v>
      </c>
      <c r="P271" s="64">
        <f>ABS(M271-$J271)</f>
        <v>0</v>
      </c>
      <c r="Q271" s="66">
        <v>21.785</v>
      </c>
      <c r="R271" s="66">
        <f>$Q271*J271</f>
        <v>0</v>
      </c>
      <c r="S271" s="67">
        <f>$Q271*K271</f>
        <v>0</v>
      </c>
      <c r="T271" s="64">
        <f>$Q271*L271</f>
        <v>0</v>
      </c>
      <c r="U271" s="64">
        <f>$Q271*M271</f>
        <v>0</v>
      </c>
      <c r="V271" s="67">
        <f t="shared" si="21"/>
        <v>0</v>
      </c>
      <c r="W271" s="64">
        <f t="shared" si="22"/>
        <v>0</v>
      </c>
      <c r="X271" s="117">
        <f t="shared" si="23"/>
        <v>0</v>
      </c>
      <c r="Y271" s="75">
        <f>IFERROR(MAX(1-N271/$J271,0),1)</f>
        <v>1</v>
      </c>
      <c r="Z271" s="27">
        <f>IFERROR(MAX(1-O271/$J271,0),1)</f>
        <v>1</v>
      </c>
      <c r="AA271" s="76">
        <f>IFERROR(MAX(1-P271/$J271,0),1)</f>
        <v>1</v>
      </c>
      <c r="AB271" s="65" t="str">
        <f>IF(SUM($J271,M271)=0,"Others",VLOOKUP(AA271,Master!$B$4:$D$13,3,TRUE))</f>
        <v>Others</v>
      </c>
      <c r="AC271" s="60" t="str">
        <f>IF(SUM(J271,K271)=0,"Others",IF(AND(K271=0,J271&gt;0),"Not Forecasted But Sold",IF(AND(K271&gt;0,J271=0),"Forecasted But Not Sold",IF(K271/J271&gt;1.1,"Overforecast",IF(K271/J271&lt;0.9,"Underforecast","Normal")))))</f>
        <v>Others</v>
      </c>
      <c r="AD271" s="61" t="str">
        <f>IF(SUM(J271,L271)=0,"Others",IF(AND(L271=0,J271&gt;0),"Not Forecasted But Sold",IF(AND(L271&gt;0,J271=0),"Forecasted But Not Sold",IF(L271/J271&gt;1.1,"Overforecast",IF(L271/J271&lt;0.9,"Underforecast","Normal")))))</f>
        <v>Others</v>
      </c>
      <c r="AE271" s="61" t="str">
        <f>IF(SUM(J271,M271)=0,"Others",IF(AND(M271=0,J271&gt;0),"Not Forecasted But Sold",IF(AND(M271&gt;0,J271=0),"Forecasted But Not Sold",IF(M271/J271&gt;1.1,"Overforecast",IF(M271/J271&lt;0.9,"Underforecast","Normal")))))</f>
        <v>Others</v>
      </c>
      <c r="AF271" s="144" t="str">
        <f>IFERROR(IF(J271=0,"0",VLOOKUP(J271/M271,Master!$N$5:$P$11,3,TRUE)),"Sales Agst No FC")</f>
        <v>0</v>
      </c>
    </row>
    <row r="272" spans="1:32" x14ac:dyDescent="0.45">
      <c r="A272" s="60" t="s">
        <v>2302</v>
      </c>
      <c r="B272" s="61" t="s">
        <v>1122</v>
      </c>
      <c r="C272" s="61" t="s">
        <v>1129</v>
      </c>
      <c r="D272" s="61" t="s">
        <v>1196</v>
      </c>
      <c r="E272" s="62" t="s">
        <v>382</v>
      </c>
      <c r="F272" s="62" t="s">
        <v>1558</v>
      </c>
      <c r="G272" s="63">
        <v>44593</v>
      </c>
      <c r="H272" s="64">
        <v>1739</v>
      </c>
      <c r="I272" s="61" t="str">
        <f t="shared" si="20"/>
        <v>Demand</v>
      </c>
      <c r="J272" s="66">
        <v>38</v>
      </c>
      <c r="K272" s="67">
        <v>85</v>
      </c>
      <c r="L272" s="64">
        <v>85</v>
      </c>
      <c r="M272" s="64">
        <v>0</v>
      </c>
      <c r="N272" s="67">
        <f>ABS(K272-$J272)</f>
        <v>47</v>
      </c>
      <c r="O272" s="64">
        <f>ABS(L272-$J272)</f>
        <v>47</v>
      </c>
      <c r="P272" s="64">
        <f>ABS(M272-$J272)</f>
        <v>38</v>
      </c>
      <c r="Q272" s="66">
        <v>5.2479000000000005</v>
      </c>
      <c r="R272" s="66">
        <f>$Q272*J272</f>
        <v>199.42020000000002</v>
      </c>
      <c r="S272" s="67">
        <f>$Q272*K272</f>
        <v>446.07150000000001</v>
      </c>
      <c r="T272" s="64">
        <f>$Q272*L272</f>
        <v>446.07150000000001</v>
      </c>
      <c r="U272" s="64">
        <f>$Q272*M272</f>
        <v>0</v>
      </c>
      <c r="V272" s="67">
        <f t="shared" si="21"/>
        <v>246.65129999999999</v>
      </c>
      <c r="W272" s="64">
        <f t="shared" si="22"/>
        <v>246.65129999999999</v>
      </c>
      <c r="X272" s="117">
        <f t="shared" si="23"/>
        <v>199.42020000000002</v>
      </c>
      <c r="Y272" s="75">
        <f>IFERROR(MAX(1-N272/$J272,0),1)</f>
        <v>0</v>
      </c>
      <c r="Z272" s="27">
        <f>IFERROR(MAX(1-O272/$J272,0),1)</f>
        <v>0</v>
      </c>
      <c r="AA272" s="76">
        <f>IFERROR(MAX(1-P272/$J272,0),1)</f>
        <v>0</v>
      </c>
      <c r="AB272" s="65" t="str">
        <f>IF(SUM($J272,M272)=0,"Others",VLOOKUP(AA272,Master!$B$4:$D$13,3,TRUE))</f>
        <v>0-10%</v>
      </c>
      <c r="AC272" s="60" t="str">
        <f>IF(SUM(J272,K272)=0,"Others",IF(AND(K272=0,J272&gt;0),"Not Forecasted But Sold",IF(AND(K272&gt;0,J272=0),"Forecasted But Not Sold",IF(K272/J272&gt;1.1,"Overforecast",IF(K272/J272&lt;0.9,"Underforecast","Normal")))))</f>
        <v>Overforecast</v>
      </c>
      <c r="AD272" s="61" t="str">
        <f>IF(SUM(J272,L272)=0,"Others",IF(AND(L272=0,J272&gt;0),"Not Forecasted But Sold",IF(AND(L272&gt;0,J272=0),"Forecasted But Not Sold",IF(L272/J272&gt;1.1,"Overforecast",IF(L272/J272&lt;0.9,"Underforecast","Normal")))))</f>
        <v>Overforecast</v>
      </c>
      <c r="AE272" s="61" t="str">
        <f>IF(SUM(J272,M272)=0,"Others",IF(AND(M272=0,J272&gt;0),"Not Forecasted But Sold",IF(AND(M272&gt;0,J272=0),"Forecasted But Not Sold",IF(M272/J272&gt;1.1,"Overforecast",IF(M272/J272&lt;0.9,"Underforecast","Normal")))))</f>
        <v>Not Forecasted But Sold</v>
      </c>
      <c r="AF272" s="144" t="str">
        <f>IFERROR(IF(J272=0,"0",VLOOKUP(J272/M272,Master!$N$5:$P$11,3,TRUE)),"Sales Agst No FC")</f>
        <v>Sales Agst No FC</v>
      </c>
    </row>
    <row r="273" spans="1:32" x14ac:dyDescent="0.45">
      <c r="A273" s="60" t="s">
        <v>2302</v>
      </c>
      <c r="B273" s="61" t="s">
        <v>1122</v>
      </c>
      <c r="C273" s="61" t="s">
        <v>1129</v>
      </c>
      <c r="D273" s="61" t="s">
        <v>1196</v>
      </c>
      <c r="E273" s="62" t="s">
        <v>383</v>
      </c>
      <c r="F273" s="62" t="s">
        <v>1559</v>
      </c>
      <c r="G273" s="63">
        <v>44593</v>
      </c>
      <c r="H273" s="64">
        <v>0</v>
      </c>
      <c r="I273" s="61" t="str">
        <f t="shared" si="20"/>
        <v>Supply</v>
      </c>
      <c r="J273" s="66">
        <v>0</v>
      </c>
      <c r="K273" s="67">
        <v>0</v>
      </c>
      <c r="L273" s="64">
        <v>0</v>
      </c>
      <c r="M273" s="64">
        <v>0</v>
      </c>
      <c r="N273" s="67">
        <f>ABS(K273-$J273)</f>
        <v>0</v>
      </c>
      <c r="O273" s="64">
        <f>ABS(L273-$J273)</f>
        <v>0</v>
      </c>
      <c r="P273" s="64">
        <f>ABS(M273-$J273)</f>
        <v>0</v>
      </c>
      <c r="Q273" s="66">
        <v>4.7123999999999997</v>
      </c>
      <c r="R273" s="66">
        <f>$Q273*J273</f>
        <v>0</v>
      </c>
      <c r="S273" s="67">
        <f>$Q273*K273</f>
        <v>0</v>
      </c>
      <c r="T273" s="64">
        <f>$Q273*L273</f>
        <v>0</v>
      </c>
      <c r="U273" s="64">
        <f>$Q273*M273</f>
        <v>0</v>
      </c>
      <c r="V273" s="67">
        <f t="shared" si="21"/>
        <v>0</v>
      </c>
      <c r="W273" s="64">
        <f t="shared" si="22"/>
        <v>0</v>
      </c>
      <c r="X273" s="117">
        <f t="shared" si="23"/>
        <v>0</v>
      </c>
      <c r="Y273" s="75">
        <f>IFERROR(MAX(1-N273/$J273,0),1)</f>
        <v>1</v>
      </c>
      <c r="Z273" s="27">
        <f>IFERROR(MAX(1-O273/$J273,0),1)</f>
        <v>1</v>
      </c>
      <c r="AA273" s="76">
        <f>IFERROR(MAX(1-P273/$J273,0),1)</f>
        <v>1</v>
      </c>
      <c r="AB273" s="65" t="str">
        <f>IF(SUM($J273,M273)=0,"Others",VLOOKUP(AA273,Master!$B$4:$D$13,3,TRUE))</f>
        <v>Others</v>
      </c>
      <c r="AC273" s="60" t="str">
        <f>IF(SUM(J273,K273)=0,"Others",IF(AND(K273=0,J273&gt;0),"Not Forecasted But Sold",IF(AND(K273&gt;0,J273=0),"Forecasted But Not Sold",IF(K273/J273&gt;1.1,"Overforecast",IF(K273/J273&lt;0.9,"Underforecast","Normal")))))</f>
        <v>Others</v>
      </c>
      <c r="AD273" s="61" t="str">
        <f>IF(SUM(J273,L273)=0,"Others",IF(AND(L273=0,J273&gt;0),"Not Forecasted But Sold",IF(AND(L273&gt;0,J273=0),"Forecasted But Not Sold",IF(L273/J273&gt;1.1,"Overforecast",IF(L273/J273&lt;0.9,"Underforecast","Normal")))))</f>
        <v>Others</v>
      </c>
      <c r="AE273" s="61" t="str">
        <f>IF(SUM(J273,M273)=0,"Others",IF(AND(M273=0,J273&gt;0),"Not Forecasted But Sold",IF(AND(M273&gt;0,J273=0),"Forecasted But Not Sold",IF(M273/J273&gt;1.1,"Overforecast",IF(M273/J273&lt;0.9,"Underforecast","Normal")))))</f>
        <v>Others</v>
      </c>
      <c r="AF273" s="144" t="str">
        <f>IFERROR(IF(J273=0,"0",VLOOKUP(J273/M273,Master!$N$5:$P$11,3,TRUE)),"Sales Agst No FC")</f>
        <v>0</v>
      </c>
    </row>
    <row r="274" spans="1:32" x14ac:dyDescent="0.45">
      <c r="A274" s="60" t="s">
        <v>2302</v>
      </c>
      <c r="B274" s="61" t="s">
        <v>1122</v>
      </c>
      <c r="C274" s="61" t="s">
        <v>1129</v>
      </c>
      <c r="D274" s="61" t="s">
        <v>1196</v>
      </c>
      <c r="E274" s="62" t="s">
        <v>384</v>
      </c>
      <c r="F274" s="62" t="s">
        <v>1560</v>
      </c>
      <c r="G274" s="63">
        <v>44593</v>
      </c>
      <c r="H274" s="64">
        <v>2485</v>
      </c>
      <c r="I274" s="61" t="str">
        <f t="shared" si="20"/>
        <v>Demand</v>
      </c>
      <c r="J274" s="66">
        <v>272</v>
      </c>
      <c r="K274" s="67">
        <v>125</v>
      </c>
      <c r="L274" s="64">
        <v>125</v>
      </c>
      <c r="M274" s="64">
        <v>180</v>
      </c>
      <c r="N274" s="67">
        <f>ABS(K274-$J274)</f>
        <v>147</v>
      </c>
      <c r="O274" s="64">
        <f>ABS(L274-$J274)</f>
        <v>147</v>
      </c>
      <c r="P274" s="64">
        <f>ABS(M274-$J274)</f>
        <v>92</v>
      </c>
      <c r="Q274" s="66">
        <v>10.293500000000002</v>
      </c>
      <c r="R274" s="66">
        <f>$Q274*J274</f>
        <v>2799.8320000000003</v>
      </c>
      <c r="S274" s="67">
        <f>$Q274*K274</f>
        <v>1286.6875000000002</v>
      </c>
      <c r="T274" s="64">
        <f>$Q274*L274</f>
        <v>1286.6875000000002</v>
      </c>
      <c r="U274" s="64">
        <f>$Q274*M274</f>
        <v>1852.8300000000004</v>
      </c>
      <c r="V274" s="67">
        <f t="shared" si="21"/>
        <v>1513.1445000000001</v>
      </c>
      <c r="W274" s="64">
        <f t="shared" si="22"/>
        <v>1513.1445000000001</v>
      </c>
      <c r="X274" s="117">
        <f t="shared" si="23"/>
        <v>947.00199999999995</v>
      </c>
      <c r="Y274" s="75">
        <f>IFERROR(MAX(1-N274/$J274,0),1)</f>
        <v>0.4595588235294118</v>
      </c>
      <c r="Z274" s="27">
        <f>IFERROR(MAX(1-O274/$J274,0),1)</f>
        <v>0.4595588235294118</v>
      </c>
      <c r="AA274" s="76">
        <f>IFERROR(MAX(1-P274/$J274,0),1)</f>
        <v>0.66176470588235292</v>
      </c>
      <c r="AB274" s="65" t="str">
        <f>IF(SUM($J274,M274)=0,"Others",VLOOKUP(AA274,Master!$B$4:$D$13,3,TRUE))</f>
        <v>60-70%</v>
      </c>
      <c r="AC274" s="60" t="str">
        <f>IF(SUM(J274,K274)=0,"Others",IF(AND(K274=0,J274&gt;0),"Not Forecasted But Sold",IF(AND(K274&gt;0,J274=0),"Forecasted But Not Sold",IF(K274/J274&gt;1.1,"Overforecast",IF(K274/J274&lt;0.9,"Underforecast","Normal")))))</f>
        <v>Underforecast</v>
      </c>
      <c r="AD274" s="61" t="str">
        <f>IF(SUM(J274,L274)=0,"Others",IF(AND(L274=0,J274&gt;0),"Not Forecasted But Sold",IF(AND(L274&gt;0,J274=0),"Forecasted But Not Sold",IF(L274/J274&gt;1.1,"Overforecast",IF(L274/J274&lt;0.9,"Underforecast","Normal")))))</f>
        <v>Underforecast</v>
      </c>
      <c r="AE274" s="61" t="str">
        <f>IF(SUM(J274,M274)=0,"Others",IF(AND(M274=0,J274&gt;0),"Not Forecasted But Sold",IF(AND(M274&gt;0,J274=0),"Forecasted But Not Sold",IF(M274/J274&gt;1.1,"Overforecast",IF(M274/J274&lt;0.9,"Underforecast","Normal")))))</f>
        <v>Underforecast</v>
      </c>
      <c r="AF274" s="144" t="str">
        <f>IFERROR(IF(J274=0,"0",VLOOKUP(J274/M274,Master!$N$5:$P$11,3,TRUE)),"Sales Agst No FC")</f>
        <v>150-200</v>
      </c>
    </row>
    <row r="275" spans="1:32" x14ac:dyDescent="0.45">
      <c r="A275" s="60" t="s">
        <v>2302</v>
      </c>
      <c r="B275" s="61" t="s">
        <v>1122</v>
      </c>
      <c r="C275" s="61" t="s">
        <v>1129</v>
      </c>
      <c r="D275" s="61" t="s">
        <v>1196</v>
      </c>
      <c r="E275" s="62" t="s">
        <v>385</v>
      </c>
      <c r="F275" s="62" t="s">
        <v>1561</v>
      </c>
      <c r="G275" s="63">
        <v>44593</v>
      </c>
      <c r="H275" s="64">
        <v>0</v>
      </c>
      <c r="I275" s="61" t="str">
        <f t="shared" si="20"/>
        <v>Supply</v>
      </c>
      <c r="J275" s="66">
        <v>0</v>
      </c>
      <c r="K275" s="67">
        <v>6</v>
      </c>
      <c r="L275" s="64">
        <v>6</v>
      </c>
      <c r="M275" s="64">
        <v>0</v>
      </c>
      <c r="N275" s="67">
        <f>ABS(K275-$J275)</f>
        <v>6</v>
      </c>
      <c r="O275" s="64">
        <f>ABS(L275-$J275)</f>
        <v>6</v>
      </c>
      <c r="P275" s="64">
        <f>ABS(M275-$J275)</f>
        <v>0</v>
      </c>
      <c r="Q275" s="66">
        <v>2.1539000000000001</v>
      </c>
      <c r="R275" s="66">
        <f>$Q275*J275</f>
        <v>0</v>
      </c>
      <c r="S275" s="67">
        <f>$Q275*K275</f>
        <v>12.923400000000001</v>
      </c>
      <c r="T275" s="64">
        <f>$Q275*L275</f>
        <v>12.923400000000001</v>
      </c>
      <c r="U275" s="64">
        <f>$Q275*M275</f>
        <v>0</v>
      </c>
      <c r="V275" s="67">
        <f t="shared" si="21"/>
        <v>12.923400000000001</v>
      </c>
      <c r="W275" s="64">
        <f t="shared" si="22"/>
        <v>12.923400000000001</v>
      </c>
      <c r="X275" s="117">
        <f t="shared" si="23"/>
        <v>0</v>
      </c>
      <c r="Y275" s="75">
        <f>IFERROR(MAX(1-N275/$J275,0),1)</f>
        <v>1</v>
      </c>
      <c r="Z275" s="27">
        <f>IFERROR(MAX(1-O275/$J275,0),1)</f>
        <v>1</v>
      </c>
      <c r="AA275" s="76">
        <f>IFERROR(MAX(1-P275/$J275,0),1)</f>
        <v>1</v>
      </c>
      <c r="AB275" s="65" t="str">
        <f>IF(SUM($J275,M275)=0,"Others",VLOOKUP(AA275,Master!$B$4:$D$13,3,TRUE))</f>
        <v>Others</v>
      </c>
      <c r="AC275" s="60" t="str">
        <f>IF(SUM(J275,K275)=0,"Others",IF(AND(K275=0,J275&gt;0),"Not Forecasted But Sold",IF(AND(K275&gt;0,J275=0),"Forecasted But Not Sold",IF(K275/J275&gt;1.1,"Overforecast",IF(K275/J275&lt;0.9,"Underforecast","Normal")))))</f>
        <v>Forecasted But Not Sold</v>
      </c>
      <c r="AD275" s="61" t="str">
        <f>IF(SUM(J275,L275)=0,"Others",IF(AND(L275=0,J275&gt;0),"Not Forecasted But Sold",IF(AND(L275&gt;0,J275=0),"Forecasted But Not Sold",IF(L275/J275&gt;1.1,"Overforecast",IF(L275/J275&lt;0.9,"Underforecast","Normal")))))</f>
        <v>Forecasted But Not Sold</v>
      </c>
      <c r="AE275" s="61" t="str">
        <f>IF(SUM(J275,M275)=0,"Others",IF(AND(M275=0,J275&gt;0),"Not Forecasted But Sold",IF(AND(M275&gt;0,J275=0),"Forecasted But Not Sold",IF(M275/J275&gt;1.1,"Overforecast",IF(M275/J275&lt;0.9,"Underforecast","Normal")))))</f>
        <v>Others</v>
      </c>
      <c r="AF275" s="144" t="str">
        <f>IFERROR(IF(J275=0,"0",VLOOKUP(J275/M275,Master!$N$5:$P$11,3,TRUE)),"Sales Agst No FC")</f>
        <v>0</v>
      </c>
    </row>
    <row r="276" spans="1:32" x14ac:dyDescent="0.45">
      <c r="A276" s="60" t="s">
        <v>2302</v>
      </c>
      <c r="B276" s="61" t="s">
        <v>1122</v>
      </c>
      <c r="C276" s="61" t="s">
        <v>1129</v>
      </c>
      <c r="D276" s="61" t="s">
        <v>1196</v>
      </c>
      <c r="E276" s="62" t="s">
        <v>386</v>
      </c>
      <c r="F276" s="62" t="s">
        <v>1562</v>
      </c>
      <c r="G276" s="63">
        <v>44593</v>
      </c>
      <c r="H276" s="64">
        <v>4417</v>
      </c>
      <c r="I276" s="61" t="str">
        <f t="shared" si="20"/>
        <v>Demand</v>
      </c>
      <c r="J276" s="66">
        <v>152</v>
      </c>
      <c r="K276" s="67">
        <v>177</v>
      </c>
      <c r="L276" s="64">
        <v>177</v>
      </c>
      <c r="M276" s="64">
        <v>150</v>
      </c>
      <c r="N276" s="67">
        <f>ABS(K276-$J276)</f>
        <v>25</v>
      </c>
      <c r="O276" s="64">
        <f>ABS(L276-$J276)</f>
        <v>25</v>
      </c>
      <c r="P276" s="64">
        <f>ABS(M276-$J276)</f>
        <v>2</v>
      </c>
      <c r="Q276" s="66">
        <v>22.5505</v>
      </c>
      <c r="R276" s="66">
        <f>$Q276*J276</f>
        <v>3427.6759999999999</v>
      </c>
      <c r="S276" s="67">
        <f>$Q276*K276</f>
        <v>3991.4384999999997</v>
      </c>
      <c r="T276" s="64">
        <f>$Q276*L276</f>
        <v>3991.4384999999997</v>
      </c>
      <c r="U276" s="64">
        <f>$Q276*M276</f>
        <v>3382.5749999999998</v>
      </c>
      <c r="V276" s="67">
        <f t="shared" si="21"/>
        <v>563.76249999999982</v>
      </c>
      <c r="W276" s="64">
        <f t="shared" si="22"/>
        <v>563.76249999999982</v>
      </c>
      <c r="X276" s="117">
        <f t="shared" si="23"/>
        <v>45.101000000000113</v>
      </c>
      <c r="Y276" s="75">
        <f>IFERROR(MAX(1-N276/$J276,0),1)</f>
        <v>0.83552631578947367</v>
      </c>
      <c r="Z276" s="27">
        <f>IFERROR(MAX(1-O276/$J276,0),1)</f>
        <v>0.83552631578947367</v>
      </c>
      <c r="AA276" s="76">
        <f>IFERROR(MAX(1-P276/$J276,0),1)</f>
        <v>0.98684210526315785</v>
      </c>
      <c r="AB276" s="65" t="str">
        <f>IF(SUM($J276,M276)=0,"Others",VLOOKUP(AA276,Master!$B$4:$D$13,3,TRUE))</f>
        <v>90-100%</v>
      </c>
      <c r="AC276" s="60" t="str">
        <f>IF(SUM(J276,K276)=0,"Others",IF(AND(K276=0,J276&gt;0),"Not Forecasted But Sold",IF(AND(K276&gt;0,J276=0),"Forecasted But Not Sold",IF(K276/J276&gt;1.1,"Overforecast",IF(K276/J276&lt;0.9,"Underforecast","Normal")))))</f>
        <v>Overforecast</v>
      </c>
      <c r="AD276" s="61" t="str">
        <f>IF(SUM(J276,L276)=0,"Others",IF(AND(L276=0,J276&gt;0),"Not Forecasted But Sold",IF(AND(L276&gt;0,J276=0),"Forecasted But Not Sold",IF(L276/J276&gt;1.1,"Overforecast",IF(L276/J276&lt;0.9,"Underforecast","Normal")))))</f>
        <v>Overforecast</v>
      </c>
      <c r="AE276" s="61" t="str">
        <f>IF(SUM(J276,M276)=0,"Others",IF(AND(M276=0,J276&gt;0),"Not Forecasted But Sold",IF(AND(M276&gt;0,J276=0),"Forecasted But Not Sold",IF(M276/J276&gt;1.1,"Overforecast",IF(M276/J276&lt;0.9,"Underforecast","Normal")))))</f>
        <v>Normal</v>
      </c>
      <c r="AF276" s="144" t="str">
        <f>IFERROR(IF(J276=0,"0",VLOOKUP(J276/M276,Master!$N$5:$P$11,3,TRUE)),"Sales Agst No FC")</f>
        <v>80-120</v>
      </c>
    </row>
    <row r="277" spans="1:32" x14ac:dyDescent="0.45">
      <c r="A277" s="60" t="s">
        <v>2302</v>
      </c>
      <c r="B277" s="61" t="s">
        <v>1122</v>
      </c>
      <c r="C277" s="61" t="s">
        <v>1129</v>
      </c>
      <c r="D277" s="61" t="s">
        <v>1196</v>
      </c>
      <c r="E277" s="62" t="s">
        <v>387</v>
      </c>
      <c r="F277" s="62" t="s">
        <v>1563</v>
      </c>
      <c r="G277" s="63">
        <v>44593</v>
      </c>
      <c r="H277" s="64">
        <v>0</v>
      </c>
      <c r="I277" s="61" t="str">
        <f t="shared" si="20"/>
        <v>Supply</v>
      </c>
      <c r="J277" s="66">
        <v>0</v>
      </c>
      <c r="K277" s="67">
        <v>16</v>
      </c>
      <c r="L277" s="64">
        <v>16</v>
      </c>
      <c r="M277" s="64">
        <v>0</v>
      </c>
      <c r="N277" s="67">
        <f>ABS(K277-$J277)</f>
        <v>16</v>
      </c>
      <c r="O277" s="64">
        <f>ABS(L277-$J277)</f>
        <v>16</v>
      </c>
      <c r="P277" s="64">
        <f>ABS(M277-$J277)</f>
        <v>0</v>
      </c>
      <c r="Q277" s="66">
        <v>11.483500000000001</v>
      </c>
      <c r="R277" s="66">
        <f>$Q277*J277</f>
        <v>0</v>
      </c>
      <c r="S277" s="67">
        <f>$Q277*K277</f>
        <v>183.73600000000002</v>
      </c>
      <c r="T277" s="64">
        <f>$Q277*L277</f>
        <v>183.73600000000002</v>
      </c>
      <c r="U277" s="64">
        <f>$Q277*M277</f>
        <v>0</v>
      </c>
      <c r="V277" s="67">
        <f t="shared" si="21"/>
        <v>183.73600000000002</v>
      </c>
      <c r="W277" s="64">
        <f t="shared" si="22"/>
        <v>183.73600000000002</v>
      </c>
      <c r="X277" s="117">
        <f t="shared" si="23"/>
        <v>0</v>
      </c>
      <c r="Y277" s="75">
        <f>IFERROR(MAX(1-N277/$J277,0),1)</f>
        <v>1</v>
      </c>
      <c r="Z277" s="27">
        <f>IFERROR(MAX(1-O277/$J277,0),1)</f>
        <v>1</v>
      </c>
      <c r="AA277" s="76">
        <f>IFERROR(MAX(1-P277/$J277,0),1)</f>
        <v>1</v>
      </c>
      <c r="AB277" s="65" t="str">
        <f>IF(SUM($J277,M277)=0,"Others",VLOOKUP(AA277,Master!$B$4:$D$13,3,TRUE))</f>
        <v>Others</v>
      </c>
      <c r="AC277" s="60" t="str">
        <f>IF(SUM(J277,K277)=0,"Others",IF(AND(K277=0,J277&gt;0),"Not Forecasted But Sold",IF(AND(K277&gt;0,J277=0),"Forecasted But Not Sold",IF(K277/J277&gt;1.1,"Overforecast",IF(K277/J277&lt;0.9,"Underforecast","Normal")))))</f>
        <v>Forecasted But Not Sold</v>
      </c>
      <c r="AD277" s="61" t="str">
        <f>IF(SUM(J277,L277)=0,"Others",IF(AND(L277=0,J277&gt;0),"Not Forecasted But Sold",IF(AND(L277&gt;0,J277=0),"Forecasted But Not Sold",IF(L277/J277&gt;1.1,"Overforecast",IF(L277/J277&lt;0.9,"Underforecast","Normal")))))</f>
        <v>Forecasted But Not Sold</v>
      </c>
      <c r="AE277" s="61" t="str">
        <f>IF(SUM(J277,M277)=0,"Others",IF(AND(M277=0,J277&gt;0),"Not Forecasted But Sold",IF(AND(M277&gt;0,J277=0),"Forecasted But Not Sold",IF(M277/J277&gt;1.1,"Overforecast",IF(M277/J277&lt;0.9,"Underforecast","Normal")))))</f>
        <v>Others</v>
      </c>
      <c r="AF277" s="144" t="str">
        <f>IFERROR(IF(J277=0,"0",VLOOKUP(J277/M277,Master!$N$5:$P$11,3,TRUE)),"Sales Agst No FC")</f>
        <v>0</v>
      </c>
    </row>
    <row r="278" spans="1:32" x14ac:dyDescent="0.45">
      <c r="A278" s="60" t="s">
        <v>2302</v>
      </c>
      <c r="B278" s="61" t="s">
        <v>1123</v>
      </c>
      <c r="C278" s="61" t="s">
        <v>1129</v>
      </c>
      <c r="D278" s="61" t="s">
        <v>1196</v>
      </c>
      <c r="E278" s="62" t="s">
        <v>388</v>
      </c>
      <c r="F278" s="62" t="s">
        <v>1564</v>
      </c>
      <c r="G278" s="63">
        <v>44593</v>
      </c>
      <c r="H278" s="64">
        <v>4609</v>
      </c>
      <c r="I278" s="61" t="str">
        <f t="shared" si="20"/>
        <v>Demand</v>
      </c>
      <c r="J278" s="66">
        <v>545</v>
      </c>
      <c r="K278" s="67">
        <v>652</v>
      </c>
      <c r="L278" s="64">
        <v>652</v>
      </c>
      <c r="M278" s="64">
        <v>700</v>
      </c>
      <c r="N278" s="67">
        <f>ABS(K278-$J278)</f>
        <v>107</v>
      </c>
      <c r="O278" s="64">
        <f>ABS(L278-$J278)</f>
        <v>107</v>
      </c>
      <c r="P278" s="64">
        <f>ABS(M278-$J278)</f>
        <v>155</v>
      </c>
      <c r="Q278" s="66">
        <v>4.3547253109632633</v>
      </c>
      <c r="R278" s="66">
        <f>$Q278*J278</f>
        <v>2373.3252944749784</v>
      </c>
      <c r="S278" s="67">
        <f>$Q278*K278</f>
        <v>2839.2809027480475</v>
      </c>
      <c r="T278" s="64">
        <f>$Q278*L278</f>
        <v>2839.2809027480475</v>
      </c>
      <c r="U278" s="64">
        <f>$Q278*M278</f>
        <v>3048.3077176742845</v>
      </c>
      <c r="V278" s="67">
        <f t="shared" si="21"/>
        <v>465.95560827306917</v>
      </c>
      <c r="W278" s="64">
        <f t="shared" si="22"/>
        <v>465.95560827306917</v>
      </c>
      <c r="X278" s="117">
        <f t="shared" si="23"/>
        <v>674.98242319930614</v>
      </c>
      <c r="Y278" s="75">
        <f>IFERROR(MAX(1-N278/$J278,0),1)</f>
        <v>0.80366972477064214</v>
      </c>
      <c r="Z278" s="27">
        <f>IFERROR(MAX(1-O278/$J278,0),1)</f>
        <v>0.80366972477064214</v>
      </c>
      <c r="AA278" s="76">
        <f>IFERROR(MAX(1-P278/$J278,0),1)</f>
        <v>0.71559633027522929</v>
      </c>
      <c r="AB278" s="65" t="str">
        <f>IF(SUM($J278,M278)=0,"Others",VLOOKUP(AA278,Master!$B$4:$D$13,3,TRUE))</f>
        <v>70-80%</v>
      </c>
      <c r="AC278" s="60" t="str">
        <f>IF(SUM(J278,K278)=0,"Others",IF(AND(K278=0,J278&gt;0),"Not Forecasted But Sold",IF(AND(K278&gt;0,J278=0),"Forecasted But Not Sold",IF(K278/J278&gt;1.1,"Overforecast",IF(K278/J278&lt;0.9,"Underforecast","Normal")))))</f>
        <v>Overforecast</v>
      </c>
      <c r="AD278" s="61" t="str">
        <f>IF(SUM(J278,L278)=0,"Others",IF(AND(L278=0,J278&gt;0),"Not Forecasted But Sold",IF(AND(L278&gt;0,J278=0),"Forecasted But Not Sold",IF(L278/J278&gt;1.1,"Overforecast",IF(L278/J278&lt;0.9,"Underforecast","Normal")))))</f>
        <v>Overforecast</v>
      </c>
      <c r="AE278" s="61" t="str">
        <f>IF(SUM(J278,M278)=0,"Others",IF(AND(M278=0,J278&gt;0),"Not Forecasted But Sold",IF(AND(M278&gt;0,J278=0),"Forecasted But Not Sold",IF(M278/J278&gt;1.1,"Overforecast",IF(M278/J278&lt;0.9,"Underforecast","Normal")))))</f>
        <v>Overforecast</v>
      </c>
      <c r="AF278" s="144" t="str">
        <f>IFERROR(IF(J278=0,"0",VLOOKUP(J278/M278,Master!$N$5:$P$11,3,TRUE)),"Sales Agst No FC")</f>
        <v>50-80</v>
      </c>
    </row>
    <row r="279" spans="1:32" x14ac:dyDescent="0.45">
      <c r="A279" s="60" t="s">
        <v>2302</v>
      </c>
      <c r="B279" s="61" t="s">
        <v>1121</v>
      </c>
      <c r="C279" s="61" t="s">
        <v>1129</v>
      </c>
      <c r="D279" s="61" t="s">
        <v>1196</v>
      </c>
      <c r="E279" s="62" t="s">
        <v>389</v>
      </c>
      <c r="F279" s="62" t="s">
        <v>1565</v>
      </c>
      <c r="G279" s="63">
        <v>44593</v>
      </c>
      <c r="H279" s="64">
        <v>1</v>
      </c>
      <c r="I279" s="61" t="str">
        <f t="shared" si="20"/>
        <v>Demand</v>
      </c>
      <c r="J279" s="66">
        <v>1</v>
      </c>
      <c r="K279" s="67">
        <v>1726</v>
      </c>
      <c r="L279" s="64">
        <v>1726</v>
      </c>
      <c r="M279" s="64">
        <v>0</v>
      </c>
      <c r="N279" s="67">
        <f>ABS(K279-$J279)</f>
        <v>1725</v>
      </c>
      <c r="O279" s="64">
        <f>ABS(L279-$J279)</f>
        <v>1725</v>
      </c>
      <c r="P279" s="64">
        <f>ABS(M279-$J279)</f>
        <v>1</v>
      </c>
      <c r="Q279" s="66">
        <v>2.789094121552091</v>
      </c>
      <c r="R279" s="66">
        <f>$Q279*J279</f>
        <v>2.789094121552091</v>
      </c>
      <c r="S279" s="67">
        <f>$Q279*K279</f>
        <v>4813.9764537989095</v>
      </c>
      <c r="T279" s="64">
        <f>$Q279*L279</f>
        <v>4813.9764537989095</v>
      </c>
      <c r="U279" s="64">
        <f>$Q279*M279</f>
        <v>0</v>
      </c>
      <c r="V279" s="67">
        <f t="shared" si="21"/>
        <v>4811.1873596773576</v>
      </c>
      <c r="W279" s="64">
        <f t="shared" si="22"/>
        <v>4811.1873596773576</v>
      </c>
      <c r="X279" s="117">
        <f t="shared" si="23"/>
        <v>2.789094121552091</v>
      </c>
      <c r="Y279" s="75">
        <f>IFERROR(MAX(1-N279/$J279,0),1)</f>
        <v>0</v>
      </c>
      <c r="Z279" s="27">
        <f>IFERROR(MAX(1-O279/$J279,0),1)</f>
        <v>0</v>
      </c>
      <c r="AA279" s="76">
        <f>IFERROR(MAX(1-P279/$J279,0),1)</f>
        <v>0</v>
      </c>
      <c r="AB279" s="65" t="str">
        <f>IF(SUM($J279,M279)=0,"Others",VLOOKUP(AA279,Master!$B$4:$D$13,3,TRUE))</f>
        <v>0-10%</v>
      </c>
      <c r="AC279" s="60" t="str">
        <f>IF(SUM(J279,K279)=0,"Others",IF(AND(K279=0,J279&gt;0),"Not Forecasted But Sold",IF(AND(K279&gt;0,J279=0),"Forecasted But Not Sold",IF(K279/J279&gt;1.1,"Overforecast",IF(K279/J279&lt;0.9,"Underforecast","Normal")))))</f>
        <v>Overforecast</v>
      </c>
      <c r="AD279" s="61" t="str">
        <f>IF(SUM(J279,L279)=0,"Others",IF(AND(L279=0,J279&gt;0),"Not Forecasted But Sold",IF(AND(L279&gt;0,J279=0),"Forecasted But Not Sold",IF(L279/J279&gt;1.1,"Overforecast",IF(L279/J279&lt;0.9,"Underforecast","Normal")))))</f>
        <v>Overforecast</v>
      </c>
      <c r="AE279" s="61" t="str">
        <f>IF(SUM(J279,M279)=0,"Others",IF(AND(M279=0,J279&gt;0),"Not Forecasted But Sold",IF(AND(M279&gt;0,J279=0),"Forecasted But Not Sold",IF(M279/J279&gt;1.1,"Overforecast",IF(M279/J279&lt;0.9,"Underforecast","Normal")))))</f>
        <v>Not Forecasted But Sold</v>
      </c>
      <c r="AF279" s="144" t="str">
        <f>IFERROR(IF(J279=0,"0",VLOOKUP(J279/M279,Master!$N$5:$P$11,3,TRUE)),"Sales Agst No FC")</f>
        <v>Sales Agst No FC</v>
      </c>
    </row>
    <row r="280" spans="1:32" x14ac:dyDescent="0.45">
      <c r="A280" s="60" t="s">
        <v>2302</v>
      </c>
      <c r="B280" s="61" t="s">
        <v>1123</v>
      </c>
      <c r="C280" s="61" t="s">
        <v>1129</v>
      </c>
      <c r="D280" s="61" t="s">
        <v>1196</v>
      </c>
      <c r="E280" s="62" t="s">
        <v>390</v>
      </c>
      <c r="F280" s="62" t="s">
        <v>1566</v>
      </c>
      <c r="G280" s="63">
        <v>44593</v>
      </c>
      <c r="H280" s="64">
        <v>6502</v>
      </c>
      <c r="I280" s="61" t="str">
        <f t="shared" si="20"/>
        <v>Demand</v>
      </c>
      <c r="J280" s="66">
        <v>2301</v>
      </c>
      <c r="K280" s="67">
        <v>2000</v>
      </c>
      <c r="L280" s="64">
        <v>2000</v>
      </c>
      <c r="M280" s="64">
        <v>2500</v>
      </c>
      <c r="N280" s="67">
        <f>ABS(K280-$J280)</f>
        <v>301</v>
      </c>
      <c r="O280" s="64">
        <f>ABS(L280-$J280)</f>
        <v>301</v>
      </c>
      <c r="P280" s="64">
        <f>ABS(M280-$J280)</f>
        <v>199</v>
      </c>
      <c r="Q280" s="66">
        <v>2.9474554405364066</v>
      </c>
      <c r="R280" s="66">
        <f>$Q280*J280</f>
        <v>6782.0949686742715</v>
      </c>
      <c r="S280" s="67">
        <f>$Q280*K280</f>
        <v>5894.910881072813</v>
      </c>
      <c r="T280" s="64">
        <f>$Q280*L280</f>
        <v>5894.910881072813</v>
      </c>
      <c r="U280" s="64">
        <f>$Q280*M280</f>
        <v>7368.6386013410165</v>
      </c>
      <c r="V280" s="67">
        <f t="shared" si="21"/>
        <v>887.18408760145849</v>
      </c>
      <c r="W280" s="64">
        <f t="shared" si="22"/>
        <v>887.18408760145849</v>
      </c>
      <c r="X280" s="117">
        <f t="shared" si="23"/>
        <v>586.543632666745</v>
      </c>
      <c r="Y280" s="75">
        <f>IFERROR(MAX(1-N280/$J280,0),1)</f>
        <v>0.86918730986527593</v>
      </c>
      <c r="Z280" s="27">
        <f>IFERROR(MAX(1-O280/$J280,0),1)</f>
        <v>0.86918730986527593</v>
      </c>
      <c r="AA280" s="76">
        <f>IFERROR(MAX(1-P280/$J280,0),1)</f>
        <v>0.91351586266840501</v>
      </c>
      <c r="AB280" s="65" t="str">
        <f>IF(SUM($J280,M280)=0,"Others",VLOOKUP(AA280,Master!$B$4:$D$13,3,TRUE))</f>
        <v>90-100%</v>
      </c>
      <c r="AC280" s="60" t="str">
        <f>IF(SUM(J280,K280)=0,"Others",IF(AND(K280=0,J280&gt;0),"Not Forecasted But Sold",IF(AND(K280&gt;0,J280=0),"Forecasted But Not Sold",IF(K280/J280&gt;1.1,"Overforecast",IF(K280/J280&lt;0.9,"Underforecast","Normal")))))</f>
        <v>Underforecast</v>
      </c>
      <c r="AD280" s="61" t="str">
        <f>IF(SUM(J280,L280)=0,"Others",IF(AND(L280=0,J280&gt;0),"Not Forecasted But Sold",IF(AND(L280&gt;0,J280=0),"Forecasted But Not Sold",IF(L280/J280&gt;1.1,"Overforecast",IF(L280/J280&lt;0.9,"Underforecast","Normal")))))</f>
        <v>Underforecast</v>
      </c>
      <c r="AE280" s="61" t="str">
        <f>IF(SUM(J280,M280)=0,"Others",IF(AND(M280=0,J280&gt;0),"Not Forecasted But Sold",IF(AND(M280&gt;0,J280=0),"Forecasted But Not Sold",IF(M280/J280&gt;1.1,"Overforecast",IF(M280/J280&lt;0.9,"Underforecast","Normal")))))</f>
        <v>Normal</v>
      </c>
      <c r="AF280" s="144" t="str">
        <f>IFERROR(IF(J280=0,"0",VLOOKUP(J280/M280,Master!$N$5:$P$11,3,TRUE)),"Sales Agst No FC")</f>
        <v>80-120</v>
      </c>
    </row>
    <row r="281" spans="1:32" x14ac:dyDescent="0.45">
      <c r="A281" s="60" t="s">
        <v>2302</v>
      </c>
      <c r="B281" s="61" t="s">
        <v>1121</v>
      </c>
      <c r="C281" s="61" t="s">
        <v>1129</v>
      </c>
      <c r="D281" s="61" t="s">
        <v>1196</v>
      </c>
      <c r="E281" s="62" t="s">
        <v>391</v>
      </c>
      <c r="F281" s="62" t="s">
        <v>1567</v>
      </c>
      <c r="G281" s="63">
        <v>44593</v>
      </c>
      <c r="H281" s="64">
        <v>73</v>
      </c>
      <c r="I281" s="61" t="str">
        <f t="shared" si="20"/>
        <v>Demand</v>
      </c>
      <c r="J281" s="66">
        <v>5</v>
      </c>
      <c r="K281" s="67">
        <v>554</v>
      </c>
      <c r="L281" s="64">
        <v>554</v>
      </c>
      <c r="M281" s="64">
        <v>100</v>
      </c>
      <c r="N281" s="67">
        <f>ABS(K281-$J281)</f>
        <v>549</v>
      </c>
      <c r="O281" s="64">
        <f>ABS(L281-$J281)</f>
        <v>549</v>
      </c>
      <c r="P281" s="64">
        <f>ABS(M281-$J281)</f>
        <v>95</v>
      </c>
      <c r="Q281" s="66">
        <v>2.7894898695646737</v>
      </c>
      <c r="R281" s="66">
        <f>$Q281*J281</f>
        <v>13.947449347823369</v>
      </c>
      <c r="S281" s="67">
        <f>$Q281*K281</f>
        <v>1545.3773877388292</v>
      </c>
      <c r="T281" s="64">
        <f>$Q281*L281</f>
        <v>1545.3773877388292</v>
      </c>
      <c r="U281" s="64">
        <f>$Q281*M281</f>
        <v>278.94898695646737</v>
      </c>
      <c r="V281" s="67">
        <f t="shared" si="21"/>
        <v>1531.4299383910059</v>
      </c>
      <c r="W281" s="64">
        <f t="shared" si="22"/>
        <v>1531.4299383910059</v>
      </c>
      <c r="X281" s="117">
        <f t="shared" si="23"/>
        <v>265.00153760864401</v>
      </c>
      <c r="Y281" s="75">
        <f>IFERROR(MAX(1-N281/$J281,0),1)</f>
        <v>0</v>
      </c>
      <c r="Z281" s="27">
        <f>IFERROR(MAX(1-O281/$J281,0),1)</f>
        <v>0</v>
      </c>
      <c r="AA281" s="76">
        <f>IFERROR(MAX(1-P281/$J281,0),1)</f>
        <v>0</v>
      </c>
      <c r="AB281" s="65" t="str">
        <f>IF(SUM($J281,M281)=0,"Others",VLOOKUP(AA281,Master!$B$4:$D$13,3,TRUE))</f>
        <v>0-10%</v>
      </c>
      <c r="AC281" s="60" t="str">
        <f>IF(SUM(J281,K281)=0,"Others",IF(AND(K281=0,J281&gt;0),"Not Forecasted But Sold",IF(AND(K281&gt;0,J281=0),"Forecasted But Not Sold",IF(K281/J281&gt;1.1,"Overforecast",IF(K281/J281&lt;0.9,"Underforecast","Normal")))))</f>
        <v>Overforecast</v>
      </c>
      <c r="AD281" s="61" t="str">
        <f>IF(SUM(J281,L281)=0,"Others",IF(AND(L281=0,J281&gt;0),"Not Forecasted But Sold",IF(AND(L281&gt;0,J281=0),"Forecasted But Not Sold",IF(L281/J281&gt;1.1,"Overforecast",IF(L281/J281&lt;0.9,"Underforecast","Normal")))))</f>
        <v>Overforecast</v>
      </c>
      <c r="AE281" s="61" t="str">
        <f>IF(SUM(J281,M281)=0,"Others",IF(AND(M281=0,J281&gt;0),"Not Forecasted But Sold",IF(AND(M281&gt;0,J281=0),"Forecasted But Not Sold",IF(M281/J281&gt;1.1,"Overforecast",IF(M281/J281&lt;0.9,"Underforecast","Normal")))))</f>
        <v>Overforecast</v>
      </c>
      <c r="AF281" s="144" t="str">
        <f>IFERROR(IF(J281=0,"0",VLOOKUP(J281/M281,Master!$N$5:$P$11,3,TRUE)),"Sales Agst No FC")</f>
        <v>0-25</v>
      </c>
    </row>
    <row r="282" spans="1:32" x14ac:dyDescent="0.45">
      <c r="A282" s="60" t="s">
        <v>2302</v>
      </c>
      <c r="B282" s="61" t="s">
        <v>1121</v>
      </c>
      <c r="C282" s="61" t="s">
        <v>1129</v>
      </c>
      <c r="D282" s="61" t="s">
        <v>1196</v>
      </c>
      <c r="E282" s="62" t="s">
        <v>392</v>
      </c>
      <c r="F282" s="62" t="s">
        <v>1568</v>
      </c>
      <c r="G282" s="63">
        <v>44593</v>
      </c>
      <c r="H282" s="64">
        <v>1702</v>
      </c>
      <c r="I282" s="61" t="str">
        <f t="shared" si="20"/>
        <v>Demand</v>
      </c>
      <c r="J282" s="66">
        <v>1315</v>
      </c>
      <c r="K282" s="67">
        <v>931</v>
      </c>
      <c r="L282" s="64">
        <v>931</v>
      </c>
      <c r="M282" s="64">
        <v>835</v>
      </c>
      <c r="N282" s="67">
        <f>ABS(K282-$J282)</f>
        <v>384</v>
      </c>
      <c r="O282" s="64">
        <f>ABS(L282-$J282)</f>
        <v>384</v>
      </c>
      <c r="P282" s="64">
        <f>ABS(M282-$J282)</f>
        <v>480</v>
      </c>
      <c r="Q282" s="66">
        <v>2.7891754799346211</v>
      </c>
      <c r="R282" s="66">
        <f>$Q282*J282</f>
        <v>3667.7657561140268</v>
      </c>
      <c r="S282" s="67">
        <f>$Q282*K282</f>
        <v>2596.7223718191321</v>
      </c>
      <c r="T282" s="64">
        <f>$Q282*L282</f>
        <v>2596.7223718191321</v>
      </c>
      <c r="U282" s="64">
        <f>$Q282*M282</f>
        <v>2328.9615257454088</v>
      </c>
      <c r="V282" s="67">
        <f t="shared" si="21"/>
        <v>1071.0433842948946</v>
      </c>
      <c r="W282" s="64">
        <f t="shared" si="22"/>
        <v>1071.0433842948946</v>
      </c>
      <c r="X282" s="117">
        <f t="shared" si="23"/>
        <v>1338.8042303686179</v>
      </c>
      <c r="Y282" s="75">
        <f>IFERROR(MAX(1-N282/$J282,0),1)</f>
        <v>0.70798479087452471</v>
      </c>
      <c r="Z282" s="27">
        <f>IFERROR(MAX(1-O282/$J282,0),1)</f>
        <v>0.70798479087452471</v>
      </c>
      <c r="AA282" s="76">
        <f>IFERROR(MAX(1-P282/$J282,0),1)</f>
        <v>0.63498098859315588</v>
      </c>
      <c r="AB282" s="65" t="str">
        <f>IF(SUM($J282,M282)=0,"Others",VLOOKUP(AA282,Master!$B$4:$D$13,3,TRUE))</f>
        <v>60-70%</v>
      </c>
      <c r="AC282" s="60" t="str">
        <f>IF(SUM(J282,K282)=0,"Others",IF(AND(K282=0,J282&gt;0),"Not Forecasted But Sold",IF(AND(K282&gt;0,J282=0),"Forecasted But Not Sold",IF(K282/J282&gt;1.1,"Overforecast",IF(K282/J282&lt;0.9,"Underforecast","Normal")))))</f>
        <v>Underforecast</v>
      </c>
      <c r="AD282" s="61" t="str">
        <f>IF(SUM(J282,L282)=0,"Others",IF(AND(L282=0,J282&gt;0),"Not Forecasted But Sold",IF(AND(L282&gt;0,J282=0),"Forecasted But Not Sold",IF(L282/J282&gt;1.1,"Overforecast",IF(L282/J282&lt;0.9,"Underforecast","Normal")))))</f>
        <v>Underforecast</v>
      </c>
      <c r="AE282" s="61" t="str">
        <f>IF(SUM(J282,M282)=0,"Others",IF(AND(M282=0,J282&gt;0),"Not Forecasted But Sold",IF(AND(M282&gt;0,J282=0),"Forecasted But Not Sold",IF(M282/J282&gt;1.1,"Overforecast",IF(M282/J282&lt;0.9,"Underforecast","Normal")))))</f>
        <v>Underforecast</v>
      </c>
      <c r="AF282" s="144" t="str">
        <f>IFERROR(IF(J282=0,"0",VLOOKUP(J282/M282,Master!$N$5:$P$11,3,TRUE)),"Sales Agst No FC")</f>
        <v>150-200</v>
      </c>
    </row>
    <row r="283" spans="1:32" x14ac:dyDescent="0.45">
      <c r="A283" s="60" t="s">
        <v>2302</v>
      </c>
      <c r="B283" s="61" t="s">
        <v>1123</v>
      </c>
      <c r="C283" s="61" t="s">
        <v>1129</v>
      </c>
      <c r="D283" s="61" t="s">
        <v>1196</v>
      </c>
      <c r="E283" s="62" t="s">
        <v>393</v>
      </c>
      <c r="F283" s="62" t="s">
        <v>1569</v>
      </c>
      <c r="G283" s="63">
        <v>44593</v>
      </c>
      <c r="H283" s="64">
        <v>851</v>
      </c>
      <c r="I283" s="61" t="str">
        <f t="shared" si="20"/>
        <v>Demand</v>
      </c>
      <c r="J283" s="66">
        <v>469</v>
      </c>
      <c r="K283" s="67">
        <v>705</v>
      </c>
      <c r="L283" s="64">
        <v>705</v>
      </c>
      <c r="M283" s="64">
        <v>600</v>
      </c>
      <c r="N283" s="67">
        <f>ABS(K283-$J283)</f>
        <v>236</v>
      </c>
      <c r="O283" s="64">
        <f>ABS(L283-$J283)</f>
        <v>236</v>
      </c>
      <c r="P283" s="64">
        <f>ABS(M283-$J283)</f>
        <v>131</v>
      </c>
      <c r="Q283" s="66">
        <v>3.58538405753671</v>
      </c>
      <c r="R283" s="66">
        <f>$Q283*J283</f>
        <v>1681.545122984717</v>
      </c>
      <c r="S283" s="67">
        <f>$Q283*K283</f>
        <v>2527.6957605633806</v>
      </c>
      <c r="T283" s="64">
        <f>$Q283*L283</f>
        <v>2527.6957605633806</v>
      </c>
      <c r="U283" s="64">
        <f>$Q283*M283</f>
        <v>2151.2304345220259</v>
      </c>
      <c r="V283" s="67">
        <f t="shared" si="21"/>
        <v>846.15063757866369</v>
      </c>
      <c r="W283" s="64">
        <f t="shared" si="22"/>
        <v>846.15063757866369</v>
      </c>
      <c r="X283" s="117">
        <f t="shared" si="23"/>
        <v>469.68531153730896</v>
      </c>
      <c r="Y283" s="75">
        <f>IFERROR(MAX(1-N283/$J283,0),1)</f>
        <v>0.49680170575692961</v>
      </c>
      <c r="Z283" s="27">
        <f>IFERROR(MAX(1-O283/$J283,0),1)</f>
        <v>0.49680170575692961</v>
      </c>
      <c r="AA283" s="76">
        <f>IFERROR(MAX(1-P283/$J283,0),1)</f>
        <v>0.72068230277185497</v>
      </c>
      <c r="AB283" s="65" t="str">
        <f>IF(SUM($J283,M283)=0,"Others",VLOOKUP(AA283,Master!$B$4:$D$13,3,TRUE))</f>
        <v>70-80%</v>
      </c>
      <c r="AC283" s="60" t="str">
        <f>IF(SUM(J283,K283)=0,"Others",IF(AND(K283=0,J283&gt;0),"Not Forecasted But Sold",IF(AND(K283&gt;0,J283=0),"Forecasted But Not Sold",IF(K283/J283&gt;1.1,"Overforecast",IF(K283/J283&lt;0.9,"Underforecast","Normal")))))</f>
        <v>Overforecast</v>
      </c>
      <c r="AD283" s="61" t="str">
        <f>IF(SUM(J283,L283)=0,"Others",IF(AND(L283=0,J283&gt;0),"Not Forecasted But Sold",IF(AND(L283&gt;0,J283=0),"Forecasted But Not Sold",IF(L283/J283&gt;1.1,"Overforecast",IF(L283/J283&lt;0.9,"Underforecast","Normal")))))</f>
        <v>Overforecast</v>
      </c>
      <c r="AE283" s="61" t="str">
        <f>IF(SUM(J283,M283)=0,"Others",IF(AND(M283=0,J283&gt;0),"Not Forecasted But Sold",IF(AND(M283&gt;0,J283=0),"Forecasted But Not Sold",IF(M283/J283&gt;1.1,"Overforecast",IF(M283/J283&lt;0.9,"Underforecast","Normal")))))</f>
        <v>Overforecast</v>
      </c>
      <c r="AF283" s="144" t="str">
        <f>IFERROR(IF(J283=0,"0",VLOOKUP(J283/M283,Master!$N$5:$P$11,3,TRUE)),"Sales Agst No FC")</f>
        <v>50-80</v>
      </c>
    </row>
    <row r="284" spans="1:32" x14ac:dyDescent="0.45">
      <c r="A284" s="60" t="s">
        <v>2302</v>
      </c>
      <c r="B284" s="61" t="s">
        <v>1121</v>
      </c>
      <c r="C284" s="61" t="s">
        <v>1129</v>
      </c>
      <c r="D284" s="61" t="s">
        <v>1196</v>
      </c>
      <c r="E284" s="62" t="s">
        <v>394</v>
      </c>
      <c r="F284" s="62" t="s">
        <v>1570</v>
      </c>
      <c r="G284" s="63">
        <v>44593</v>
      </c>
      <c r="H284" s="64">
        <v>12666</v>
      </c>
      <c r="I284" s="61" t="str">
        <f t="shared" si="20"/>
        <v>Demand</v>
      </c>
      <c r="J284" s="66">
        <v>813</v>
      </c>
      <c r="K284" s="67">
        <v>939</v>
      </c>
      <c r="L284" s="64">
        <v>939</v>
      </c>
      <c r="M284" s="64">
        <v>1200</v>
      </c>
      <c r="N284" s="67">
        <f>ABS(K284-$J284)</f>
        <v>126</v>
      </c>
      <c r="O284" s="64">
        <f>ABS(L284-$J284)</f>
        <v>126</v>
      </c>
      <c r="P284" s="64">
        <f>ABS(M284-$J284)</f>
        <v>387</v>
      </c>
      <c r="Q284" s="66">
        <v>2.577562580396676</v>
      </c>
      <c r="R284" s="66">
        <f>$Q284*J284</f>
        <v>2095.5583778624978</v>
      </c>
      <c r="S284" s="67">
        <f>$Q284*K284</f>
        <v>2420.3312629924785</v>
      </c>
      <c r="T284" s="64">
        <f>$Q284*L284</f>
        <v>2420.3312629924785</v>
      </c>
      <c r="U284" s="64">
        <f>$Q284*M284</f>
        <v>3093.0750964760114</v>
      </c>
      <c r="V284" s="67">
        <f t="shared" si="21"/>
        <v>324.77288512998075</v>
      </c>
      <c r="W284" s="64">
        <f t="shared" si="22"/>
        <v>324.77288512998075</v>
      </c>
      <c r="X284" s="117">
        <f t="shared" si="23"/>
        <v>997.5167186135136</v>
      </c>
      <c r="Y284" s="75">
        <f>IFERROR(MAX(1-N284/$J284,0),1)</f>
        <v>0.84501845018450183</v>
      </c>
      <c r="Z284" s="27">
        <f>IFERROR(MAX(1-O284/$J284,0),1)</f>
        <v>0.84501845018450183</v>
      </c>
      <c r="AA284" s="76">
        <f>IFERROR(MAX(1-P284/$J284,0),1)</f>
        <v>0.52398523985239853</v>
      </c>
      <c r="AB284" s="65" t="str">
        <f>IF(SUM($J284,M284)=0,"Others",VLOOKUP(AA284,Master!$B$4:$D$13,3,TRUE))</f>
        <v>50-60%</v>
      </c>
      <c r="AC284" s="60" t="str">
        <f>IF(SUM(J284,K284)=0,"Others",IF(AND(K284=0,J284&gt;0),"Not Forecasted But Sold",IF(AND(K284&gt;0,J284=0),"Forecasted But Not Sold",IF(K284/J284&gt;1.1,"Overforecast",IF(K284/J284&lt;0.9,"Underforecast","Normal")))))</f>
        <v>Overforecast</v>
      </c>
      <c r="AD284" s="61" t="str">
        <f>IF(SUM(J284,L284)=0,"Others",IF(AND(L284=0,J284&gt;0),"Not Forecasted But Sold",IF(AND(L284&gt;0,J284=0),"Forecasted But Not Sold",IF(L284/J284&gt;1.1,"Overforecast",IF(L284/J284&lt;0.9,"Underforecast","Normal")))))</f>
        <v>Overforecast</v>
      </c>
      <c r="AE284" s="61" t="str">
        <f>IF(SUM(J284,M284)=0,"Others",IF(AND(M284=0,J284&gt;0),"Not Forecasted But Sold",IF(AND(M284&gt;0,J284=0),"Forecasted But Not Sold",IF(M284/J284&gt;1.1,"Overforecast",IF(M284/J284&lt;0.9,"Underforecast","Normal")))))</f>
        <v>Overforecast</v>
      </c>
      <c r="AF284" s="144" t="str">
        <f>IFERROR(IF(J284=0,"0",VLOOKUP(J284/M284,Master!$N$5:$P$11,3,TRUE)),"Sales Agst No FC")</f>
        <v>50-80</v>
      </c>
    </row>
    <row r="285" spans="1:32" x14ac:dyDescent="0.45">
      <c r="A285" s="60" t="s">
        <v>2302</v>
      </c>
      <c r="B285" s="61" t="s">
        <v>1122</v>
      </c>
      <c r="C285" s="61" t="s">
        <v>1139</v>
      </c>
      <c r="D285" s="61" t="s">
        <v>1197</v>
      </c>
      <c r="E285" s="62" t="s">
        <v>395</v>
      </c>
      <c r="F285" s="62" t="s">
        <v>1571</v>
      </c>
      <c r="G285" s="63">
        <v>44593</v>
      </c>
      <c r="H285" s="64">
        <v>4282</v>
      </c>
      <c r="I285" s="61" t="str">
        <f t="shared" si="20"/>
        <v>Demand</v>
      </c>
      <c r="J285" s="66">
        <v>1175</v>
      </c>
      <c r="K285" s="67">
        <v>664</v>
      </c>
      <c r="L285" s="64">
        <v>664</v>
      </c>
      <c r="M285" s="64">
        <v>1000</v>
      </c>
      <c r="N285" s="67">
        <f>ABS(K285-$J285)</f>
        <v>511</v>
      </c>
      <c r="O285" s="64">
        <f>ABS(L285-$J285)</f>
        <v>511</v>
      </c>
      <c r="P285" s="64">
        <f>ABS(M285-$J285)</f>
        <v>175</v>
      </c>
      <c r="Q285" s="66">
        <v>1.7806939094491607</v>
      </c>
      <c r="R285" s="66">
        <f>$Q285*J285</f>
        <v>2092.3153436027637</v>
      </c>
      <c r="S285" s="67">
        <f>$Q285*K285</f>
        <v>1182.3807558742428</v>
      </c>
      <c r="T285" s="64">
        <f>$Q285*L285</f>
        <v>1182.3807558742428</v>
      </c>
      <c r="U285" s="64">
        <f>$Q285*M285</f>
        <v>1780.6939094491606</v>
      </c>
      <c r="V285" s="67">
        <f t="shared" si="21"/>
        <v>909.93458772852091</v>
      </c>
      <c r="W285" s="64">
        <f t="shared" si="22"/>
        <v>909.93458772852091</v>
      </c>
      <c r="X285" s="117">
        <f t="shared" si="23"/>
        <v>311.6214341536031</v>
      </c>
      <c r="Y285" s="75">
        <f>IFERROR(MAX(1-N285/$J285,0),1)</f>
        <v>0.5651063829787234</v>
      </c>
      <c r="Z285" s="27">
        <f>IFERROR(MAX(1-O285/$J285,0),1)</f>
        <v>0.5651063829787234</v>
      </c>
      <c r="AA285" s="76">
        <f>IFERROR(MAX(1-P285/$J285,0),1)</f>
        <v>0.85106382978723405</v>
      </c>
      <c r="AB285" s="65" t="str">
        <f>IF(SUM($J285,M285)=0,"Others",VLOOKUP(AA285,Master!$B$4:$D$13,3,TRUE))</f>
        <v>80-90%</v>
      </c>
      <c r="AC285" s="60" t="str">
        <f>IF(SUM(J285,K285)=0,"Others",IF(AND(K285=0,J285&gt;0),"Not Forecasted But Sold",IF(AND(K285&gt;0,J285=0),"Forecasted But Not Sold",IF(K285/J285&gt;1.1,"Overforecast",IF(K285/J285&lt;0.9,"Underforecast","Normal")))))</f>
        <v>Underforecast</v>
      </c>
      <c r="AD285" s="61" t="str">
        <f>IF(SUM(J285,L285)=0,"Others",IF(AND(L285=0,J285&gt;0),"Not Forecasted But Sold",IF(AND(L285&gt;0,J285=0),"Forecasted But Not Sold",IF(L285/J285&gt;1.1,"Overforecast",IF(L285/J285&lt;0.9,"Underforecast","Normal")))))</f>
        <v>Underforecast</v>
      </c>
      <c r="AE285" s="61" t="str">
        <f>IF(SUM(J285,M285)=0,"Others",IF(AND(M285=0,J285&gt;0),"Not Forecasted But Sold",IF(AND(M285&gt;0,J285=0),"Forecasted But Not Sold",IF(M285/J285&gt;1.1,"Overforecast",IF(M285/J285&lt;0.9,"Underforecast","Normal")))))</f>
        <v>Underforecast</v>
      </c>
      <c r="AF285" s="144" t="str">
        <f>IFERROR(IF(J285=0,"0",VLOOKUP(J285/M285,Master!$N$5:$P$11,3,TRUE)),"Sales Agst No FC")</f>
        <v>80-120</v>
      </c>
    </row>
    <row r="286" spans="1:32" x14ac:dyDescent="0.45">
      <c r="A286" s="60" t="s">
        <v>2302</v>
      </c>
      <c r="B286" s="61" t="s">
        <v>1122</v>
      </c>
      <c r="C286" s="61" t="s">
        <v>1139</v>
      </c>
      <c r="D286" s="61" t="s">
        <v>1197</v>
      </c>
      <c r="E286" s="62" t="s">
        <v>396</v>
      </c>
      <c r="F286" s="62" t="s">
        <v>1572</v>
      </c>
      <c r="G286" s="63">
        <v>44593</v>
      </c>
      <c r="H286" s="64">
        <v>5128</v>
      </c>
      <c r="I286" s="61" t="str">
        <f t="shared" si="20"/>
        <v>Demand</v>
      </c>
      <c r="J286" s="66">
        <v>415</v>
      </c>
      <c r="K286" s="67">
        <v>855</v>
      </c>
      <c r="L286" s="64">
        <v>855</v>
      </c>
      <c r="M286" s="64">
        <v>3000</v>
      </c>
      <c r="N286" s="67">
        <f>ABS(K286-$J286)</f>
        <v>440</v>
      </c>
      <c r="O286" s="64">
        <f>ABS(L286-$J286)</f>
        <v>440</v>
      </c>
      <c r="P286" s="64">
        <f>ABS(M286-$J286)</f>
        <v>2585</v>
      </c>
      <c r="Q286" s="66">
        <v>3.6427803805571131</v>
      </c>
      <c r="R286" s="66">
        <f>$Q286*J286</f>
        <v>1511.753857931202</v>
      </c>
      <c r="S286" s="67">
        <f>$Q286*K286</f>
        <v>3114.5772253763316</v>
      </c>
      <c r="T286" s="64">
        <f>$Q286*L286</f>
        <v>3114.5772253763316</v>
      </c>
      <c r="U286" s="64">
        <f>$Q286*M286</f>
        <v>10928.341141671339</v>
      </c>
      <c r="V286" s="67">
        <f t="shared" si="21"/>
        <v>1602.8233674451296</v>
      </c>
      <c r="W286" s="64">
        <f t="shared" si="22"/>
        <v>1602.8233674451296</v>
      </c>
      <c r="X286" s="117">
        <f t="shared" si="23"/>
        <v>9416.5872837401366</v>
      </c>
      <c r="Y286" s="75">
        <f>IFERROR(MAX(1-N286/$J286,0),1)</f>
        <v>0</v>
      </c>
      <c r="Z286" s="27">
        <f>IFERROR(MAX(1-O286/$J286,0),1)</f>
        <v>0</v>
      </c>
      <c r="AA286" s="76">
        <f>IFERROR(MAX(1-P286/$J286,0),1)</f>
        <v>0</v>
      </c>
      <c r="AB286" s="65" t="str">
        <f>IF(SUM($J286,M286)=0,"Others",VLOOKUP(AA286,Master!$B$4:$D$13,3,TRUE))</f>
        <v>0-10%</v>
      </c>
      <c r="AC286" s="60" t="str">
        <f>IF(SUM(J286,K286)=0,"Others",IF(AND(K286=0,J286&gt;0),"Not Forecasted But Sold",IF(AND(K286&gt;0,J286=0),"Forecasted But Not Sold",IF(K286/J286&gt;1.1,"Overforecast",IF(K286/J286&lt;0.9,"Underforecast","Normal")))))</f>
        <v>Overforecast</v>
      </c>
      <c r="AD286" s="61" t="str">
        <f>IF(SUM(J286,L286)=0,"Others",IF(AND(L286=0,J286&gt;0),"Not Forecasted But Sold",IF(AND(L286&gt;0,J286=0),"Forecasted But Not Sold",IF(L286/J286&gt;1.1,"Overforecast",IF(L286/J286&lt;0.9,"Underforecast","Normal")))))</f>
        <v>Overforecast</v>
      </c>
      <c r="AE286" s="61" t="str">
        <f>IF(SUM(J286,M286)=0,"Others",IF(AND(M286=0,J286&gt;0),"Not Forecasted But Sold",IF(AND(M286&gt;0,J286=0),"Forecasted But Not Sold",IF(M286/J286&gt;1.1,"Overforecast",IF(M286/J286&lt;0.9,"Underforecast","Normal")))))</f>
        <v>Overforecast</v>
      </c>
      <c r="AF286" s="144" t="str">
        <f>IFERROR(IF(J286=0,"0",VLOOKUP(J286/M286,Master!$N$5:$P$11,3,TRUE)),"Sales Agst No FC")</f>
        <v>0-25</v>
      </c>
    </row>
    <row r="287" spans="1:32" x14ac:dyDescent="0.45">
      <c r="A287" s="60" t="s">
        <v>2302</v>
      </c>
      <c r="B287" s="61" t="s">
        <v>1122</v>
      </c>
      <c r="C287" s="61" t="s">
        <v>1139</v>
      </c>
      <c r="D287" s="61" t="s">
        <v>1197</v>
      </c>
      <c r="E287" s="62" t="s">
        <v>397</v>
      </c>
      <c r="F287" s="62" t="s">
        <v>1573</v>
      </c>
      <c r="G287" s="63">
        <v>44593</v>
      </c>
      <c r="H287" s="64">
        <v>4931</v>
      </c>
      <c r="I287" s="61" t="str">
        <f t="shared" ref="I287:I338" si="24">IF(J287&gt;M287,"Demand",IF(OR(H287&lt;=0.05*M287,J287&gt;=0.9*H287),"Supply","Demand"))</f>
        <v>Demand</v>
      </c>
      <c r="J287" s="66">
        <v>2190</v>
      </c>
      <c r="K287" s="67">
        <v>2500</v>
      </c>
      <c r="L287" s="64">
        <v>2500</v>
      </c>
      <c r="M287" s="64">
        <v>3300</v>
      </c>
      <c r="N287" s="67">
        <f>ABS(K287-$J287)</f>
        <v>310</v>
      </c>
      <c r="O287" s="64">
        <f>ABS(L287-$J287)</f>
        <v>310</v>
      </c>
      <c r="P287" s="64">
        <f>ABS(M287-$J287)</f>
        <v>1110</v>
      </c>
      <c r="Q287" s="66">
        <v>4.4336237499150108</v>
      </c>
      <c r="R287" s="66">
        <f>$Q287*J287</f>
        <v>9709.6360123138729</v>
      </c>
      <c r="S287" s="67">
        <f>$Q287*K287</f>
        <v>11084.059374787526</v>
      </c>
      <c r="T287" s="64">
        <f>$Q287*L287</f>
        <v>11084.059374787526</v>
      </c>
      <c r="U287" s="64">
        <f>$Q287*M287</f>
        <v>14630.958374719536</v>
      </c>
      <c r="V287" s="67">
        <f t="shared" si="21"/>
        <v>1374.4233624736535</v>
      </c>
      <c r="W287" s="64">
        <f t="shared" si="22"/>
        <v>1374.4233624736535</v>
      </c>
      <c r="X287" s="117">
        <f t="shared" si="23"/>
        <v>4921.3223624056627</v>
      </c>
      <c r="Y287" s="75">
        <f>IFERROR(MAX(1-N287/$J287,0),1)</f>
        <v>0.85844748858447484</v>
      </c>
      <c r="Z287" s="27">
        <f>IFERROR(MAX(1-O287/$J287,0),1)</f>
        <v>0.85844748858447484</v>
      </c>
      <c r="AA287" s="76">
        <f>IFERROR(MAX(1-P287/$J287,0),1)</f>
        <v>0.49315068493150682</v>
      </c>
      <c r="AB287" s="65" t="str">
        <f>IF(SUM($J287,M287)=0,"Others",VLOOKUP(AA287,Master!$B$4:$D$13,3,TRUE))</f>
        <v>40-50%</v>
      </c>
      <c r="AC287" s="60" t="str">
        <f>IF(SUM(J287,K287)=0,"Others",IF(AND(K287=0,J287&gt;0),"Not Forecasted But Sold",IF(AND(K287&gt;0,J287=0),"Forecasted But Not Sold",IF(K287/J287&gt;1.1,"Overforecast",IF(K287/J287&lt;0.9,"Underforecast","Normal")))))</f>
        <v>Overforecast</v>
      </c>
      <c r="AD287" s="61" t="str">
        <f>IF(SUM(J287,L287)=0,"Others",IF(AND(L287=0,J287&gt;0),"Not Forecasted But Sold",IF(AND(L287&gt;0,J287=0),"Forecasted But Not Sold",IF(L287/J287&gt;1.1,"Overforecast",IF(L287/J287&lt;0.9,"Underforecast","Normal")))))</f>
        <v>Overforecast</v>
      </c>
      <c r="AE287" s="61" t="str">
        <f>IF(SUM(J287,M287)=0,"Others",IF(AND(M287=0,J287&gt;0),"Not Forecasted But Sold",IF(AND(M287&gt;0,J287=0),"Forecasted But Not Sold",IF(M287/J287&gt;1.1,"Overforecast",IF(M287/J287&lt;0.9,"Underforecast","Normal")))))</f>
        <v>Overforecast</v>
      </c>
      <c r="AF287" s="144" t="str">
        <f>IFERROR(IF(J287=0,"0",VLOOKUP(J287/M287,Master!$N$5:$P$11,3,TRUE)),"Sales Agst No FC")</f>
        <v>50-80</v>
      </c>
    </row>
    <row r="288" spans="1:32" x14ac:dyDescent="0.45">
      <c r="A288" s="60" t="s">
        <v>2302</v>
      </c>
      <c r="B288" s="61" t="s">
        <v>1122</v>
      </c>
      <c r="C288" s="61" t="s">
        <v>1139</v>
      </c>
      <c r="D288" s="61" t="s">
        <v>1197</v>
      </c>
      <c r="E288" s="62" t="s">
        <v>398</v>
      </c>
      <c r="F288" s="62" t="s">
        <v>1574</v>
      </c>
      <c r="G288" s="63">
        <v>44593</v>
      </c>
      <c r="H288" s="64">
        <v>21</v>
      </c>
      <c r="I288" s="61" t="str">
        <f t="shared" si="24"/>
        <v>Supply</v>
      </c>
      <c r="J288" s="66">
        <v>0</v>
      </c>
      <c r="K288" s="67">
        <v>250</v>
      </c>
      <c r="L288" s="64">
        <v>250</v>
      </c>
      <c r="M288" s="64">
        <v>800</v>
      </c>
      <c r="N288" s="67">
        <f>ABS(K288-$J288)</f>
        <v>250</v>
      </c>
      <c r="O288" s="64">
        <f>ABS(L288-$J288)</f>
        <v>250</v>
      </c>
      <c r="P288" s="64">
        <f>ABS(M288-$J288)</f>
        <v>800</v>
      </c>
      <c r="Q288" s="66">
        <v>2.6989353104495701</v>
      </c>
      <c r="R288" s="66">
        <f>$Q288*J288</f>
        <v>0</v>
      </c>
      <c r="S288" s="67">
        <f>$Q288*K288</f>
        <v>674.73382761239259</v>
      </c>
      <c r="T288" s="64">
        <f>$Q288*L288</f>
        <v>674.73382761239259</v>
      </c>
      <c r="U288" s="64">
        <f>$Q288*M288</f>
        <v>2159.148248359656</v>
      </c>
      <c r="V288" s="67">
        <f t="shared" si="21"/>
        <v>674.73382761239259</v>
      </c>
      <c r="W288" s="64">
        <f t="shared" si="22"/>
        <v>674.73382761239259</v>
      </c>
      <c r="X288" s="117">
        <f t="shared" si="23"/>
        <v>2159.148248359656</v>
      </c>
      <c r="Y288" s="75">
        <f>IFERROR(MAX(1-N288/$J288,0),1)</f>
        <v>1</v>
      </c>
      <c r="Z288" s="27">
        <f>IFERROR(MAX(1-O288/$J288,0),1)</f>
        <v>1</v>
      </c>
      <c r="AA288" s="76">
        <f>IFERROR(MAX(1-P288/$J288,0),1)</f>
        <v>1</v>
      </c>
      <c r="AB288" s="65" t="str">
        <f>IF(SUM($J288,M288)=0,"Others",VLOOKUP(AA288,Master!$B$4:$D$13,3,TRUE))</f>
        <v>90-100%</v>
      </c>
      <c r="AC288" s="60" t="str">
        <f>IF(SUM(J288,K288)=0,"Others",IF(AND(K288=0,J288&gt;0),"Not Forecasted But Sold",IF(AND(K288&gt;0,J288=0),"Forecasted But Not Sold",IF(K288/J288&gt;1.1,"Overforecast",IF(K288/J288&lt;0.9,"Underforecast","Normal")))))</f>
        <v>Forecasted But Not Sold</v>
      </c>
      <c r="AD288" s="61" t="str">
        <f>IF(SUM(J288,L288)=0,"Others",IF(AND(L288=0,J288&gt;0),"Not Forecasted But Sold",IF(AND(L288&gt;0,J288=0),"Forecasted But Not Sold",IF(L288/J288&gt;1.1,"Overforecast",IF(L288/J288&lt;0.9,"Underforecast","Normal")))))</f>
        <v>Forecasted But Not Sold</v>
      </c>
      <c r="AE288" s="61" t="str">
        <f>IF(SUM(J288,M288)=0,"Others",IF(AND(M288=0,J288&gt;0),"Not Forecasted But Sold",IF(AND(M288&gt;0,J288=0),"Forecasted But Not Sold",IF(M288/J288&gt;1.1,"Overforecast",IF(M288/J288&lt;0.9,"Underforecast","Normal")))))</f>
        <v>Forecasted But Not Sold</v>
      </c>
      <c r="AF288" s="144" t="str">
        <f>IFERROR(IF(J288=0,"0",VLOOKUP(J288/M288,Master!$N$5:$P$11,3,TRUE)),"Sales Agst No FC")</f>
        <v>0</v>
      </c>
    </row>
    <row r="289" spans="1:32" x14ac:dyDescent="0.45">
      <c r="A289" s="60" t="s">
        <v>2302</v>
      </c>
      <c r="B289" s="61" t="s">
        <v>1122</v>
      </c>
      <c r="C289" s="61" t="s">
        <v>1139</v>
      </c>
      <c r="D289" s="61" t="s">
        <v>1197</v>
      </c>
      <c r="E289" s="62" t="s">
        <v>399</v>
      </c>
      <c r="F289" s="62" t="s">
        <v>1575</v>
      </c>
      <c r="G289" s="63">
        <v>44593</v>
      </c>
      <c r="H289" s="64">
        <v>2456</v>
      </c>
      <c r="I289" s="61" t="str">
        <f t="shared" si="24"/>
        <v>Demand</v>
      </c>
      <c r="J289" s="66">
        <v>770</v>
      </c>
      <c r="K289" s="67">
        <v>1406</v>
      </c>
      <c r="L289" s="64">
        <v>1406</v>
      </c>
      <c r="M289" s="64">
        <v>350</v>
      </c>
      <c r="N289" s="67">
        <f>ABS(K289-$J289)</f>
        <v>636</v>
      </c>
      <c r="O289" s="64">
        <f>ABS(L289-$J289)</f>
        <v>636</v>
      </c>
      <c r="P289" s="64">
        <f>ABS(M289-$J289)</f>
        <v>420</v>
      </c>
      <c r="Q289" s="66">
        <v>4.8599095258363585</v>
      </c>
      <c r="R289" s="66">
        <f>$Q289*J289</f>
        <v>3742.130334893996</v>
      </c>
      <c r="S289" s="67">
        <f>$Q289*K289</f>
        <v>6833.0327933259205</v>
      </c>
      <c r="T289" s="64">
        <f>$Q289*L289</f>
        <v>6833.0327933259205</v>
      </c>
      <c r="U289" s="64">
        <f>$Q289*M289</f>
        <v>1700.9683340427255</v>
      </c>
      <c r="V289" s="67">
        <f t="shared" si="21"/>
        <v>3090.9024584319245</v>
      </c>
      <c r="W289" s="64">
        <f t="shared" si="22"/>
        <v>3090.9024584319245</v>
      </c>
      <c r="X289" s="117">
        <f t="shared" si="23"/>
        <v>2041.1620008512705</v>
      </c>
      <c r="Y289" s="75">
        <f>IFERROR(MAX(1-N289/$J289,0),1)</f>
        <v>0.17402597402597397</v>
      </c>
      <c r="Z289" s="27">
        <f>IFERROR(MAX(1-O289/$J289,0),1)</f>
        <v>0.17402597402597397</v>
      </c>
      <c r="AA289" s="76">
        <f>IFERROR(MAX(1-P289/$J289,0),1)</f>
        <v>0.45454545454545459</v>
      </c>
      <c r="AB289" s="65" t="str">
        <f>IF(SUM($J289,M289)=0,"Others",VLOOKUP(AA289,Master!$B$4:$D$13,3,TRUE))</f>
        <v>40-50%</v>
      </c>
      <c r="AC289" s="60" t="str">
        <f>IF(SUM(J289,K289)=0,"Others",IF(AND(K289=0,J289&gt;0),"Not Forecasted But Sold",IF(AND(K289&gt;0,J289=0),"Forecasted But Not Sold",IF(K289/J289&gt;1.1,"Overforecast",IF(K289/J289&lt;0.9,"Underforecast","Normal")))))</f>
        <v>Overforecast</v>
      </c>
      <c r="AD289" s="61" t="str">
        <f>IF(SUM(J289,L289)=0,"Others",IF(AND(L289=0,J289&gt;0),"Not Forecasted But Sold",IF(AND(L289&gt;0,J289=0),"Forecasted But Not Sold",IF(L289/J289&gt;1.1,"Overforecast",IF(L289/J289&lt;0.9,"Underforecast","Normal")))))</f>
        <v>Overforecast</v>
      </c>
      <c r="AE289" s="61" t="str">
        <f>IF(SUM(J289,M289)=0,"Others",IF(AND(M289=0,J289&gt;0),"Not Forecasted But Sold",IF(AND(M289&gt;0,J289=0),"Forecasted But Not Sold",IF(M289/J289&gt;1.1,"Overforecast",IF(M289/J289&lt;0.9,"Underforecast","Normal")))))</f>
        <v>Underforecast</v>
      </c>
      <c r="AF289" s="144" t="str">
        <f>IFERROR(IF(J289=0,"0",VLOOKUP(J289/M289,Master!$N$5:$P$11,3,TRUE)),"Sales Agst No FC")</f>
        <v>&gt;200"</v>
      </c>
    </row>
    <row r="290" spans="1:32" x14ac:dyDescent="0.45">
      <c r="A290" s="60" t="s">
        <v>2302</v>
      </c>
      <c r="B290" s="61" t="s">
        <v>1122</v>
      </c>
      <c r="C290" s="61" t="s">
        <v>1139</v>
      </c>
      <c r="D290" s="61" t="s">
        <v>1197</v>
      </c>
      <c r="E290" s="62" t="s">
        <v>400</v>
      </c>
      <c r="F290" s="62" t="s">
        <v>1576</v>
      </c>
      <c r="G290" s="63">
        <v>44593</v>
      </c>
      <c r="H290" s="64">
        <v>16061</v>
      </c>
      <c r="I290" s="61" t="str">
        <f t="shared" si="24"/>
        <v>Demand</v>
      </c>
      <c r="J290" s="66">
        <v>13815</v>
      </c>
      <c r="K290" s="67">
        <v>10098</v>
      </c>
      <c r="L290" s="64">
        <v>15000</v>
      </c>
      <c r="M290" s="64">
        <v>15000</v>
      </c>
      <c r="N290" s="67">
        <f>ABS(K290-$J290)</f>
        <v>3717</v>
      </c>
      <c r="O290" s="64">
        <f>ABS(L290-$J290)</f>
        <v>1185</v>
      </c>
      <c r="P290" s="64">
        <f>ABS(M290-$J290)</f>
        <v>1185</v>
      </c>
      <c r="Q290" s="66">
        <v>3.5495554802794405</v>
      </c>
      <c r="R290" s="66">
        <f>$Q290*J290</f>
        <v>49037.108960060468</v>
      </c>
      <c r="S290" s="67">
        <f>$Q290*K290</f>
        <v>35843.411239861787</v>
      </c>
      <c r="T290" s="64">
        <f>$Q290*L290</f>
        <v>53243.332204191604</v>
      </c>
      <c r="U290" s="64">
        <f>$Q290*M290</f>
        <v>53243.332204191604</v>
      </c>
      <c r="V290" s="67">
        <f t="shared" si="21"/>
        <v>13193.697720198681</v>
      </c>
      <c r="W290" s="64">
        <f t="shared" si="22"/>
        <v>4206.2232441311353</v>
      </c>
      <c r="X290" s="117">
        <f t="shared" si="23"/>
        <v>4206.2232441311353</v>
      </c>
      <c r="Y290" s="75">
        <f>IFERROR(MAX(1-N290/$J290,0),1)</f>
        <v>0.73094462540716609</v>
      </c>
      <c r="Z290" s="27">
        <f>IFERROR(MAX(1-O290/$J290,0),1)</f>
        <v>0.91422366992399562</v>
      </c>
      <c r="AA290" s="76">
        <f>IFERROR(MAX(1-P290/$J290,0),1)</f>
        <v>0.91422366992399562</v>
      </c>
      <c r="AB290" s="65" t="str">
        <f>IF(SUM($J290,M290)=0,"Others",VLOOKUP(AA290,Master!$B$4:$D$13,3,TRUE))</f>
        <v>90-100%</v>
      </c>
      <c r="AC290" s="60" t="str">
        <f>IF(SUM(J290,K290)=0,"Others",IF(AND(K290=0,J290&gt;0),"Not Forecasted But Sold",IF(AND(K290&gt;0,J290=0),"Forecasted But Not Sold",IF(K290/J290&gt;1.1,"Overforecast",IF(K290/J290&lt;0.9,"Underforecast","Normal")))))</f>
        <v>Underforecast</v>
      </c>
      <c r="AD290" s="61" t="str">
        <f>IF(SUM(J290,L290)=0,"Others",IF(AND(L290=0,J290&gt;0),"Not Forecasted But Sold",IF(AND(L290&gt;0,J290=0),"Forecasted But Not Sold",IF(L290/J290&gt;1.1,"Overforecast",IF(L290/J290&lt;0.9,"Underforecast","Normal")))))</f>
        <v>Normal</v>
      </c>
      <c r="AE290" s="61" t="str">
        <f>IF(SUM(J290,M290)=0,"Others",IF(AND(M290=0,J290&gt;0),"Not Forecasted But Sold",IF(AND(M290&gt;0,J290=0),"Forecasted But Not Sold",IF(M290/J290&gt;1.1,"Overforecast",IF(M290/J290&lt;0.9,"Underforecast","Normal")))))</f>
        <v>Normal</v>
      </c>
      <c r="AF290" s="144" t="str">
        <f>IFERROR(IF(J290=0,"0",VLOOKUP(J290/M290,Master!$N$5:$P$11,3,TRUE)),"Sales Agst No FC")</f>
        <v>80-120</v>
      </c>
    </row>
    <row r="291" spans="1:32" x14ac:dyDescent="0.45">
      <c r="A291" s="60" t="s">
        <v>2302</v>
      </c>
      <c r="B291" s="61" t="s">
        <v>1122</v>
      </c>
      <c r="C291" s="61" t="s">
        <v>1139</v>
      </c>
      <c r="D291" s="61" t="s">
        <v>1197</v>
      </c>
      <c r="E291" s="62" t="s">
        <v>401</v>
      </c>
      <c r="F291" s="62" t="s">
        <v>1577</v>
      </c>
      <c r="G291" s="63">
        <v>44593</v>
      </c>
      <c r="H291" s="64">
        <v>1982</v>
      </c>
      <c r="I291" s="61" t="str">
        <f t="shared" si="24"/>
        <v>Demand</v>
      </c>
      <c r="J291" s="66">
        <v>316</v>
      </c>
      <c r="K291" s="67">
        <v>420</v>
      </c>
      <c r="L291" s="64">
        <v>420</v>
      </c>
      <c r="M291" s="64">
        <v>420</v>
      </c>
      <c r="N291" s="67">
        <f>ABS(K291-$J291)</f>
        <v>104</v>
      </c>
      <c r="O291" s="64">
        <f>ABS(L291-$J291)</f>
        <v>104</v>
      </c>
      <c r="P291" s="64">
        <f>ABS(M291-$J291)</f>
        <v>104</v>
      </c>
      <c r="Q291" s="66">
        <v>1.0460178134789733</v>
      </c>
      <c r="R291" s="66">
        <f>$Q291*J291</f>
        <v>330.54162905935556</v>
      </c>
      <c r="S291" s="67">
        <f>$Q291*K291</f>
        <v>439.32748166116875</v>
      </c>
      <c r="T291" s="64">
        <f>$Q291*L291</f>
        <v>439.32748166116875</v>
      </c>
      <c r="U291" s="64">
        <f>$Q291*M291</f>
        <v>439.32748166116875</v>
      </c>
      <c r="V291" s="67">
        <f t="shared" si="21"/>
        <v>108.78585260181319</v>
      </c>
      <c r="W291" s="64">
        <f t="shared" si="22"/>
        <v>108.78585260181319</v>
      </c>
      <c r="X291" s="117">
        <f t="shared" si="23"/>
        <v>108.78585260181319</v>
      </c>
      <c r="Y291" s="75">
        <f>IFERROR(MAX(1-N291/$J291,0),1)</f>
        <v>0.67088607594936711</v>
      </c>
      <c r="Z291" s="27">
        <f>IFERROR(MAX(1-O291/$J291,0),1)</f>
        <v>0.67088607594936711</v>
      </c>
      <c r="AA291" s="76">
        <f>IFERROR(MAX(1-P291/$J291,0),1)</f>
        <v>0.67088607594936711</v>
      </c>
      <c r="AB291" s="65" t="str">
        <f>IF(SUM($J291,M291)=0,"Others",VLOOKUP(AA291,Master!$B$4:$D$13,3,TRUE))</f>
        <v>60-70%</v>
      </c>
      <c r="AC291" s="60" t="str">
        <f>IF(SUM(J291,K291)=0,"Others",IF(AND(K291=0,J291&gt;0),"Not Forecasted But Sold",IF(AND(K291&gt;0,J291=0),"Forecasted But Not Sold",IF(K291/J291&gt;1.1,"Overforecast",IF(K291/J291&lt;0.9,"Underforecast","Normal")))))</f>
        <v>Overforecast</v>
      </c>
      <c r="AD291" s="61" t="str">
        <f>IF(SUM(J291,L291)=0,"Others",IF(AND(L291=0,J291&gt;0),"Not Forecasted But Sold",IF(AND(L291&gt;0,J291=0),"Forecasted But Not Sold",IF(L291/J291&gt;1.1,"Overforecast",IF(L291/J291&lt;0.9,"Underforecast","Normal")))))</f>
        <v>Overforecast</v>
      </c>
      <c r="AE291" s="61" t="str">
        <f>IF(SUM(J291,M291)=0,"Others",IF(AND(M291=0,J291&gt;0),"Not Forecasted But Sold",IF(AND(M291&gt;0,J291=0),"Forecasted But Not Sold",IF(M291/J291&gt;1.1,"Overforecast",IF(M291/J291&lt;0.9,"Underforecast","Normal")))))</f>
        <v>Overforecast</v>
      </c>
      <c r="AF291" s="144" t="str">
        <f>IFERROR(IF(J291=0,"0",VLOOKUP(J291/M291,Master!$N$5:$P$11,3,TRUE)),"Sales Agst No FC")</f>
        <v>50-80</v>
      </c>
    </row>
    <row r="292" spans="1:32" x14ac:dyDescent="0.45">
      <c r="A292" s="60" t="s">
        <v>2302</v>
      </c>
      <c r="B292" s="61" t="s">
        <v>1122</v>
      </c>
      <c r="C292" s="61" t="s">
        <v>1139</v>
      </c>
      <c r="D292" s="61" t="s">
        <v>1197</v>
      </c>
      <c r="E292" s="62" t="s">
        <v>402</v>
      </c>
      <c r="F292" s="62" t="s">
        <v>1578</v>
      </c>
      <c r="G292" s="63">
        <v>44593</v>
      </c>
      <c r="H292" s="64">
        <v>3345</v>
      </c>
      <c r="I292" s="61" t="str">
        <f t="shared" si="24"/>
        <v>Demand</v>
      </c>
      <c r="J292" s="66">
        <v>1275</v>
      </c>
      <c r="K292" s="67">
        <v>750</v>
      </c>
      <c r="L292" s="64">
        <v>750</v>
      </c>
      <c r="M292" s="64">
        <v>1600</v>
      </c>
      <c r="N292" s="67">
        <f>ABS(K292-$J292)</f>
        <v>525</v>
      </c>
      <c r="O292" s="64">
        <f>ABS(L292-$J292)</f>
        <v>525</v>
      </c>
      <c r="P292" s="64">
        <f>ABS(M292-$J292)</f>
        <v>325</v>
      </c>
      <c r="Q292" s="66">
        <v>1.1260361895632238</v>
      </c>
      <c r="R292" s="66">
        <f>$Q292*J292</f>
        <v>1435.6961416931103</v>
      </c>
      <c r="S292" s="67">
        <f>$Q292*K292</f>
        <v>844.52714217241783</v>
      </c>
      <c r="T292" s="64">
        <f>$Q292*L292</f>
        <v>844.52714217241783</v>
      </c>
      <c r="U292" s="64">
        <f>$Q292*M292</f>
        <v>1801.6579033011581</v>
      </c>
      <c r="V292" s="67">
        <f t="shared" si="21"/>
        <v>591.16899952069252</v>
      </c>
      <c r="W292" s="64">
        <f t="shared" si="22"/>
        <v>591.16899952069252</v>
      </c>
      <c r="X292" s="117">
        <f t="shared" si="23"/>
        <v>365.96176160804771</v>
      </c>
      <c r="Y292" s="75">
        <f>IFERROR(MAX(1-N292/$J292,0),1)</f>
        <v>0.58823529411764708</v>
      </c>
      <c r="Z292" s="27">
        <f>IFERROR(MAX(1-O292/$J292,0),1)</f>
        <v>0.58823529411764708</v>
      </c>
      <c r="AA292" s="76">
        <f>IFERROR(MAX(1-P292/$J292,0),1)</f>
        <v>0.74509803921568629</v>
      </c>
      <c r="AB292" s="65" t="str">
        <f>IF(SUM($J292,M292)=0,"Others",VLOOKUP(AA292,Master!$B$4:$D$13,3,TRUE))</f>
        <v>70-80%</v>
      </c>
      <c r="AC292" s="60" t="str">
        <f>IF(SUM(J292,K292)=0,"Others",IF(AND(K292=0,J292&gt;0),"Not Forecasted But Sold",IF(AND(K292&gt;0,J292=0),"Forecasted But Not Sold",IF(K292/J292&gt;1.1,"Overforecast",IF(K292/J292&lt;0.9,"Underforecast","Normal")))))</f>
        <v>Underforecast</v>
      </c>
      <c r="AD292" s="61" t="str">
        <f>IF(SUM(J292,L292)=0,"Others",IF(AND(L292=0,J292&gt;0),"Not Forecasted But Sold",IF(AND(L292&gt;0,J292=0),"Forecasted But Not Sold",IF(L292/J292&gt;1.1,"Overforecast",IF(L292/J292&lt;0.9,"Underforecast","Normal")))))</f>
        <v>Underforecast</v>
      </c>
      <c r="AE292" s="61" t="str">
        <f>IF(SUM(J292,M292)=0,"Others",IF(AND(M292=0,J292&gt;0),"Not Forecasted But Sold",IF(AND(M292&gt;0,J292=0),"Forecasted But Not Sold",IF(M292/J292&gt;1.1,"Overforecast",IF(M292/J292&lt;0.9,"Underforecast","Normal")))))</f>
        <v>Overforecast</v>
      </c>
      <c r="AF292" s="144" t="str">
        <f>IFERROR(IF(J292=0,"0",VLOOKUP(J292/M292,Master!$N$5:$P$11,3,TRUE)),"Sales Agst No FC")</f>
        <v>50-80</v>
      </c>
    </row>
    <row r="293" spans="1:32" x14ac:dyDescent="0.45">
      <c r="A293" s="60" t="s">
        <v>2302</v>
      </c>
      <c r="B293" s="61" t="s">
        <v>1122</v>
      </c>
      <c r="C293" s="61" t="s">
        <v>1139</v>
      </c>
      <c r="D293" s="61" t="s">
        <v>1197</v>
      </c>
      <c r="E293" s="62" t="s">
        <v>403</v>
      </c>
      <c r="F293" s="62" t="s">
        <v>1579</v>
      </c>
      <c r="G293" s="63">
        <v>44593</v>
      </c>
      <c r="H293" s="64">
        <v>12573</v>
      </c>
      <c r="I293" s="61" t="str">
        <f t="shared" si="24"/>
        <v>Demand</v>
      </c>
      <c r="J293" s="66">
        <v>2277</v>
      </c>
      <c r="K293" s="67">
        <v>1588</v>
      </c>
      <c r="L293" s="64">
        <v>1588</v>
      </c>
      <c r="M293" s="64">
        <v>3220</v>
      </c>
      <c r="N293" s="67">
        <f>ABS(K293-$J293)</f>
        <v>689</v>
      </c>
      <c r="O293" s="64">
        <f>ABS(L293-$J293)</f>
        <v>689</v>
      </c>
      <c r="P293" s="64">
        <f>ABS(M293-$J293)</f>
        <v>943</v>
      </c>
      <c r="Q293" s="66">
        <v>1.6719401307621653</v>
      </c>
      <c r="R293" s="66">
        <f>$Q293*J293</f>
        <v>3807.0076777454506</v>
      </c>
      <c r="S293" s="67">
        <f>$Q293*K293</f>
        <v>2655.0409276503183</v>
      </c>
      <c r="T293" s="64">
        <f>$Q293*L293</f>
        <v>2655.0409276503183</v>
      </c>
      <c r="U293" s="64">
        <f>$Q293*M293</f>
        <v>5383.6472210541724</v>
      </c>
      <c r="V293" s="67">
        <f t="shared" si="21"/>
        <v>1151.9667500951323</v>
      </c>
      <c r="W293" s="64">
        <f t="shared" si="22"/>
        <v>1151.9667500951323</v>
      </c>
      <c r="X293" s="117">
        <f t="shared" si="23"/>
        <v>1576.6395433087218</v>
      </c>
      <c r="Y293" s="75">
        <f>IFERROR(MAX(1-N293/$J293,0),1)</f>
        <v>0.69740887132191487</v>
      </c>
      <c r="Z293" s="27">
        <f>IFERROR(MAX(1-O293/$J293,0),1)</f>
        <v>0.69740887132191487</v>
      </c>
      <c r="AA293" s="76">
        <f>IFERROR(MAX(1-P293/$J293,0),1)</f>
        <v>0.58585858585858586</v>
      </c>
      <c r="AB293" s="65" t="str">
        <f>IF(SUM($J293,M293)=0,"Others",VLOOKUP(AA293,Master!$B$4:$D$13,3,TRUE))</f>
        <v>50-60%</v>
      </c>
      <c r="AC293" s="60" t="str">
        <f>IF(SUM(J293,K293)=0,"Others",IF(AND(K293=0,J293&gt;0),"Not Forecasted But Sold",IF(AND(K293&gt;0,J293=0),"Forecasted But Not Sold",IF(K293/J293&gt;1.1,"Overforecast",IF(K293/J293&lt;0.9,"Underforecast","Normal")))))</f>
        <v>Underforecast</v>
      </c>
      <c r="AD293" s="61" t="str">
        <f>IF(SUM(J293,L293)=0,"Others",IF(AND(L293=0,J293&gt;0),"Not Forecasted But Sold",IF(AND(L293&gt;0,J293=0),"Forecasted But Not Sold",IF(L293/J293&gt;1.1,"Overforecast",IF(L293/J293&lt;0.9,"Underforecast","Normal")))))</f>
        <v>Underforecast</v>
      </c>
      <c r="AE293" s="61" t="str">
        <f>IF(SUM(J293,M293)=0,"Others",IF(AND(M293=0,J293&gt;0),"Not Forecasted But Sold",IF(AND(M293&gt;0,J293=0),"Forecasted But Not Sold",IF(M293/J293&gt;1.1,"Overforecast",IF(M293/J293&lt;0.9,"Underforecast","Normal")))))</f>
        <v>Overforecast</v>
      </c>
      <c r="AF293" s="144" t="str">
        <f>IFERROR(IF(J293=0,"0",VLOOKUP(J293/M293,Master!$N$5:$P$11,3,TRUE)),"Sales Agst No FC")</f>
        <v>50-80</v>
      </c>
    </row>
    <row r="294" spans="1:32" x14ac:dyDescent="0.45">
      <c r="A294" s="60" t="s">
        <v>2302</v>
      </c>
      <c r="B294" s="61" t="s">
        <v>1122</v>
      </c>
      <c r="C294" s="61" t="s">
        <v>1139</v>
      </c>
      <c r="D294" s="61" t="s">
        <v>1197</v>
      </c>
      <c r="E294" s="62" t="s">
        <v>404</v>
      </c>
      <c r="F294" s="62" t="s">
        <v>1580</v>
      </c>
      <c r="G294" s="63">
        <v>44593</v>
      </c>
      <c r="H294" s="64">
        <v>9238</v>
      </c>
      <c r="I294" s="61" t="str">
        <f t="shared" si="24"/>
        <v>Demand</v>
      </c>
      <c r="J294" s="66">
        <v>8166</v>
      </c>
      <c r="K294" s="67">
        <v>6000</v>
      </c>
      <c r="L294" s="64">
        <v>15000</v>
      </c>
      <c r="M294" s="64">
        <v>15000</v>
      </c>
      <c r="N294" s="67">
        <f>ABS(K294-$J294)</f>
        <v>2166</v>
      </c>
      <c r="O294" s="64">
        <f>ABS(L294-$J294)</f>
        <v>6834</v>
      </c>
      <c r="P294" s="64">
        <f>ABS(M294-$J294)</f>
        <v>6834</v>
      </c>
      <c r="Q294" s="66">
        <v>2.3156386559038147</v>
      </c>
      <c r="R294" s="66">
        <f>$Q294*J294</f>
        <v>18909.50526411055</v>
      </c>
      <c r="S294" s="67">
        <f>$Q294*K294</f>
        <v>13893.831935422888</v>
      </c>
      <c r="T294" s="64">
        <f>$Q294*L294</f>
        <v>34734.57983855722</v>
      </c>
      <c r="U294" s="64">
        <f>$Q294*M294</f>
        <v>34734.57983855722</v>
      </c>
      <c r="V294" s="67">
        <f t="shared" ref="V294:V345" si="25">ABS(S294-$R294)</f>
        <v>5015.6733286876624</v>
      </c>
      <c r="W294" s="64">
        <f t="shared" ref="W294:W345" si="26">ABS(T294-$R294)</f>
        <v>15825.074574446669</v>
      </c>
      <c r="X294" s="117">
        <f t="shared" ref="X294:X345" si="27">ABS(U294-R294)</f>
        <v>15825.074574446669</v>
      </c>
      <c r="Y294" s="75">
        <f>IFERROR(MAX(1-N294/$J294,0),1)</f>
        <v>0.73475385745775168</v>
      </c>
      <c r="Z294" s="27">
        <f>IFERROR(MAX(1-O294/$J294,0),1)</f>
        <v>0.16311535635562091</v>
      </c>
      <c r="AA294" s="76">
        <f>IFERROR(MAX(1-P294/$J294,0),1)</f>
        <v>0.16311535635562091</v>
      </c>
      <c r="AB294" s="65" t="str">
        <f>IF(SUM($J294,M294)=0,"Others",VLOOKUP(AA294,Master!$B$4:$D$13,3,TRUE))</f>
        <v>10-20%</v>
      </c>
      <c r="AC294" s="60" t="str">
        <f>IF(SUM(J294,K294)=0,"Others",IF(AND(K294=0,J294&gt;0),"Not Forecasted But Sold",IF(AND(K294&gt;0,J294=0),"Forecasted But Not Sold",IF(K294/J294&gt;1.1,"Overforecast",IF(K294/J294&lt;0.9,"Underforecast","Normal")))))</f>
        <v>Underforecast</v>
      </c>
      <c r="AD294" s="61" t="str">
        <f>IF(SUM(J294,L294)=0,"Others",IF(AND(L294=0,J294&gt;0),"Not Forecasted But Sold",IF(AND(L294&gt;0,J294=0),"Forecasted But Not Sold",IF(L294/J294&gt;1.1,"Overforecast",IF(L294/J294&lt;0.9,"Underforecast","Normal")))))</f>
        <v>Overforecast</v>
      </c>
      <c r="AE294" s="61" t="str">
        <f>IF(SUM(J294,M294)=0,"Others",IF(AND(M294=0,J294&gt;0),"Not Forecasted But Sold",IF(AND(M294&gt;0,J294=0),"Forecasted But Not Sold",IF(M294/J294&gt;1.1,"Overforecast",IF(M294/J294&lt;0.9,"Underforecast","Normal")))))</f>
        <v>Overforecast</v>
      </c>
      <c r="AF294" s="144" t="str">
        <f>IFERROR(IF(J294=0,"0",VLOOKUP(J294/M294,Master!$N$5:$P$11,3,TRUE)),"Sales Agst No FC")</f>
        <v>50-80</v>
      </c>
    </row>
    <row r="295" spans="1:32" x14ac:dyDescent="0.45">
      <c r="A295" s="60" t="s">
        <v>2302</v>
      </c>
      <c r="B295" s="61" t="s">
        <v>1122</v>
      </c>
      <c r="C295" s="61" t="s">
        <v>1139</v>
      </c>
      <c r="D295" s="61" t="s">
        <v>1197</v>
      </c>
      <c r="E295" s="62" t="s">
        <v>405</v>
      </c>
      <c r="F295" s="62" t="s">
        <v>1581</v>
      </c>
      <c r="G295" s="63">
        <v>44593</v>
      </c>
      <c r="H295" s="64">
        <v>11</v>
      </c>
      <c r="I295" s="61" t="str">
        <f t="shared" si="24"/>
        <v>Supply</v>
      </c>
      <c r="J295" s="66">
        <v>9</v>
      </c>
      <c r="K295" s="67">
        <v>200</v>
      </c>
      <c r="L295" s="64">
        <v>200</v>
      </c>
      <c r="M295" s="64">
        <v>650</v>
      </c>
      <c r="N295" s="67">
        <f>ABS(K295-$J295)</f>
        <v>191</v>
      </c>
      <c r="O295" s="64">
        <f>ABS(L295-$J295)</f>
        <v>191</v>
      </c>
      <c r="P295" s="64">
        <f>ABS(M295-$J295)</f>
        <v>641</v>
      </c>
      <c r="Q295" s="66">
        <v>1.5481614531183681</v>
      </c>
      <c r="R295" s="66">
        <f>$Q295*J295</f>
        <v>13.933453078065313</v>
      </c>
      <c r="S295" s="67">
        <f>$Q295*K295</f>
        <v>309.63229062367361</v>
      </c>
      <c r="T295" s="64">
        <f>$Q295*L295</f>
        <v>309.63229062367361</v>
      </c>
      <c r="U295" s="64">
        <f>$Q295*M295</f>
        <v>1006.3049445269393</v>
      </c>
      <c r="V295" s="67">
        <f t="shared" si="25"/>
        <v>295.69883754560828</v>
      </c>
      <c r="W295" s="64">
        <f t="shared" si="26"/>
        <v>295.69883754560828</v>
      </c>
      <c r="X295" s="117">
        <f t="shared" si="27"/>
        <v>992.37149144887394</v>
      </c>
      <c r="Y295" s="75">
        <f>IFERROR(MAX(1-N295/$J295,0),1)</f>
        <v>0</v>
      </c>
      <c r="Z295" s="27">
        <f>IFERROR(MAX(1-O295/$J295,0),1)</f>
        <v>0</v>
      </c>
      <c r="AA295" s="76">
        <f>IFERROR(MAX(1-P295/$J295,0),1)</f>
        <v>0</v>
      </c>
      <c r="AB295" s="65" t="str">
        <f>IF(SUM($J295,M295)=0,"Others",VLOOKUP(AA295,Master!$B$4:$D$13,3,TRUE))</f>
        <v>0-10%</v>
      </c>
      <c r="AC295" s="60" t="str">
        <f>IF(SUM(J295,K295)=0,"Others",IF(AND(K295=0,J295&gt;0),"Not Forecasted But Sold",IF(AND(K295&gt;0,J295=0),"Forecasted But Not Sold",IF(K295/J295&gt;1.1,"Overforecast",IF(K295/J295&lt;0.9,"Underforecast","Normal")))))</f>
        <v>Overforecast</v>
      </c>
      <c r="AD295" s="61" t="str">
        <f>IF(SUM(J295,L295)=0,"Others",IF(AND(L295=0,J295&gt;0),"Not Forecasted But Sold",IF(AND(L295&gt;0,J295=0),"Forecasted But Not Sold",IF(L295/J295&gt;1.1,"Overforecast",IF(L295/J295&lt;0.9,"Underforecast","Normal")))))</f>
        <v>Overforecast</v>
      </c>
      <c r="AE295" s="61" t="str">
        <f>IF(SUM(J295,M295)=0,"Others",IF(AND(M295=0,J295&gt;0),"Not Forecasted But Sold",IF(AND(M295&gt;0,J295=0),"Forecasted But Not Sold",IF(M295/J295&gt;1.1,"Overforecast",IF(M295/J295&lt;0.9,"Underforecast","Normal")))))</f>
        <v>Overforecast</v>
      </c>
      <c r="AF295" s="144" t="str">
        <f>IFERROR(IF(J295=0,"0",VLOOKUP(J295/M295,Master!$N$5:$P$11,3,TRUE)),"Sales Agst No FC")</f>
        <v>0-25</v>
      </c>
    </row>
    <row r="296" spans="1:32" x14ac:dyDescent="0.45">
      <c r="A296" s="60" t="s">
        <v>2302</v>
      </c>
      <c r="B296" s="61" t="s">
        <v>1122</v>
      </c>
      <c r="C296" s="61" t="s">
        <v>1139</v>
      </c>
      <c r="D296" s="61" t="s">
        <v>1197</v>
      </c>
      <c r="E296" s="62" t="s">
        <v>406</v>
      </c>
      <c r="F296" s="62" t="s">
        <v>1582</v>
      </c>
      <c r="G296" s="63">
        <v>44593</v>
      </c>
      <c r="H296" s="64">
        <v>1</v>
      </c>
      <c r="I296" s="61" t="str">
        <f t="shared" si="24"/>
        <v>Supply</v>
      </c>
      <c r="J296" s="66">
        <v>0</v>
      </c>
      <c r="K296" s="67">
        <v>1761</v>
      </c>
      <c r="L296" s="64">
        <v>1761</v>
      </c>
      <c r="M296" s="64">
        <v>3200</v>
      </c>
      <c r="N296" s="67">
        <f>ABS(K296-$J296)</f>
        <v>1761</v>
      </c>
      <c r="O296" s="64">
        <f>ABS(L296-$J296)</f>
        <v>1761</v>
      </c>
      <c r="P296" s="64">
        <f>ABS(M296-$J296)</f>
        <v>3200</v>
      </c>
      <c r="Q296" s="66">
        <v>1.7555898431942869</v>
      </c>
      <c r="R296" s="66">
        <f>$Q296*J296</f>
        <v>0</v>
      </c>
      <c r="S296" s="67">
        <f>$Q296*K296</f>
        <v>3091.5937138651393</v>
      </c>
      <c r="T296" s="64">
        <f>$Q296*L296</f>
        <v>3091.5937138651393</v>
      </c>
      <c r="U296" s="64">
        <f>$Q296*M296</f>
        <v>5617.8874982217185</v>
      </c>
      <c r="V296" s="67">
        <f t="shared" si="25"/>
        <v>3091.5937138651393</v>
      </c>
      <c r="W296" s="64">
        <f t="shared" si="26"/>
        <v>3091.5937138651393</v>
      </c>
      <c r="X296" s="117">
        <f t="shared" si="27"/>
        <v>5617.8874982217185</v>
      </c>
      <c r="Y296" s="75">
        <f>IFERROR(MAX(1-N296/$J296,0),1)</f>
        <v>1</v>
      </c>
      <c r="Z296" s="27">
        <f>IFERROR(MAX(1-O296/$J296,0),1)</f>
        <v>1</v>
      </c>
      <c r="AA296" s="76">
        <f>IFERROR(MAX(1-P296/$J296,0),1)</f>
        <v>1</v>
      </c>
      <c r="AB296" s="65" t="str">
        <f>IF(SUM($J296,M296)=0,"Others",VLOOKUP(AA296,Master!$B$4:$D$13,3,TRUE))</f>
        <v>90-100%</v>
      </c>
      <c r="AC296" s="60" t="str">
        <f>IF(SUM(J296,K296)=0,"Others",IF(AND(K296=0,J296&gt;0),"Not Forecasted But Sold",IF(AND(K296&gt;0,J296=0),"Forecasted But Not Sold",IF(K296/J296&gt;1.1,"Overforecast",IF(K296/J296&lt;0.9,"Underforecast","Normal")))))</f>
        <v>Forecasted But Not Sold</v>
      </c>
      <c r="AD296" s="61" t="str">
        <f>IF(SUM(J296,L296)=0,"Others",IF(AND(L296=0,J296&gt;0),"Not Forecasted But Sold",IF(AND(L296&gt;0,J296=0),"Forecasted But Not Sold",IF(L296/J296&gt;1.1,"Overforecast",IF(L296/J296&lt;0.9,"Underforecast","Normal")))))</f>
        <v>Forecasted But Not Sold</v>
      </c>
      <c r="AE296" s="61" t="str">
        <f>IF(SUM(J296,M296)=0,"Others",IF(AND(M296=0,J296&gt;0),"Not Forecasted But Sold",IF(AND(M296&gt;0,J296=0),"Forecasted But Not Sold",IF(M296/J296&gt;1.1,"Overforecast",IF(M296/J296&lt;0.9,"Underforecast","Normal")))))</f>
        <v>Forecasted But Not Sold</v>
      </c>
      <c r="AF296" s="144" t="str">
        <f>IFERROR(IF(J296=0,"0",VLOOKUP(J296/M296,Master!$N$5:$P$11,3,TRUE)),"Sales Agst No FC")</f>
        <v>0</v>
      </c>
    </row>
    <row r="297" spans="1:32" x14ac:dyDescent="0.45">
      <c r="A297" s="60" t="s">
        <v>2302</v>
      </c>
      <c r="B297" s="61" t="s">
        <v>1122</v>
      </c>
      <c r="C297" s="61" t="s">
        <v>1139</v>
      </c>
      <c r="D297" s="61" t="s">
        <v>1197</v>
      </c>
      <c r="E297" s="62" t="s">
        <v>407</v>
      </c>
      <c r="F297" s="62" t="s">
        <v>1583</v>
      </c>
      <c r="G297" s="63">
        <v>44593</v>
      </c>
      <c r="H297" s="64">
        <v>19</v>
      </c>
      <c r="I297" s="61" t="str">
        <f t="shared" si="24"/>
        <v>Supply</v>
      </c>
      <c r="J297" s="66">
        <v>0</v>
      </c>
      <c r="K297" s="67">
        <v>2906</v>
      </c>
      <c r="L297" s="64">
        <v>2906</v>
      </c>
      <c r="M297" s="64">
        <v>4000</v>
      </c>
      <c r="N297" s="67">
        <f>ABS(K297-$J297)</f>
        <v>2906</v>
      </c>
      <c r="O297" s="64">
        <f>ABS(L297-$J297)</f>
        <v>2906</v>
      </c>
      <c r="P297" s="64">
        <f>ABS(M297-$J297)</f>
        <v>4000</v>
      </c>
      <c r="Q297" s="66">
        <v>2.3029556957679347</v>
      </c>
      <c r="R297" s="66">
        <f>$Q297*J297</f>
        <v>0</v>
      </c>
      <c r="S297" s="67">
        <f>$Q297*K297</f>
        <v>6692.3892519016181</v>
      </c>
      <c r="T297" s="64">
        <f>$Q297*L297</f>
        <v>6692.3892519016181</v>
      </c>
      <c r="U297" s="64">
        <f>$Q297*M297</f>
        <v>9211.8227830717387</v>
      </c>
      <c r="V297" s="67">
        <f t="shared" si="25"/>
        <v>6692.3892519016181</v>
      </c>
      <c r="W297" s="64">
        <f t="shared" si="26"/>
        <v>6692.3892519016181</v>
      </c>
      <c r="X297" s="117">
        <f t="shared" si="27"/>
        <v>9211.8227830717387</v>
      </c>
      <c r="Y297" s="75">
        <f>IFERROR(MAX(1-N297/$J297,0),1)</f>
        <v>1</v>
      </c>
      <c r="Z297" s="27">
        <f>IFERROR(MAX(1-O297/$J297,0),1)</f>
        <v>1</v>
      </c>
      <c r="AA297" s="76">
        <f>IFERROR(MAX(1-P297/$J297,0),1)</f>
        <v>1</v>
      </c>
      <c r="AB297" s="65" t="str">
        <f>IF(SUM($J297,M297)=0,"Others",VLOOKUP(AA297,Master!$B$4:$D$13,3,TRUE))</f>
        <v>90-100%</v>
      </c>
      <c r="AC297" s="60" t="str">
        <f>IF(SUM(J297,K297)=0,"Others",IF(AND(K297=0,J297&gt;0),"Not Forecasted But Sold",IF(AND(K297&gt;0,J297=0),"Forecasted But Not Sold",IF(K297/J297&gt;1.1,"Overforecast",IF(K297/J297&lt;0.9,"Underforecast","Normal")))))</f>
        <v>Forecasted But Not Sold</v>
      </c>
      <c r="AD297" s="61" t="str">
        <f>IF(SUM(J297,L297)=0,"Others",IF(AND(L297=0,J297&gt;0),"Not Forecasted But Sold",IF(AND(L297&gt;0,J297=0),"Forecasted But Not Sold",IF(L297/J297&gt;1.1,"Overforecast",IF(L297/J297&lt;0.9,"Underforecast","Normal")))))</f>
        <v>Forecasted But Not Sold</v>
      </c>
      <c r="AE297" s="61" t="str">
        <f>IF(SUM(J297,M297)=0,"Others",IF(AND(M297=0,J297&gt;0),"Not Forecasted But Sold",IF(AND(M297&gt;0,J297=0),"Forecasted But Not Sold",IF(M297/J297&gt;1.1,"Overforecast",IF(M297/J297&lt;0.9,"Underforecast","Normal")))))</f>
        <v>Forecasted But Not Sold</v>
      </c>
      <c r="AF297" s="144" t="str">
        <f>IFERROR(IF(J297=0,"0",VLOOKUP(J297/M297,Master!$N$5:$P$11,3,TRUE)),"Sales Agst No FC")</f>
        <v>0</v>
      </c>
    </row>
    <row r="298" spans="1:32" x14ac:dyDescent="0.45">
      <c r="A298" s="60" t="s">
        <v>2302</v>
      </c>
      <c r="B298" s="61" t="s">
        <v>1122</v>
      </c>
      <c r="C298" s="61" t="s">
        <v>1139</v>
      </c>
      <c r="D298" s="61" t="s">
        <v>1197</v>
      </c>
      <c r="E298" s="62" t="s">
        <v>408</v>
      </c>
      <c r="F298" s="62" t="s">
        <v>1584</v>
      </c>
      <c r="G298" s="63">
        <v>44593</v>
      </c>
      <c r="H298" s="64">
        <v>9957</v>
      </c>
      <c r="I298" s="61" t="str">
        <f t="shared" si="24"/>
        <v>Supply</v>
      </c>
      <c r="J298" s="66">
        <v>9050</v>
      </c>
      <c r="K298" s="67">
        <v>8345</v>
      </c>
      <c r="L298" s="64">
        <v>12000</v>
      </c>
      <c r="M298" s="64">
        <v>12000</v>
      </c>
      <c r="N298" s="67">
        <f>ABS(K298-$J298)</f>
        <v>705</v>
      </c>
      <c r="O298" s="64">
        <f>ABS(L298-$J298)</f>
        <v>2950</v>
      </c>
      <c r="P298" s="64">
        <f>ABS(M298-$J298)</f>
        <v>2950</v>
      </c>
      <c r="Q298" s="66">
        <v>3.1381300537433732</v>
      </c>
      <c r="R298" s="66">
        <f>$Q298*J298</f>
        <v>28400.076986377528</v>
      </c>
      <c r="S298" s="67">
        <f>$Q298*K298</f>
        <v>26187.695298488448</v>
      </c>
      <c r="T298" s="64">
        <f>$Q298*L298</f>
        <v>37657.560644920479</v>
      </c>
      <c r="U298" s="64">
        <f>$Q298*M298</f>
        <v>37657.560644920479</v>
      </c>
      <c r="V298" s="67">
        <f t="shared" si="25"/>
        <v>2212.3816878890793</v>
      </c>
      <c r="W298" s="64">
        <f t="shared" si="26"/>
        <v>9257.4836585429512</v>
      </c>
      <c r="X298" s="117">
        <f t="shared" si="27"/>
        <v>9257.4836585429512</v>
      </c>
      <c r="Y298" s="75">
        <f>IFERROR(MAX(1-N298/$J298,0),1)</f>
        <v>0.92209944751381212</v>
      </c>
      <c r="Z298" s="27">
        <f>IFERROR(MAX(1-O298/$J298,0),1)</f>
        <v>0.67403314917127077</v>
      </c>
      <c r="AA298" s="76">
        <f>IFERROR(MAX(1-P298/$J298,0),1)</f>
        <v>0.67403314917127077</v>
      </c>
      <c r="AB298" s="65" t="str">
        <f>IF(SUM($J298,M298)=0,"Others",VLOOKUP(AA298,Master!$B$4:$D$13,3,TRUE))</f>
        <v>60-70%</v>
      </c>
      <c r="AC298" s="60" t="str">
        <f>IF(SUM(J298,K298)=0,"Others",IF(AND(K298=0,J298&gt;0),"Not Forecasted But Sold",IF(AND(K298&gt;0,J298=0),"Forecasted But Not Sold",IF(K298/J298&gt;1.1,"Overforecast",IF(K298/J298&lt;0.9,"Underforecast","Normal")))))</f>
        <v>Normal</v>
      </c>
      <c r="AD298" s="61" t="str">
        <f>IF(SUM(J298,L298)=0,"Others",IF(AND(L298=0,J298&gt;0),"Not Forecasted But Sold",IF(AND(L298&gt;0,J298=0),"Forecasted But Not Sold",IF(L298/J298&gt;1.1,"Overforecast",IF(L298/J298&lt;0.9,"Underforecast","Normal")))))</f>
        <v>Overforecast</v>
      </c>
      <c r="AE298" s="61" t="str">
        <f>IF(SUM(J298,M298)=0,"Others",IF(AND(M298=0,J298&gt;0),"Not Forecasted But Sold",IF(AND(M298&gt;0,J298=0),"Forecasted But Not Sold",IF(M298/J298&gt;1.1,"Overforecast",IF(M298/J298&lt;0.9,"Underforecast","Normal")))))</f>
        <v>Overforecast</v>
      </c>
      <c r="AF298" s="144" t="str">
        <f>IFERROR(IF(J298=0,"0",VLOOKUP(J298/M298,Master!$N$5:$P$11,3,TRUE)),"Sales Agst No FC")</f>
        <v>50-80</v>
      </c>
    </row>
    <row r="299" spans="1:32" x14ac:dyDescent="0.45">
      <c r="A299" s="60" t="s">
        <v>2302</v>
      </c>
      <c r="B299" s="61" t="s">
        <v>1122</v>
      </c>
      <c r="C299" s="61" t="s">
        <v>1139</v>
      </c>
      <c r="D299" s="61" t="s">
        <v>1197</v>
      </c>
      <c r="E299" s="62" t="s">
        <v>409</v>
      </c>
      <c r="F299" s="62" t="s">
        <v>1585</v>
      </c>
      <c r="G299" s="63">
        <v>44593</v>
      </c>
      <c r="H299" s="64">
        <v>5937</v>
      </c>
      <c r="I299" s="61" t="str">
        <f t="shared" si="24"/>
        <v>Demand</v>
      </c>
      <c r="J299" s="66">
        <v>6258</v>
      </c>
      <c r="K299" s="67">
        <v>4826</v>
      </c>
      <c r="L299" s="64">
        <v>4826</v>
      </c>
      <c r="M299" s="64">
        <v>4000</v>
      </c>
      <c r="N299" s="67">
        <f>ABS(K299-$J299)</f>
        <v>1432</v>
      </c>
      <c r="O299" s="64">
        <f>ABS(L299-$J299)</f>
        <v>1432</v>
      </c>
      <c r="P299" s="64">
        <f>ABS(M299-$J299)</f>
        <v>2258</v>
      </c>
      <c r="Q299" s="66">
        <v>1.6670823676389419</v>
      </c>
      <c r="R299" s="66">
        <f>$Q299*J299</f>
        <v>10432.601456684499</v>
      </c>
      <c r="S299" s="67">
        <f>$Q299*K299</f>
        <v>8045.339506225534</v>
      </c>
      <c r="T299" s="64">
        <f>$Q299*L299</f>
        <v>8045.339506225534</v>
      </c>
      <c r="U299" s="64">
        <f>$Q299*M299</f>
        <v>6668.3294705557673</v>
      </c>
      <c r="V299" s="67">
        <f t="shared" si="25"/>
        <v>2387.2619504589647</v>
      </c>
      <c r="W299" s="64">
        <f t="shared" si="26"/>
        <v>2387.2619504589647</v>
      </c>
      <c r="X299" s="117">
        <f t="shared" si="27"/>
        <v>3764.2719861287314</v>
      </c>
      <c r="Y299" s="75">
        <f>IFERROR(MAX(1-N299/$J299,0),1)</f>
        <v>0.7711728986896772</v>
      </c>
      <c r="Z299" s="27">
        <f>IFERROR(MAX(1-O299/$J299,0),1)</f>
        <v>0.7711728986896772</v>
      </c>
      <c r="AA299" s="76">
        <f>IFERROR(MAX(1-P299/$J299,0),1)</f>
        <v>0.6391818472355385</v>
      </c>
      <c r="AB299" s="65" t="str">
        <f>IF(SUM($J299,M299)=0,"Others",VLOOKUP(AA299,Master!$B$4:$D$13,3,TRUE))</f>
        <v>60-70%</v>
      </c>
      <c r="AC299" s="60" t="str">
        <f>IF(SUM(J299,K299)=0,"Others",IF(AND(K299=0,J299&gt;0),"Not Forecasted But Sold",IF(AND(K299&gt;0,J299=0),"Forecasted But Not Sold",IF(K299/J299&gt;1.1,"Overforecast",IF(K299/J299&lt;0.9,"Underforecast","Normal")))))</f>
        <v>Underforecast</v>
      </c>
      <c r="AD299" s="61" t="str">
        <f>IF(SUM(J299,L299)=0,"Others",IF(AND(L299=0,J299&gt;0),"Not Forecasted But Sold",IF(AND(L299&gt;0,J299=0),"Forecasted But Not Sold",IF(L299/J299&gt;1.1,"Overforecast",IF(L299/J299&lt;0.9,"Underforecast","Normal")))))</f>
        <v>Underforecast</v>
      </c>
      <c r="AE299" s="61" t="str">
        <f>IF(SUM(J299,M299)=0,"Others",IF(AND(M299=0,J299&gt;0),"Not Forecasted But Sold",IF(AND(M299&gt;0,J299=0),"Forecasted But Not Sold",IF(M299/J299&gt;1.1,"Overforecast",IF(M299/J299&lt;0.9,"Underforecast","Normal")))))</f>
        <v>Underforecast</v>
      </c>
      <c r="AF299" s="144" t="str">
        <f>IFERROR(IF(J299=0,"0",VLOOKUP(J299/M299,Master!$N$5:$P$11,3,TRUE)),"Sales Agst No FC")</f>
        <v>150-200</v>
      </c>
    </row>
    <row r="300" spans="1:32" x14ac:dyDescent="0.45">
      <c r="A300" s="60" t="s">
        <v>2302</v>
      </c>
      <c r="B300" s="61" t="s">
        <v>1123</v>
      </c>
      <c r="C300" s="61" t="s">
        <v>1139</v>
      </c>
      <c r="D300" s="61" t="s">
        <v>1197</v>
      </c>
      <c r="E300" s="62" t="s">
        <v>410</v>
      </c>
      <c r="F300" s="62" t="s">
        <v>1586</v>
      </c>
      <c r="G300" s="63">
        <v>44593</v>
      </c>
      <c r="H300" s="64">
        <v>896</v>
      </c>
      <c r="I300" s="61" t="str">
        <f t="shared" si="24"/>
        <v>Demand</v>
      </c>
      <c r="J300" s="66">
        <v>23439</v>
      </c>
      <c r="K300" s="67">
        <v>16096</v>
      </c>
      <c r="L300" s="64">
        <v>16096</v>
      </c>
      <c r="M300" s="64">
        <v>18000</v>
      </c>
      <c r="N300" s="67">
        <f>ABS(K300-$J300)</f>
        <v>7343</v>
      </c>
      <c r="O300" s="64">
        <f>ABS(L300-$J300)</f>
        <v>7343</v>
      </c>
      <c r="P300" s="64">
        <f>ABS(M300-$J300)</f>
        <v>5439</v>
      </c>
      <c r="Q300" s="66">
        <v>1.9320039018595516</v>
      </c>
      <c r="R300" s="66">
        <f>$Q300*J300</f>
        <v>45284.239455686031</v>
      </c>
      <c r="S300" s="67">
        <f>$Q300*K300</f>
        <v>31097.534804331342</v>
      </c>
      <c r="T300" s="64">
        <f>$Q300*L300</f>
        <v>31097.534804331342</v>
      </c>
      <c r="U300" s="64">
        <f>$Q300*M300</f>
        <v>34776.070233471932</v>
      </c>
      <c r="V300" s="67">
        <f t="shared" si="25"/>
        <v>14186.704651354688</v>
      </c>
      <c r="W300" s="64">
        <f t="shared" si="26"/>
        <v>14186.704651354688</v>
      </c>
      <c r="X300" s="117">
        <f t="shared" si="27"/>
        <v>10508.169222214099</v>
      </c>
      <c r="Y300" s="75">
        <f>IFERROR(MAX(1-N300/$J300,0),1)</f>
        <v>0.6867187166687998</v>
      </c>
      <c r="Z300" s="27">
        <f>IFERROR(MAX(1-O300/$J300,0),1)</f>
        <v>0.6867187166687998</v>
      </c>
      <c r="AA300" s="76">
        <f>IFERROR(MAX(1-P300/$J300,0),1)</f>
        <v>0.76795085114552664</v>
      </c>
      <c r="AB300" s="65" t="str">
        <f>IF(SUM($J300,M300)=0,"Others",VLOOKUP(AA300,Master!$B$4:$D$13,3,TRUE))</f>
        <v>70-80%</v>
      </c>
      <c r="AC300" s="60" t="str">
        <f>IF(SUM(J300,K300)=0,"Others",IF(AND(K300=0,J300&gt;0),"Not Forecasted But Sold",IF(AND(K300&gt;0,J300=0),"Forecasted But Not Sold",IF(K300/J300&gt;1.1,"Overforecast",IF(K300/J300&lt;0.9,"Underforecast","Normal")))))</f>
        <v>Underforecast</v>
      </c>
      <c r="AD300" s="61" t="str">
        <f>IF(SUM(J300,L300)=0,"Others",IF(AND(L300=0,J300&gt;0),"Not Forecasted But Sold",IF(AND(L300&gt;0,J300=0),"Forecasted But Not Sold",IF(L300/J300&gt;1.1,"Overforecast",IF(L300/J300&lt;0.9,"Underforecast","Normal")))))</f>
        <v>Underforecast</v>
      </c>
      <c r="AE300" s="61" t="str">
        <f>IF(SUM(J300,M300)=0,"Others",IF(AND(M300=0,J300&gt;0),"Not Forecasted But Sold",IF(AND(M300&gt;0,J300=0),"Forecasted But Not Sold",IF(M300/J300&gt;1.1,"Overforecast",IF(M300/J300&lt;0.9,"Underforecast","Normal")))))</f>
        <v>Underforecast</v>
      </c>
      <c r="AF300" s="144" t="str">
        <f>IFERROR(IF(J300=0,"0",VLOOKUP(J300/M300,Master!$N$5:$P$11,3,TRUE)),"Sales Agst No FC")</f>
        <v>120-150</v>
      </c>
    </row>
    <row r="301" spans="1:32" x14ac:dyDescent="0.45">
      <c r="A301" s="60" t="s">
        <v>2302</v>
      </c>
      <c r="B301" s="61" t="s">
        <v>1120</v>
      </c>
      <c r="C301" s="61" t="s">
        <v>1139</v>
      </c>
      <c r="D301" s="61" t="s">
        <v>1197</v>
      </c>
      <c r="E301" s="62" t="s">
        <v>411</v>
      </c>
      <c r="F301" s="62" t="s">
        <v>1587</v>
      </c>
      <c r="G301" s="63">
        <v>44593</v>
      </c>
      <c r="H301" s="64">
        <v>14050</v>
      </c>
      <c r="I301" s="61" t="str">
        <f t="shared" si="24"/>
        <v>Demand</v>
      </c>
      <c r="J301" s="66">
        <v>6900</v>
      </c>
      <c r="K301" s="67">
        <v>7135</v>
      </c>
      <c r="L301" s="64">
        <v>7135</v>
      </c>
      <c r="M301" s="64">
        <v>7500</v>
      </c>
      <c r="N301" s="67">
        <f>ABS(K301-$J301)</f>
        <v>235</v>
      </c>
      <c r="O301" s="64">
        <f>ABS(L301-$J301)</f>
        <v>235</v>
      </c>
      <c r="P301" s="64">
        <f>ABS(M301-$J301)</f>
        <v>600</v>
      </c>
      <c r="Q301" s="66">
        <v>1.56</v>
      </c>
      <c r="R301" s="66">
        <f>$Q301*J301</f>
        <v>10764</v>
      </c>
      <c r="S301" s="67">
        <f>$Q301*K301</f>
        <v>11130.6</v>
      </c>
      <c r="T301" s="64">
        <f>$Q301*L301</f>
        <v>11130.6</v>
      </c>
      <c r="U301" s="64">
        <f>$Q301*M301</f>
        <v>11700</v>
      </c>
      <c r="V301" s="67">
        <f t="shared" si="25"/>
        <v>366.60000000000036</v>
      </c>
      <c r="W301" s="64">
        <f t="shared" si="26"/>
        <v>366.60000000000036</v>
      </c>
      <c r="X301" s="117">
        <f t="shared" si="27"/>
        <v>936</v>
      </c>
      <c r="Y301" s="75">
        <f>IFERROR(MAX(1-N301/$J301,0),1)</f>
        <v>0.96594202898550729</v>
      </c>
      <c r="Z301" s="27">
        <f>IFERROR(MAX(1-O301/$J301,0),1)</f>
        <v>0.96594202898550729</v>
      </c>
      <c r="AA301" s="76">
        <f>IFERROR(MAX(1-P301/$J301,0),1)</f>
        <v>0.91304347826086962</v>
      </c>
      <c r="AB301" s="65" t="str">
        <f>IF(SUM($J301,M301)=0,"Others",VLOOKUP(AA301,Master!$B$4:$D$13,3,TRUE))</f>
        <v>90-100%</v>
      </c>
      <c r="AC301" s="60" t="str">
        <f>IF(SUM(J301,K301)=0,"Others",IF(AND(K301=0,J301&gt;0),"Not Forecasted But Sold",IF(AND(K301&gt;0,J301=0),"Forecasted But Not Sold",IF(K301/J301&gt;1.1,"Overforecast",IF(K301/J301&lt;0.9,"Underforecast","Normal")))))</f>
        <v>Normal</v>
      </c>
      <c r="AD301" s="61" t="str">
        <f>IF(SUM(J301,L301)=0,"Others",IF(AND(L301=0,J301&gt;0),"Not Forecasted But Sold",IF(AND(L301&gt;0,J301=0),"Forecasted But Not Sold",IF(L301/J301&gt;1.1,"Overforecast",IF(L301/J301&lt;0.9,"Underforecast","Normal")))))</f>
        <v>Normal</v>
      </c>
      <c r="AE301" s="61" t="str">
        <f>IF(SUM(J301,M301)=0,"Others",IF(AND(M301=0,J301&gt;0),"Not Forecasted But Sold",IF(AND(M301&gt;0,J301=0),"Forecasted But Not Sold",IF(M301/J301&gt;1.1,"Overforecast",IF(M301/J301&lt;0.9,"Underforecast","Normal")))))</f>
        <v>Normal</v>
      </c>
      <c r="AF301" s="144" t="str">
        <f>IFERROR(IF(J301=0,"0",VLOOKUP(J301/M301,Master!$N$5:$P$11,3,TRUE)),"Sales Agst No FC")</f>
        <v>80-120</v>
      </c>
    </row>
    <row r="302" spans="1:32" x14ac:dyDescent="0.45">
      <c r="A302" s="60" t="s">
        <v>2302</v>
      </c>
      <c r="B302" s="61" t="s">
        <v>1119</v>
      </c>
      <c r="C302" s="61" t="s">
        <v>1139</v>
      </c>
      <c r="D302" s="61" t="s">
        <v>1197</v>
      </c>
      <c r="E302" s="62" t="s">
        <v>412</v>
      </c>
      <c r="F302" s="62" t="s">
        <v>1588</v>
      </c>
      <c r="G302" s="63">
        <v>44593</v>
      </c>
      <c r="H302" s="64">
        <v>625112</v>
      </c>
      <c r="I302" s="61" t="str">
        <f t="shared" si="24"/>
        <v>Demand</v>
      </c>
      <c r="J302" s="66">
        <v>20334</v>
      </c>
      <c r="K302" s="67">
        <v>37866</v>
      </c>
      <c r="L302" s="64">
        <v>30000</v>
      </c>
      <c r="M302" s="64">
        <v>30000</v>
      </c>
      <c r="N302" s="67">
        <f>ABS(K302-$J302)</f>
        <v>17532</v>
      </c>
      <c r="O302" s="64">
        <f>ABS(L302-$J302)</f>
        <v>9666</v>
      </c>
      <c r="P302" s="64">
        <f>ABS(M302-$J302)</f>
        <v>9666</v>
      </c>
      <c r="Q302" s="66">
        <v>2.7946495834271556</v>
      </c>
      <c r="R302" s="66">
        <f>$Q302*J302</f>
        <v>56826.404629407785</v>
      </c>
      <c r="S302" s="67">
        <f>$Q302*K302</f>
        <v>105822.20112605268</v>
      </c>
      <c r="T302" s="64">
        <f>$Q302*L302</f>
        <v>83839.487502814663</v>
      </c>
      <c r="U302" s="64">
        <f>$Q302*M302</f>
        <v>83839.487502814663</v>
      </c>
      <c r="V302" s="67">
        <f t="shared" si="25"/>
        <v>48995.796496644893</v>
      </c>
      <c r="W302" s="64">
        <f t="shared" si="26"/>
        <v>27013.082873406878</v>
      </c>
      <c r="X302" s="117">
        <f t="shared" si="27"/>
        <v>27013.082873406878</v>
      </c>
      <c r="Y302" s="75">
        <f>IFERROR(MAX(1-N302/$J302,0),1)</f>
        <v>0.13779876069637065</v>
      </c>
      <c r="Z302" s="27">
        <f>IFERROR(MAX(1-O302/$J302,0),1)</f>
        <v>0.5246385364414281</v>
      </c>
      <c r="AA302" s="76">
        <f>IFERROR(MAX(1-P302/$J302,0),1)</f>
        <v>0.5246385364414281</v>
      </c>
      <c r="AB302" s="65" t="str">
        <f>IF(SUM($J302,M302)=0,"Others",VLOOKUP(AA302,Master!$B$4:$D$13,3,TRUE))</f>
        <v>50-60%</v>
      </c>
      <c r="AC302" s="60" t="str">
        <f>IF(SUM(J302,K302)=0,"Others",IF(AND(K302=0,J302&gt;0),"Not Forecasted But Sold",IF(AND(K302&gt;0,J302=0),"Forecasted But Not Sold",IF(K302/J302&gt;1.1,"Overforecast",IF(K302/J302&lt;0.9,"Underforecast","Normal")))))</f>
        <v>Overforecast</v>
      </c>
      <c r="AD302" s="61" t="str">
        <f>IF(SUM(J302,L302)=0,"Others",IF(AND(L302=0,J302&gt;0),"Not Forecasted But Sold",IF(AND(L302&gt;0,J302=0),"Forecasted But Not Sold",IF(L302/J302&gt;1.1,"Overforecast",IF(L302/J302&lt;0.9,"Underforecast","Normal")))))</f>
        <v>Overforecast</v>
      </c>
      <c r="AE302" s="61" t="str">
        <f>IF(SUM(J302,M302)=0,"Others",IF(AND(M302=0,J302&gt;0),"Not Forecasted But Sold",IF(AND(M302&gt;0,J302=0),"Forecasted But Not Sold",IF(M302/J302&gt;1.1,"Overforecast",IF(M302/J302&lt;0.9,"Underforecast","Normal")))))</f>
        <v>Overforecast</v>
      </c>
      <c r="AF302" s="144" t="str">
        <f>IFERROR(IF(J302=0,"0",VLOOKUP(J302/M302,Master!$N$5:$P$11,3,TRUE)),"Sales Agst No FC")</f>
        <v>50-80</v>
      </c>
    </row>
    <row r="303" spans="1:32" x14ac:dyDescent="0.45">
      <c r="A303" s="60" t="s">
        <v>2302</v>
      </c>
      <c r="B303" s="61" t="s">
        <v>1119</v>
      </c>
      <c r="C303" s="61" t="s">
        <v>1139</v>
      </c>
      <c r="D303" s="61" t="s">
        <v>1197</v>
      </c>
      <c r="E303" s="62" t="s">
        <v>413</v>
      </c>
      <c r="F303" s="62" t="s">
        <v>1589</v>
      </c>
      <c r="G303" s="63">
        <v>44593</v>
      </c>
      <c r="H303" s="64">
        <v>41825</v>
      </c>
      <c r="I303" s="61" t="str">
        <f t="shared" si="24"/>
        <v>Demand</v>
      </c>
      <c r="J303" s="66">
        <v>4181</v>
      </c>
      <c r="K303" s="67">
        <v>8582</v>
      </c>
      <c r="L303" s="64">
        <v>8582</v>
      </c>
      <c r="M303" s="64">
        <v>8000</v>
      </c>
      <c r="N303" s="67">
        <f>ABS(K303-$J303)</f>
        <v>4401</v>
      </c>
      <c r="O303" s="64">
        <f>ABS(L303-$J303)</f>
        <v>4401</v>
      </c>
      <c r="P303" s="64">
        <f>ABS(M303-$J303)</f>
        <v>3819</v>
      </c>
      <c r="Q303" s="66">
        <v>4.8316852743258503</v>
      </c>
      <c r="R303" s="66">
        <f>$Q303*J303</f>
        <v>20201.27613195638</v>
      </c>
      <c r="S303" s="67">
        <f>$Q303*K303</f>
        <v>41465.523024264447</v>
      </c>
      <c r="T303" s="64">
        <f>$Q303*L303</f>
        <v>41465.523024264447</v>
      </c>
      <c r="U303" s="64">
        <f>$Q303*M303</f>
        <v>38653.482194606804</v>
      </c>
      <c r="V303" s="67">
        <f t="shared" si="25"/>
        <v>21264.246892308067</v>
      </c>
      <c r="W303" s="64">
        <f t="shared" si="26"/>
        <v>21264.246892308067</v>
      </c>
      <c r="X303" s="117">
        <f t="shared" si="27"/>
        <v>18452.206062650424</v>
      </c>
      <c r="Y303" s="75">
        <f>IFERROR(MAX(1-N303/$J303,0),1)</f>
        <v>0</v>
      </c>
      <c r="Z303" s="27">
        <f>IFERROR(MAX(1-O303/$J303,0),1)</f>
        <v>0</v>
      </c>
      <c r="AA303" s="76">
        <f>IFERROR(MAX(1-P303/$J303,0),1)</f>
        <v>8.6582157378617519E-2</v>
      </c>
      <c r="AB303" s="65" t="str">
        <f>IF(SUM($J303,M303)=0,"Others",VLOOKUP(AA303,Master!$B$4:$D$13,3,TRUE))</f>
        <v>0-10%</v>
      </c>
      <c r="AC303" s="60" t="str">
        <f>IF(SUM(J303,K303)=0,"Others",IF(AND(K303=0,J303&gt;0),"Not Forecasted But Sold",IF(AND(K303&gt;0,J303=0),"Forecasted But Not Sold",IF(K303/J303&gt;1.1,"Overforecast",IF(K303/J303&lt;0.9,"Underforecast","Normal")))))</f>
        <v>Overforecast</v>
      </c>
      <c r="AD303" s="61" t="str">
        <f>IF(SUM(J303,L303)=0,"Others",IF(AND(L303=0,J303&gt;0),"Not Forecasted But Sold",IF(AND(L303&gt;0,J303=0),"Forecasted But Not Sold",IF(L303/J303&gt;1.1,"Overforecast",IF(L303/J303&lt;0.9,"Underforecast","Normal")))))</f>
        <v>Overforecast</v>
      </c>
      <c r="AE303" s="61" t="str">
        <f>IF(SUM(J303,M303)=0,"Others",IF(AND(M303=0,J303&gt;0),"Not Forecasted But Sold",IF(AND(M303&gt;0,J303=0),"Forecasted But Not Sold",IF(M303/J303&gt;1.1,"Overforecast",IF(M303/J303&lt;0.9,"Underforecast","Normal")))))</f>
        <v>Overforecast</v>
      </c>
      <c r="AF303" s="144" t="str">
        <f>IFERROR(IF(J303=0,"0",VLOOKUP(J303/M303,Master!$N$5:$P$11,3,TRUE)),"Sales Agst No FC")</f>
        <v>50-80</v>
      </c>
    </row>
    <row r="304" spans="1:32" x14ac:dyDescent="0.45">
      <c r="A304" s="60" t="s">
        <v>2302</v>
      </c>
      <c r="B304" s="61" t="s">
        <v>1121</v>
      </c>
      <c r="C304" s="61" t="s">
        <v>1139</v>
      </c>
      <c r="D304" s="61" t="s">
        <v>1197</v>
      </c>
      <c r="E304" s="62" t="s">
        <v>414</v>
      </c>
      <c r="F304" s="62" t="s">
        <v>1590</v>
      </c>
      <c r="G304" s="63">
        <v>44593</v>
      </c>
      <c r="H304" s="64">
        <v>67637</v>
      </c>
      <c r="I304" s="61" t="str">
        <f t="shared" si="24"/>
        <v>Demand</v>
      </c>
      <c r="J304" s="66">
        <v>28175</v>
      </c>
      <c r="K304" s="67">
        <v>32783</v>
      </c>
      <c r="L304" s="64">
        <v>32783</v>
      </c>
      <c r="M304" s="64">
        <v>29000</v>
      </c>
      <c r="N304" s="67">
        <f>ABS(K304-$J304)</f>
        <v>4608</v>
      </c>
      <c r="O304" s="64">
        <f>ABS(L304-$J304)</f>
        <v>4608</v>
      </c>
      <c r="P304" s="64">
        <f>ABS(M304-$J304)</f>
        <v>825</v>
      </c>
      <c r="Q304" s="66">
        <v>1.2390138977756802</v>
      </c>
      <c r="R304" s="66">
        <f>$Q304*J304</f>
        <v>34909.21656982979</v>
      </c>
      <c r="S304" s="67">
        <f>$Q304*K304</f>
        <v>40618.592610780121</v>
      </c>
      <c r="T304" s="64">
        <f>$Q304*L304</f>
        <v>40618.592610780121</v>
      </c>
      <c r="U304" s="64">
        <f>$Q304*M304</f>
        <v>35931.403035494724</v>
      </c>
      <c r="V304" s="67">
        <f t="shared" si="25"/>
        <v>5709.3760409503302</v>
      </c>
      <c r="W304" s="64">
        <f t="shared" si="26"/>
        <v>5709.3760409503302</v>
      </c>
      <c r="X304" s="117">
        <f t="shared" si="27"/>
        <v>1022.1864656649341</v>
      </c>
      <c r="Y304" s="75">
        <f>IFERROR(MAX(1-N304/$J304,0),1)</f>
        <v>0.83645075421472936</v>
      </c>
      <c r="Z304" s="27">
        <f>IFERROR(MAX(1-O304/$J304,0),1)</f>
        <v>0.83645075421472936</v>
      </c>
      <c r="AA304" s="76">
        <f>IFERROR(MAX(1-P304/$J304,0),1)</f>
        <v>0.97071872227151734</v>
      </c>
      <c r="AB304" s="65" t="str">
        <f>IF(SUM($J304,M304)=0,"Others",VLOOKUP(AA304,Master!$B$4:$D$13,3,TRUE))</f>
        <v>90-100%</v>
      </c>
      <c r="AC304" s="60" t="str">
        <f>IF(SUM(J304,K304)=0,"Others",IF(AND(K304=0,J304&gt;0),"Not Forecasted But Sold",IF(AND(K304&gt;0,J304=0),"Forecasted But Not Sold",IF(K304/J304&gt;1.1,"Overforecast",IF(K304/J304&lt;0.9,"Underforecast","Normal")))))</f>
        <v>Overforecast</v>
      </c>
      <c r="AD304" s="61" t="str">
        <f>IF(SUM(J304,L304)=0,"Others",IF(AND(L304=0,J304&gt;0),"Not Forecasted But Sold",IF(AND(L304&gt;0,J304=0),"Forecasted But Not Sold",IF(L304/J304&gt;1.1,"Overforecast",IF(L304/J304&lt;0.9,"Underforecast","Normal")))))</f>
        <v>Overforecast</v>
      </c>
      <c r="AE304" s="61" t="str">
        <f>IF(SUM(J304,M304)=0,"Others",IF(AND(M304=0,J304&gt;0),"Not Forecasted But Sold",IF(AND(M304&gt;0,J304=0),"Forecasted But Not Sold",IF(M304/J304&gt;1.1,"Overforecast",IF(M304/J304&lt;0.9,"Underforecast","Normal")))))</f>
        <v>Normal</v>
      </c>
      <c r="AF304" s="144" t="str">
        <f>IFERROR(IF(J304=0,"0",VLOOKUP(J304/M304,Master!$N$5:$P$11,3,TRUE)),"Sales Agst No FC")</f>
        <v>80-120</v>
      </c>
    </row>
    <row r="305" spans="1:32" x14ac:dyDescent="0.45">
      <c r="A305" s="60" t="s">
        <v>2302</v>
      </c>
      <c r="B305" s="61" t="s">
        <v>1119</v>
      </c>
      <c r="C305" s="61" t="s">
        <v>1139</v>
      </c>
      <c r="D305" s="61" t="s">
        <v>1197</v>
      </c>
      <c r="E305" s="62" t="s">
        <v>415</v>
      </c>
      <c r="F305" s="62" t="s">
        <v>1591</v>
      </c>
      <c r="G305" s="63">
        <v>44593</v>
      </c>
      <c r="H305" s="64">
        <v>1322</v>
      </c>
      <c r="I305" s="61" t="str">
        <f t="shared" si="24"/>
        <v>Demand</v>
      </c>
      <c r="J305" s="66">
        <v>260</v>
      </c>
      <c r="K305" s="67">
        <v>310</v>
      </c>
      <c r="L305" s="64">
        <v>310</v>
      </c>
      <c r="M305" s="64">
        <v>310</v>
      </c>
      <c r="N305" s="67">
        <f>ABS(K305-$J305)</f>
        <v>50</v>
      </c>
      <c r="O305" s="64">
        <f>ABS(L305-$J305)</f>
        <v>50</v>
      </c>
      <c r="P305" s="64">
        <f>ABS(M305-$J305)</f>
        <v>50</v>
      </c>
      <c r="Q305" s="66">
        <v>17.620731467473526</v>
      </c>
      <c r="R305" s="66">
        <f>$Q305*J305</f>
        <v>4581.3901815431163</v>
      </c>
      <c r="S305" s="67">
        <f>$Q305*K305</f>
        <v>5462.4267549167926</v>
      </c>
      <c r="T305" s="64">
        <f>$Q305*L305</f>
        <v>5462.4267549167926</v>
      </c>
      <c r="U305" s="64">
        <f>$Q305*M305</f>
        <v>5462.4267549167926</v>
      </c>
      <c r="V305" s="67">
        <f t="shared" si="25"/>
        <v>881.03657337367622</v>
      </c>
      <c r="W305" s="64">
        <f t="shared" si="26"/>
        <v>881.03657337367622</v>
      </c>
      <c r="X305" s="117">
        <f t="shared" si="27"/>
        <v>881.03657337367622</v>
      </c>
      <c r="Y305" s="75">
        <f>IFERROR(MAX(1-N305/$J305,0),1)</f>
        <v>0.80769230769230771</v>
      </c>
      <c r="Z305" s="27">
        <f>IFERROR(MAX(1-O305/$J305,0),1)</f>
        <v>0.80769230769230771</v>
      </c>
      <c r="AA305" s="76">
        <f>IFERROR(MAX(1-P305/$J305,0),1)</f>
        <v>0.80769230769230771</v>
      </c>
      <c r="AB305" s="65" t="str">
        <f>IF(SUM($J305,M305)=0,"Others",VLOOKUP(AA305,Master!$B$4:$D$13,3,TRUE))</f>
        <v>70-80%</v>
      </c>
      <c r="AC305" s="60" t="str">
        <f>IF(SUM(J305,K305)=0,"Others",IF(AND(K305=0,J305&gt;0),"Not Forecasted But Sold",IF(AND(K305&gt;0,J305=0),"Forecasted But Not Sold",IF(K305/J305&gt;1.1,"Overforecast",IF(K305/J305&lt;0.9,"Underforecast","Normal")))))</f>
        <v>Overforecast</v>
      </c>
      <c r="AD305" s="61" t="str">
        <f>IF(SUM(J305,L305)=0,"Others",IF(AND(L305=0,J305&gt;0),"Not Forecasted But Sold",IF(AND(L305&gt;0,J305=0),"Forecasted But Not Sold",IF(L305/J305&gt;1.1,"Overforecast",IF(L305/J305&lt;0.9,"Underforecast","Normal")))))</f>
        <v>Overforecast</v>
      </c>
      <c r="AE305" s="61" t="str">
        <f>IF(SUM(J305,M305)=0,"Others",IF(AND(M305=0,J305&gt;0),"Not Forecasted But Sold",IF(AND(M305&gt;0,J305=0),"Forecasted But Not Sold",IF(M305/J305&gt;1.1,"Overforecast",IF(M305/J305&lt;0.9,"Underforecast","Normal")))))</f>
        <v>Overforecast</v>
      </c>
      <c r="AF305" s="144" t="str">
        <f>IFERROR(IF(J305=0,"0",VLOOKUP(J305/M305,Master!$N$5:$P$11,3,TRUE)),"Sales Agst No FC")</f>
        <v>80-120</v>
      </c>
    </row>
    <row r="306" spans="1:32" x14ac:dyDescent="0.45">
      <c r="A306" s="60" t="s">
        <v>2302</v>
      </c>
      <c r="B306" s="61" t="s">
        <v>1120</v>
      </c>
      <c r="C306" s="61" t="s">
        <v>1139</v>
      </c>
      <c r="D306" s="61" t="s">
        <v>1197</v>
      </c>
      <c r="E306" s="62" t="s">
        <v>416</v>
      </c>
      <c r="F306" s="62" t="s">
        <v>1592</v>
      </c>
      <c r="G306" s="63">
        <v>44593</v>
      </c>
      <c r="H306" s="64">
        <v>14883</v>
      </c>
      <c r="I306" s="61" t="str">
        <f t="shared" si="24"/>
        <v>Demand</v>
      </c>
      <c r="J306" s="66">
        <v>5240</v>
      </c>
      <c r="K306" s="67">
        <v>5508</v>
      </c>
      <c r="L306" s="64">
        <v>5508</v>
      </c>
      <c r="M306" s="64">
        <v>5800</v>
      </c>
      <c r="N306" s="67">
        <f>ABS(K306-$J306)</f>
        <v>268</v>
      </c>
      <c r="O306" s="64">
        <f>ABS(L306-$J306)</f>
        <v>268</v>
      </c>
      <c r="P306" s="64">
        <f>ABS(M306-$J306)</f>
        <v>560</v>
      </c>
      <c r="Q306" s="66">
        <v>3.0424480029585808</v>
      </c>
      <c r="R306" s="66">
        <f>$Q306*J306</f>
        <v>15942.427535502964</v>
      </c>
      <c r="S306" s="67">
        <f>$Q306*K306</f>
        <v>16757.803600295862</v>
      </c>
      <c r="T306" s="64">
        <f>$Q306*L306</f>
        <v>16757.803600295862</v>
      </c>
      <c r="U306" s="64">
        <f>$Q306*M306</f>
        <v>17646.198417159769</v>
      </c>
      <c r="V306" s="67">
        <f t="shared" si="25"/>
        <v>815.37606479289752</v>
      </c>
      <c r="W306" s="64">
        <f t="shared" si="26"/>
        <v>815.37606479289752</v>
      </c>
      <c r="X306" s="117">
        <f t="shared" si="27"/>
        <v>1703.7708816568047</v>
      </c>
      <c r="Y306" s="75">
        <f>IFERROR(MAX(1-N306/$J306,0),1)</f>
        <v>0.94885496183206108</v>
      </c>
      <c r="Z306" s="27">
        <f>IFERROR(MAX(1-O306/$J306,0),1)</f>
        <v>0.94885496183206108</v>
      </c>
      <c r="AA306" s="76">
        <f>IFERROR(MAX(1-P306/$J306,0),1)</f>
        <v>0.89312977099236646</v>
      </c>
      <c r="AB306" s="65" t="str">
        <f>IF(SUM($J306,M306)=0,"Others",VLOOKUP(AA306,Master!$B$4:$D$13,3,TRUE))</f>
        <v>80-90%</v>
      </c>
      <c r="AC306" s="60" t="str">
        <f>IF(SUM(J306,K306)=0,"Others",IF(AND(K306=0,J306&gt;0),"Not Forecasted But Sold",IF(AND(K306&gt;0,J306=0),"Forecasted But Not Sold",IF(K306/J306&gt;1.1,"Overforecast",IF(K306/J306&lt;0.9,"Underforecast","Normal")))))</f>
        <v>Normal</v>
      </c>
      <c r="AD306" s="61" t="str">
        <f>IF(SUM(J306,L306)=0,"Others",IF(AND(L306=0,J306&gt;0),"Not Forecasted But Sold",IF(AND(L306&gt;0,J306=0),"Forecasted But Not Sold",IF(L306/J306&gt;1.1,"Overforecast",IF(L306/J306&lt;0.9,"Underforecast","Normal")))))</f>
        <v>Normal</v>
      </c>
      <c r="AE306" s="61" t="str">
        <f>IF(SUM(J306,M306)=0,"Others",IF(AND(M306=0,J306&gt;0),"Not Forecasted But Sold",IF(AND(M306&gt;0,J306=0),"Forecasted But Not Sold",IF(M306/J306&gt;1.1,"Overforecast",IF(M306/J306&lt;0.9,"Underforecast","Normal")))))</f>
        <v>Overforecast</v>
      </c>
      <c r="AF306" s="144" t="str">
        <f>IFERROR(IF(J306=0,"0",VLOOKUP(J306/M306,Master!$N$5:$P$11,3,TRUE)),"Sales Agst No FC")</f>
        <v>80-120</v>
      </c>
    </row>
    <row r="307" spans="1:32" x14ac:dyDescent="0.45">
      <c r="A307" s="60" t="s">
        <v>2302</v>
      </c>
      <c r="B307" s="61" t="s">
        <v>1121</v>
      </c>
      <c r="C307" s="61" t="s">
        <v>1139</v>
      </c>
      <c r="D307" s="61" t="s">
        <v>1197</v>
      </c>
      <c r="E307" s="62" t="s">
        <v>417</v>
      </c>
      <c r="F307" s="62" t="s">
        <v>1593</v>
      </c>
      <c r="G307" s="63">
        <v>44593</v>
      </c>
      <c r="H307" s="64">
        <v>6693</v>
      </c>
      <c r="I307" s="61" t="str">
        <f t="shared" si="24"/>
        <v>Demand</v>
      </c>
      <c r="J307" s="66">
        <v>786</v>
      </c>
      <c r="K307" s="67">
        <v>585</v>
      </c>
      <c r="L307" s="64">
        <v>585</v>
      </c>
      <c r="M307" s="64">
        <v>575</v>
      </c>
      <c r="N307" s="67">
        <f>ABS(K307-$J307)</f>
        <v>201</v>
      </c>
      <c r="O307" s="64">
        <f>ABS(L307-$J307)</f>
        <v>201</v>
      </c>
      <c r="P307" s="64">
        <f>ABS(M307-$J307)</f>
        <v>211</v>
      </c>
      <c r="Q307" s="66">
        <v>1.3689899658232167</v>
      </c>
      <c r="R307" s="66">
        <f>$Q307*J307</f>
        <v>1076.0261131370485</v>
      </c>
      <c r="S307" s="67">
        <f>$Q307*K307</f>
        <v>800.85913000658184</v>
      </c>
      <c r="T307" s="64">
        <f>$Q307*L307</f>
        <v>800.85913000658184</v>
      </c>
      <c r="U307" s="64">
        <f>$Q307*M307</f>
        <v>787.16923034834963</v>
      </c>
      <c r="V307" s="67">
        <f t="shared" si="25"/>
        <v>275.16698313046663</v>
      </c>
      <c r="W307" s="64">
        <f t="shared" si="26"/>
        <v>275.16698313046663</v>
      </c>
      <c r="X307" s="117">
        <f t="shared" si="27"/>
        <v>288.85688278869884</v>
      </c>
      <c r="Y307" s="75">
        <f>IFERROR(MAX(1-N307/$J307,0),1)</f>
        <v>0.74427480916030531</v>
      </c>
      <c r="Z307" s="27">
        <f>IFERROR(MAX(1-O307/$J307,0),1)</f>
        <v>0.74427480916030531</v>
      </c>
      <c r="AA307" s="76">
        <f>IFERROR(MAX(1-P307/$J307,0),1)</f>
        <v>0.73155216284987279</v>
      </c>
      <c r="AB307" s="65" t="str">
        <f>IF(SUM($J307,M307)=0,"Others",VLOOKUP(AA307,Master!$B$4:$D$13,3,TRUE))</f>
        <v>70-80%</v>
      </c>
      <c r="AC307" s="60" t="str">
        <f>IF(SUM(J307,K307)=0,"Others",IF(AND(K307=0,J307&gt;0),"Not Forecasted But Sold",IF(AND(K307&gt;0,J307=0),"Forecasted But Not Sold",IF(K307/J307&gt;1.1,"Overforecast",IF(K307/J307&lt;0.9,"Underforecast","Normal")))))</f>
        <v>Underforecast</v>
      </c>
      <c r="AD307" s="61" t="str">
        <f>IF(SUM(J307,L307)=0,"Others",IF(AND(L307=0,J307&gt;0),"Not Forecasted But Sold",IF(AND(L307&gt;0,J307=0),"Forecasted But Not Sold",IF(L307/J307&gt;1.1,"Overforecast",IF(L307/J307&lt;0.9,"Underforecast","Normal")))))</f>
        <v>Underforecast</v>
      </c>
      <c r="AE307" s="61" t="str">
        <f>IF(SUM(J307,M307)=0,"Others",IF(AND(M307=0,J307&gt;0),"Not Forecasted But Sold",IF(AND(M307&gt;0,J307=0),"Forecasted But Not Sold",IF(M307/J307&gt;1.1,"Overforecast",IF(M307/J307&lt;0.9,"Underforecast","Normal")))))</f>
        <v>Underforecast</v>
      </c>
      <c r="AF307" s="144" t="str">
        <f>IFERROR(IF(J307=0,"0",VLOOKUP(J307/M307,Master!$N$5:$P$11,3,TRUE)),"Sales Agst No FC")</f>
        <v>120-150</v>
      </c>
    </row>
    <row r="308" spans="1:32" x14ac:dyDescent="0.45">
      <c r="A308" s="60" t="s">
        <v>2302</v>
      </c>
      <c r="B308" s="61" t="s">
        <v>1121</v>
      </c>
      <c r="C308" s="61" t="s">
        <v>1139</v>
      </c>
      <c r="D308" s="61" t="s">
        <v>1197</v>
      </c>
      <c r="E308" s="62" t="s">
        <v>418</v>
      </c>
      <c r="F308" s="62" t="s">
        <v>1594</v>
      </c>
      <c r="G308" s="63">
        <v>44593</v>
      </c>
      <c r="H308" s="64">
        <v>13787</v>
      </c>
      <c r="I308" s="61" t="str">
        <f t="shared" si="24"/>
        <v>Demand</v>
      </c>
      <c r="J308" s="66">
        <v>12289</v>
      </c>
      <c r="K308" s="67">
        <v>11702</v>
      </c>
      <c r="L308" s="64">
        <v>11702</v>
      </c>
      <c r="M308" s="64">
        <v>12000</v>
      </c>
      <c r="N308" s="67">
        <f>ABS(K308-$J308)</f>
        <v>587</v>
      </c>
      <c r="O308" s="64">
        <f>ABS(L308-$J308)</f>
        <v>587</v>
      </c>
      <c r="P308" s="64">
        <f>ABS(M308-$J308)</f>
        <v>289</v>
      </c>
      <c r="Q308" s="66">
        <v>2.8934562907341057</v>
      </c>
      <c r="R308" s="66">
        <f>$Q308*J308</f>
        <v>35557.684356831422</v>
      </c>
      <c r="S308" s="67">
        <f>$Q308*K308</f>
        <v>33859.225514170503</v>
      </c>
      <c r="T308" s="64">
        <f>$Q308*L308</f>
        <v>33859.225514170503</v>
      </c>
      <c r="U308" s="64">
        <f>$Q308*M308</f>
        <v>34721.475488809272</v>
      </c>
      <c r="V308" s="67">
        <f t="shared" si="25"/>
        <v>1698.4588426609189</v>
      </c>
      <c r="W308" s="64">
        <f t="shared" si="26"/>
        <v>1698.4588426609189</v>
      </c>
      <c r="X308" s="117">
        <f t="shared" si="27"/>
        <v>836.20886802214955</v>
      </c>
      <c r="Y308" s="75">
        <f>IFERROR(MAX(1-N308/$J308,0),1)</f>
        <v>0.95223370493937665</v>
      </c>
      <c r="Z308" s="27">
        <f>IFERROR(MAX(1-O308/$J308,0),1)</f>
        <v>0.95223370493937665</v>
      </c>
      <c r="AA308" s="76">
        <f>IFERROR(MAX(1-P308/$J308,0),1)</f>
        <v>0.97648303360729105</v>
      </c>
      <c r="AB308" s="65" t="str">
        <f>IF(SUM($J308,M308)=0,"Others",VLOOKUP(AA308,Master!$B$4:$D$13,3,TRUE))</f>
        <v>90-100%</v>
      </c>
      <c r="AC308" s="60" t="str">
        <f>IF(SUM(J308,K308)=0,"Others",IF(AND(K308=0,J308&gt;0),"Not Forecasted But Sold",IF(AND(K308&gt;0,J308=0),"Forecasted But Not Sold",IF(K308/J308&gt;1.1,"Overforecast",IF(K308/J308&lt;0.9,"Underforecast","Normal")))))</f>
        <v>Normal</v>
      </c>
      <c r="AD308" s="61" t="str">
        <f>IF(SUM(J308,L308)=0,"Others",IF(AND(L308=0,J308&gt;0),"Not Forecasted But Sold",IF(AND(L308&gt;0,J308=0),"Forecasted But Not Sold",IF(L308/J308&gt;1.1,"Overforecast",IF(L308/J308&lt;0.9,"Underforecast","Normal")))))</f>
        <v>Normal</v>
      </c>
      <c r="AE308" s="61" t="str">
        <f>IF(SUM(J308,M308)=0,"Others",IF(AND(M308=0,J308&gt;0),"Not Forecasted But Sold",IF(AND(M308&gt;0,J308=0),"Forecasted But Not Sold",IF(M308/J308&gt;1.1,"Overforecast",IF(M308/J308&lt;0.9,"Underforecast","Normal")))))</f>
        <v>Normal</v>
      </c>
      <c r="AF308" s="144" t="str">
        <f>IFERROR(IF(J308=0,"0",VLOOKUP(J308/M308,Master!$N$5:$P$11,3,TRUE)),"Sales Agst No FC")</f>
        <v>80-120</v>
      </c>
    </row>
    <row r="309" spans="1:32" x14ac:dyDescent="0.45">
      <c r="A309" s="60" t="s">
        <v>2302</v>
      </c>
      <c r="B309" s="61" t="s">
        <v>1120</v>
      </c>
      <c r="C309" s="61" t="s">
        <v>1139</v>
      </c>
      <c r="D309" s="61" t="s">
        <v>1197</v>
      </c>
      <c r="E309" s="62" t="s">
        <v>419</v>
      </c>
      <c r="F309" s="62" t="s">
        <v>1595</v>
      </c>
      <c r="G309" s="63">
        <v>44593</v>
      </c>
      <c r="H309" s="64">
        <v>27009</v>
      </c>
      <c r="I309" s="61" t="str">
        <f t="shared" si="24"/>
        <v>Demand</v>
      </c>
      <c r="J309" s="66">
        <v>8624</v>
      </c>
      <c r="K309" s="67">
        <v>11009</v>
      </c>
      <c r="L309" s="64">
        <v>11009</v>
      </c>
      <c r="M309" s="64">
        <v>11500</v>
      </c>
      <c r="N309" s="67">
        <f>ABS(K309-$J309)</f>
        <v>2385</v>
      </c>
      <c r="O309" s="64">
        <f>ABS(L309-$J309)</f>
        <v>2385</v>
      </c>
      <c r="P309" s="64">
        <f>ABS(M309-$J309)</f>
        <v>2876</v>
      </c>
      <c r="Q309" s="66">
        <v>4.3820769999999989</v>
      </c>
      <c r="R309" s="66">
        <f>$Q309*J309</f>
        <v>37791.032047999994</v>
      </c>
      <c r="S309" s="67">
        <f>$Q309*K309</f>
        <v>48242.285692999991</v>
      </c>
      <c r="T309" s="64">
        <f>$Q309*L309</f>
        <v>48242.285692999991</v>
      </c>
      <c r="U309" s="64">
        <f>$Q309*M309</f>
        <v>50393.885499999989</v>
      </c>
      <c r="V309" s="67">
        <f t="shared" si="25"/>
        <v>10451.253644999997</v>
      </c>
      <c r="W309" s="64">
        <f t="shared" si="26"/>
        <v>10451.253644999997</v>
      </c>
      <c r="X309" s="117">
        <f t="shared" si="27"/>
        <v>12602.853451999996</v>
      </c>
      <c r="Y309" s="75">
        <f>IFERROR(MAX(1-N309/$J309,0),1)</f>
        <v>0.72344619666048238</v>
      </c>
      <c r="Z309" s="27">
        <f>IFERROR(MAX(1-O309/$J309,0),1)</f>
        <v>0.72344619666048238</v>
      </c>
      <c r="AA309" s="76">
        <f>IFERROR(MAX(1-P309/$J309,0),1)</f>
        <v>0.66651205936920221</v>
      </c>
      <c r="AB309" s="65" t="str">
        <f>IF(SUM($J309,M309)=0,"Others",VLOOKUP(AA309,Master!$B$4:$D$13,3,TRUE))</f>
        <v>60-70%</v>
      </c>
      <c r="AC309" s="60" t="str">
        <f>IF(SUM(J309,K309)=0,"Others",IF(AND(K309=0,J309&gt;0),"Not Forecasted But Sold",IF(AND(K309&gt;0,J309=0),"Forecasted But Not Sold",IF(K309/J309&gt;1.1,"Overforecast",IF(K309/J309&lt;0.9,"Underforecast","Normal")))))</f>
        <v>Overforecast</v>
      </c>
      <c r="AD309" s="61" t="str">
        <f>IF(SUM(J309,L309)=0,"Others",IF(AND(L309=0,J309&gt;0),"Not Forecasted But Sold",IF(AND(L309&gt;0,J309=0),"Forecasted But Not Sold",IF(L309/J309&gt;1.1,"Overforecast",IF(L309/J309&lt;0.9,"Underforecast","Normal")))))</f>
        <v>Overforecast</v>
      </c>
      <c r="AE309" s="61" t="str">
        <f>IF(SUM(J309,M309)=0,"Others",IF(AND(M309=0,J309&gt;0),"Not Forecasted But Sold",IF(AND(M309&gt;0,J309=0),"Forecasted But Not Sold",IF(M309/J309&gt;1.1,"Overforecast",IF(M309/J309&lt;0.9,"Underforecast","Normal")))))</f>
        <v>Overforecast</v>
      </c>
      <c r="AF309" s="144" t="str">
        <f>IFERROR(IF(J309=0,"0",VLOOKUP(J309/M309,Master!$N$5:$P$11,3,TRUE)),"Sales Agst No FC")</f>
        <v>50-80</v>
      </c>
    </row>
    <row r="310" spans="1:32" x14ac:dyDescent="0.45">
      <c r="A310" s="60" t="s">
        <v>2302</v>
      </c>
      <c r="B310" s="61" t="s">
        <v>1121</v>
      </c>
      <c r="C310" s="61" t="s">
        <v>1139</v>
      </c>
      <c r="D310" s="61" t="s">
        <v>1197</v>
      </c>
      <c r="E310" s="62" t="s">
        <v>420</v>
      </c>
      <c r="F310" s="62" t="s">
        <v>1596</v>
      </c>
      <c r="G310" s="63">
        <v>44593</v>
      </c>
      <c r="H310" s="64">
        <v>3269</v>
      </c>
      <c r="I310" s="61" t="str">
        <f t="shared" si="24"/>
        <v>Demand</v>
      </c>
      <c r="J310" s="66">
        <v>607</v>
      </c>
      <c r="K310" s="67">
        <v>126</v>
      </c>
      <c r="L310" s="64">
        <v>126</v>
      </c>
      <c r="M310" s="64">
        <v>300</v>
      </c>
      <c r="N310" s="67">
        <f>ABS(K310-$J310)</f>
        <v>481</v>
      </c>
      <c r="O310" s="64">
        <f>ABS(L310-$J310)</f>
        <v>481</v>
      </c>
      <c r="P310" s="64">
        <f>ABS(M310-$J310)</f>
        <v>307</v>
      </c>
      <c r="Q310" s="66">
        <v>1.4207710249442262</v>
      </c>
      <c r="R310" s="66">
        <f>$Q310*J310</f>
        <v>862.40801214114538</v>
      </c>
      <c r="S310" s="67">
        <f>$Q310*K310</f>
        <v>179.0171491429725</v>
      </c>
      <c r="T310" s="64">
        <f>$Q310*L310</f>
        <v>179.0171491429725</v>
      </c>
      <c r="U310" s="64">
        <f>$Q310*M310</f>
        <v>426.23130748326787</v>
      </c>
      <c r="V310" s="67">
        <f t="shared" si="25"/>
        <v>683.39086299817291</v>
      </c>
      <c r="W310" s="64">
        <f t="shared" si="26"/>
        <v>683.39086299817291</v>
      </c>
      <c r="X310" s="117">
        <f t="shared" si="27"/>
        <v>436.17670465787751</v>
      </c>
      <c r="Y310" s="75">
        <f>IFERROR(MAX(1-N310/$J310,0),1)</f>
        <v>0.20757825370675453</v>
      </c>
      <c r="Z310" s="27">
        <f>IFERROR(MAX(1-O310/$J310,0),1)</f>
        <v>0.20757825370675453</v>
      </c>
      <c r="AA310" s="76">
        <f>IFERROR(MAX(1-P310/$J310,0),1)</f>
        <v>0.49423393739703458</v>
      </c>
      <c r="AB310" s="65" t="str">
        <f>IF(SUM($J310,M310)=0,"Others",VLOOKUP(AA310,Master!$B$4:$D$13,3,TRUE))</f>
        <v>40-50%</v>
      </c>
      <c r="AC310" s="60" t="str">
        <f>IF(SUM(J310,K310)=0,"Others",IF(AND(K310=0,J310&gt;0),"Not Forecasted But Sold",IF(AND(K310&gt;0,J310=0),"Forecasted But Not Sold",IF(K310/J310&gt;1.1,"Overforecast",IF(K310/J310&lt;0.9,"Underforecast","Normal")))))</f>
        <v>Underforecast</v>
      </c>
      <c r="AD310" s="61" t="str">
        <f>IF(SUM(J310,L310)=0,"Others",IF(AND(L310=0,J310&gt;0),"Not Forecasted But Sold",IF(AND(L310&gt;0,J310=0),"Forecasted But Not Sold",IF(L310/J310&gt;1.1,"Overforecast",IF(L310/J310&lt;0.9,"Underforecast","Normal")))))</f>
        <v>Underforecast</v>
      </c>
      <c r="AE310" s="61" t="str">
        <f>IF(SUM(J310,M310)=0,"Others",IF(AND(M310=0,J310&gt;0),"Not Forecasted But Sold",IF(AND(M310&gt;0,J310=0),"Forecasted But Not Sold",IF(M310/J310&gt;1.1,"Overforecast",IF(M310/J310&lt;0.9,"Underforecast","Normal")))))</f>
        <v>Underforecast</v>
      </c>
      <c r="AF310" s="144" t="str">
        <f>IFERROR(IF(J310=0,"0",VLOOKUP(J310/M310,Master!$N$5:$P$11,3,TRUE)),"Sales Agst No FC")</f>
        <v>&gt;200"</v>
      </c>
    </row>
    <row r="311" spans="1:32" x14ac:dyDescent="0.45">
      <c r="A311" s="60" t="s">
        <v>2302</v>
      </c>
      <c r="B311" s="61" t="s">
        <v>1121</v>
      </c>
      <c r="C311" s="61" t="s">
        <v>1139</v>
      </c>
      <c r="D311" s="61" t="s">
        <v>1197</v>
      </c>
      <c r="E311" s="62" t="s">
        <v>421</v>
      </c>
      <c r="F311" s="62" t="s">
        <v>1597</v>
      </c>
      <c r="G311" s="63">
        <v>44593</v>
      </c>
      <c r="H311" s="64">
        <v>14930</v>
      </c>
      <c r="I311" s="61" t="str">
        <f t="shared" si="24"/>
        <v>Demand</v>
      </c>
      <c r="J311" s="66">
        <v>13699</v>
      </c>
      <c r="K311" s="67">
        <v>11941</v>
      </c>
      <c r="L311" s="64">
        <v>11941</v>
      </c>
      <c r="M311" s="64">
        <v>13000</v>
      </c>
      <c r="N311" s="67">
        <f>ABS(K311-$J311)</f>
        <v>1758</v>
      </c>
      <c r="O311" s="64">
        <f>ABS(L311-$J311)</f>
        <v>1758</v>
      </c>
      <c r="P311" s="64">
        <f>ABS(M311-$J311)</f>
        <v>699</v>
      </c>
      <c r="Q311" s="66">
        <v>2.9392456757174021</v>
      </c>
      <c r="R311" s="66">
        <f>$Q311*J311</f>
        <v>40264.726511652691</v>
      </c>
      <c r="S311" s="67">
        <f>$Q311*K311</f>
        <v>35097.532613741496</v>
      </c>
      <c r="T311" s="64">
        <f>$Q311*L311</f>
        <v>35097.532613741496</v>
      </c>
      <c r="U311" s="64">
        <f>$Q311*M311</f>
        <v>38210.193784326228</v>
      </c>
      <c r="V311" s="67">
        <f t="shared" si="25"/>
        <v>5167.1938979111947</v>
      </c>
      <c r="W311" s="64">
        <f t="shared" si="26"/>
        <v>5167.1938979111947</v>
      </c>
      <c r="X311" s="117">
        <f t="shared" si="27"/>
        <v>2054.5327273264629</v>
      </c>
      <c r="Y311" s="75">
        <f>IFERROR(MAX(1-N311/$J311,0),1)</f>
        <v>0.87166946492444708</v>
      </c>
      <c r="Z311" s="27">
        <f>IFERROR(MAX(1-O311/$J311,0),1)</f>
        <v>0.87166946492444708</v>
      </c>
      <c r="AA311" s="76">
        <f>IFERROR(MAX(1-P311/$J311,0),1)</f>
        <v>0.94897437769180237</v>
      </c>
      <c r="AB311" s="65" t="str">
        <f>IF(SUM($J311,M311)=0,"Others",VLOOKUP(AA311,Master!$B$4:$D$13,3,TRUE))</f>
        <v>90-100%</v>
      </c>
      <c r="AC311" s="60" t="str">
        <f>IF(SUM(J311,K311)=0,"Others",IF(AND(K311=0,J311&gt;0),"Not Forecasted But Sold",IF(AND(K311&gt;0,J311=0),"Forecasted But Not Sold",IF(K311/J311&gt;1.1,"Overforecast",IF(K311/J311&lt;0.9,"Underforecast","Normal")))))</f>
        <v>Underforecast</v>
      </c>
      <c r="AD311" s="61" t="str">
        <f>IF(SUM(J311,L311)=0,"Others",IF(AND(L311=0,J311&gt;0),"Not Forecasted But Sold",IF(AND(L311&gt;0,J311=0),"Forecasted But Not Sold",IF(L311/J311&gt;1.1,"Overforecast",IF(L311/J311&lt;0.9,"Underforecast","Normal")))))</f>
        <v>Underforecast</v>
      </c>
      <c r="AE311" s="61" t="str">
        <f>IF(SUM(J311,M311)=0,"Others",IF(AND(M311=0,J311&gt;0),"Not Forecasted But Sold",IF(AND(M311&gt;0,J311=0),"Forecasted But Not Sold",IF(M311/J311&gt;1.1,"Overforecast",IF(M311/J311&lt;0.9,"Underforecast","Normal")))))</f>
        <v>Normal</v>
      </c>
      <c r="AF311" s="144" t="str">
        <f>IFERROR(IF(J311=0,"0",VLOOKUP(J311/M311,Master!$N$5:$P$11,3,TRUE)),"Sales Agst No FC")</f>
        <v>80-120</v>
      </c>
    </row>
    <row r="312" spans="1:32" x14ac:dyDescent="0.45">
      <c r="A312" s="60" t="s">
        <v>2302</v>
      </c>
      <c r="B312" s="61" t="s">
        <v>1123</v>
      </c>
      <c r="C312" s="61" t="s">
        <v>1139</v>
      </c>
      <c r="D312" s="61" t="s">
        <v>1197</v>
      </c>
      <c r="E312" s="62" t="s">
        <v>422</v>
      </c>
      <c r="F312" s="62" t="s">
        <v>1598</v>
      </c>
      <c r="G312" s="63">
        <v>44593</v>
      </c>
      <c r="H312" s="64">
        <v>15533</v>
      </c>
      <c r="I312" s="61" t="str">
        <f t="shared" si="24"/>
        <v>Demand</v>
      </c>
      <c r="J312" s="66">
        <v>736</v>
      </c>
      <c r="K312" s="67">
        <v>1947</v>
      </c>
      <c r="L312" s="64">
        <v>1947</v>
      </c>
      <c r="M312" s="64">
        <v>1300</v>
      </c>
      <c r="N312" s="67">
        <f>ABS(K312-$J312)</f>
        <v>1211</v>
      </c>
      <c r="O312" s="64">
        <f>ABS(L312-$J312)</f>
        <v>1211</v>
      </c>
      <c r="P312" s="64">
        <f>ABS(M312-$J312)</f>
        <v>564</v>
      </c>
      <c r="Q312" s="66">
        <v>1.8137221917124313</v>
      </c>
      <c r="R312" s="66">
        <f>$Q312*J312</f>
        <v>1334.8995331003493</v>
      </c>
      <c r="S312" s="67">
        <f>$Q312*K312</f>
        <v>3531.3171072641039</v>
      </c>
      <c r="T312" s="64">
        <f>$Q312*L312</f>
        <v>3531.3171072641039</v>
      </c>
      <c r="U312" s="64">
        <f>$Q312*M312</f>
        <v>2357.8388492261606</v>
      </c>
      <c r="V312" s="67">
        <f t="shared" si="25"/>
        <v>2196.4175741637546</v>
      </c>
      <c r="W312" s="64">
        <f t="shared" si="26"/>
        <v>2196.4175741637546</v>
      </c>
      <c r="X312" s="117">
        <f t="shared" si="27"/>
        <v>1022.9393161258113</v>
      </c>
      <c r="Y312" s="75">
        <f>IFERROR(MAX(1-N312/$J312,0),1)</f>
        <v>0</v>
      </c>
      <c r="Z312" s="27">
        <f>IFERROR(MAX(1-O312/$J312,0),1)</f>
        <v>0</v>
      </c>
      <c r="AA312" s="76">
        <f>IFERROR(MAX(1-P312/$J312,0),1)</f>
        <v>0.23369565217391308</v>
      </c>
      <c r="AB312" s="65" t="str">
        <f>IF(SUM($J312,M312)=0,"Others",VLOOKUP(AA312,Master!$B$4:$D$13,3,TRUE))</f>
        <v>20-30%</v>
      </c>
      <c r="AC312" s="60" t="str">
        <f>IF(SUM(J312,K312)=0,"Others",IF(AND(K312=0,J312&gt;0),"Not Forecasted But Sold",IF(AND(K312&gt;0,J312=0),"Forecasted But Not Sold",IF(K312/J312&gt;1.1,"Overforecast",IF(K312/J312&lt;0.9,"Underforecast","Normal")))))</f>
        <v>Overforecast</v>
      </c>
      <c r="AD312" s="61" t="str">
        <f>IF(SUM(J312,L312)=0,"Others",IF(AND(L312=0,J312&gt;0),"Not Forecasted But Sold",IF(AND(L312&gt;0,J312=0),"Forecasted But Not Sold",IF(L312/J312&gt;1.1,"Overforecast",IF(L312/J312&lt;0.9,"Underforecast","Normal")))))</f>
        <v>Overforecast</v>
      </c>
      <c r="AE312" s="61" t="str">
        <f>IF(SUM(J312,M312)=0,"Others",IF(AND(M312=0,J312&gt;0),"Not Forecasted But Sold",IF(AND(M312&gt;0,J312=0),"Forecasted But Not Sold",IF(M312/J312&gt;1.1,"Overforecast",IF(M312/J312&lt;0.9,"Underforecast","Normal")))))</f>
        <v>Overforecast</v>
      </c>
      <c r="AF312" s="144" t="str">
        <f>IFERROR(IF(J312=0,"0",VLOOKUP(J312/M312,Master!$N$5:$P$11,3,TRUE)),"Sales Agst No FC")</f>
        <v>50-80</v>
      </c>
    </row>
    <row r="313" spans="1:32" x14ac:dyDescent="0.45">
      <c r="A313" s="60" t="s">
        <v>2302</v>
      </c>
      <c r="B313" s="61" t="s">
        <v>1123</v>
      </c>
      <c r="C313" s="61" t="s">
        <v>1139</v>
      </c>
      <c r="D313" s="61" t="s">
        <v>1197</v>
      </c>
      <c r="E313" s="62" t="s">
        <v>423</v>
      </c>
      <c r="F313" s="62" t="s">
        <v>1599</v>
      </c>
      <c r="G313" s="63">
        <v>44593</v>
      </c>
      <c r="H313" s="64">
        <v>20953</v>
      </c>
      <c r="I313" s="61" t="str">
        <f t="shared" si="24"/>
        <v>Demand</v>
      </c>
      <c r="J313" s="66">
        <v>1455</v>
      </c>
      <c r="K313" s="67">
        <v>4287</v>
      </c>
      <c r="L313" s="64">
        <v>4287</v>
      </c>
      <c r="M313" s="64">
        <v>5000</v>
      </c>
      <c r="N313" s="67">
        <f>ABS(K313-$J313)</f>
        <v>2832</v>
      </c>
      <c r="O313" s="64">
        <f>ABS(L313-$J313)</f>
        <v>2832</v>
      </c>
      <c r="P313" s="64">
        <f>ABS(M313-$J313)</f>
        <v>3545</v>
      </c>
      <c r="Q313" s="66">
        <v>3.792260825043885</v>
      </c>
      <c r="R313" s="66">
        <f>$Q313*J313</f>
        <v>5517.7395004388527</v>
      </c>
      <c r="S313" s="67">
        <f>$Q313*K313</f>
        <v>16257.422156963135</v>
      </c>
      <c r="T313" s="64">
        <f>$Q313*L313</f>
        <v>16257.422156963135</v>
      </c>
      <c r="U313" s="64">
        <f>$Q313*M313</f>
        <v>18961.304125219423</v>
      </c>
      <c r="V313" s="67">
        <f t="shared" si="25"/>
        <v>10739.682656524283</v>
      </c>
      <c r="W313" s="64">
        <f t="shared" si="26"/>
        <v>10739.682656524283</v>
      </c>
      <c r="X313" s="117">
        <f t="shared" si="27"/>
        <v>13443.564624780571</v>
      </c>
      <c r="Y313" s="75">
        <f>IFERROR(MAX(1-N313/$J313,0),1)</f>
        <v>0</v>
      </c>
      <c r="Z313" s="27">
        <f>IFERROR(MAX(1-O313/$J313,0),1)</f>
        <v>0</v>
      </c>
      <c r="AA313" s="76">
        <f>IFERROR(MAX(1-P313/$J313,0),1)</f>
        <v>0</v>
      </c>
      <c r="AB313" s="65" t="str">
        <f>IF(SUM($J313,M313)=0,"Others",VLOOKUP(AA313,Master!$B$4:$D$13,3,TRUE))</f>
        <v>0-10%</v>
      </c>
      <c r="AC313" s="60" t="str">
        <f>IF(SUM(J313,K313)=0,"Others",IF(AND(K313=0,J313&gt;0),"Not Forecasted But Sold",IF(AND(K313&gt;0,J313=0),"Forecasted But Not Sold",IF(K313/J313&gt;1.1,"Overforecast",IF(K313/J313&lt;0.9,"Underforecast","Normal")))))</f>
        <v>Overforecast</v>
      </c>
      <c r="AD313" s="61" t="str">
        <f>IF(SUM(J313,L313)=0,"Others",IF(AND(L313=0,J313&gt;0),"Not Forecasted But Sold",IF(AND(L313&gt;0,J313=0),"Forecasted But Not Sold",IF(L313/J313&gt;1.1,"Overforecast",IF(L313/J313&lt;0.9,"Underforecast","Normal")))))</f>
        <v>Overforecast</v>
      </c>
      <c r="AE313" s="61" t="str">
        <f>IF(SUM(J313,M313)=0,"Others",IF(AND(M313=0,J313&gt;0),"Not Forecasted But Sold",IF(AND(M313&gt;0,J313=0),"Forecasted But Not Sold",IF(M313/J313&gt;1.1,"Overforecast",IF(M313/J313&lt;0.9,"Underforecast","Normal")))))</f>
        <v>Overforecast</v>
      </c>
      <c r="AF313" s="144" t="str">
        <f>IFERROR(IF(J313=0,"0",VLOOKUP(J313/M313,Master!$N$5:$P$11,3,TRUE)),"Sales Agst No FC")</f>
        <v>25-50</v>
      </c>
    </row>
    <row r="314" spans="1:32" x14ac:dyDescent="0.45">
      <c r="A314" s="60" t="s">
        <v>2302</v>
      </c>
      <c r="B314" s="61" t="s">
        <v>1123</v>
      </c>
      <c r="C314" s="61" t="s">
        <v>1139</v>
      </c>
      <c r="D314" s="61" t="s">
        <v>1197</v>
      </c>
      <c r="E314" s="62" t="s">
        <v>424</v>
      </c>
      <c r="F314" s="62" t="s">
        <v>1600</v>
      </c>
      <c r="G314" s="63">
        <v>44593</v>
      </c>
      <c r="H314" s="64">
        <v>15779</v>
      </c>
      <c r="I314" s="61" t="str">
        <f t="shared" si="24"/>
        <v>Demand</v>
      </c>
      <c r="J314" s="66">
        <v>1468</v>
      </c>
      <c r="K314" s="67">
        <v>1240</v>
      </c>
      <c r="L314" s="64">
        <v>1240</v>
      </c>
      <c r="M314" s="64">
        <v>1200</v>
      </c>
      <c r="N314" s="67">
        <f>ABS(K314-$J314)</f>
        <v>228</v>
      </c>
      <c r="O314" s="64">
        <f>ABS(L314-$J314)</f>
        <v>228</v>
      </c>
      <c r="P314" s="64">
        <f>ABS(M314-$J314)</f>
        <v>268</v>
      </c>
      <c r="Q314" s="66">
        <v>2.6025703963588094</v>
      </c>
      <c r="R314" s="66">
        <f>$Q314*J314</f>
        <v>3820.573341854732</v>
      </c>
      <c r="S314" s="67">
        <f>$Q314*K314</f>
        <v>3227.1872914849237</v>
      </c>
      <c r="T314" s="64">
        <f>$Q314*L314</f>
        <v>3227.1872914849237</v>
      </c>
      <c r="U314" s="64">
        <f>$Q314*M314</f>
        <v>3123.0844756305714</v>
      </c>
      <c r="V314" s="67">
        <f t="shared" si="25"/>
        <v>593.38605036980834</v>
      </c>
      <c r="W314" s="64">
        <f t="shared" si="26"/>
        <v>593.38605036980834</v>
      </c>
      <c r="X314" s="117">
        <f t="shared" si="27"/>
        <v>697.48886622416057</v>
      </c>
      <c r="Y314" s="75">
        <f>IFERROR(MAX(1-N314/$J314,0),1)</f>
        <v>0.84468664850136244</v>
      </c>
      <c r="Z314" s="27">
        <f>IFERROR(MAX(1-O314/$J314,0),1)</f>
        <v>0.84468664850136244</v>
      </c>
      <c r="AA314" s="76">
        <f>IFERROR(MAX(1-P314/$J314,0),1)</f>
        <v>0.81743869209809261</v>
      </c>
      <c r="AB314" s="65" t="str">
        <f>IF(SUM($J314,M314)=0,"Others",VLOOKUP(AA314,Master!$B$4:$D$13,3,TRUE))</f>
        <v>80-90%</v>
      </c>
      <c r="AC314" s="60" t="str">
        <f>IF(SUM(J314,K314)=0,"Others",IF(AND(K314=0,J314&gt;0),"Not Forecasted But Sold",IF(AND(K314&gt;0,J314=0),"Forecasted But Not Sold",IF(K314/J314&gt;1.1,"Overforecast",IF(K314/J314&lt;0.9,"Underforecast","Normal")))))</f>
        <v>Underforecast</v>
      </c>
      <c r="AD314" s="61" t="str">
        <f>IF(SUM(J314,L314)=0,"Others",IF(AND(L314=0,J314&gt;0),"Not Forecasted But Sold",IF(AND(L314&gt;0,J314=0),"Forecasted But Not Sold",IF(L314/J314&gt;1.1,"Overforecast",IF(L314/J314&lt;0.9,"Underforecast","Normal")))))</f>
        <v>Underforecast</v>
      </c>
      <c r="AE314" s="61" t="str">
        <f>IF(SUM(J314,M314)=0,"Others",IF(AND(M314=0,J314&gt;0),"Not Forecasted But Sold",IF(AND(M314&gt;0,J314=0),"Forecasted But Not Sold",IF(M314/J314&gt;1.1,"Overforecast",IF(M314/J314&lt;0.9,"Underforecast","Normal")))))</f>
        <v>Underforecast</v>
      </c>
      <c r="AF314" s="144" t="str">
        <f>IFERROR(IF(J314=0,"0",VLOOKUP(J314/M314,Master!$N$5:$P$11,3,TRUE)),"Sales Agst No FC")</f>
        <v>120-150</v>
      </c>
    </row>
    <row r="315" spans="1:32" x14ac:dyDescent="0.45">
      <c r="A315" s="60" t="s">
        <v>2302</v>
      </c>
      <c r="B315" s="61" t="s">
        <v>1123</v>
      </c>
      <c r="C315" s="61" t="s">
        <v>1139</v>
      </c>
      <c r="D315" s="61" t="s">
        <v>1197</v>
      </c>
      <c r="E315" s="62" t="s">
        <v>425</v>
      </c>
      <c r="F315" s="62" t="s">
        <v>1601</v>
      </c>
      <c r="G315" s="63">
        <v>44593</v>
      </c>
      <c r="H315" s="64">
        <v>22923</v>
      </c>
      <c r="I315" s="61" t="str">
        <f t="shared" si="24"/>
        <v>Demand</v>
      </c>
      <c r="J315" s="66">
        <v>1228</v>
      </c>
      <c r="K315" s="67">
        <v>2584</v>
      </c>
      <c r="L315" s="64">
        <v>2584</v>
      </c>
      <c r="M315" s="64">
        <v>2500</v>
      </c>
      <c r="N315" s="67">
        <f>ABS(K315-$J315)</f>
        <v>1356</v>
      </c>
      <c r="O315" s="64">
        <f>ABS(L315-$J315)</f>
        <v>1356</v>
      </c>
      <c r="P315" s="64">
        <f>ABS(M315-$J315)</f>
        <v>1272</v>
      </c>
      <c r="Q315" s="66">
        <v>6.2158585614198971</v>
      </c>
      <c r="R315" s="66">
        <f>$Q315*J315</f>
        <v>7633.0743134236336</v>
      </c>
      <c r="S315" s="67">
        <f>$Q315*K315</f>
        <v>16061.778522709013</v>
      </c>
      <c r="T315" s="64">
        <f>$Q315*L315</f>
        <v>16061.778522709013</v>
      </c>
      <c r="U315" s="64">
        <f>$Q315*M315</f>
        <v>15539.646403549743</v>
      </c>
      <c r="V315" s="67">
        <f t="shared" si="25"/>
        <v>8428.7042092853808</v>
      </c>
      <c r="W315" s="64">
        <f t="shared" si="26"/>
        <v>8428.7042092853808</v>
      </c>
      <c r="X315" s="117">
        <f t="shared" si="27"/>
        <v>7906.5720901261093</v>
      </c>
      <c r="Y315" s="75">
        <f>IFERROR(MAX(1-N315/$J315,0),1)</f>
        <v>0</v>
      </c>
      <c r="Z315" s="27">
        <f>IFERROR(MAX(1-O315/$J315,0),1)</f>
        <v>0</v>
      </c>
      <c r="AA315" s="76">
        <f>IFERROR(MAX(1-P315/$J315,0),1)</f>
        <v>0</v>
      </c>
      <c r="AB315" s="65" t="str">
        <f>IF(SUM($J315,M315)=0,"Others",VLOOKUP(AA315,Master!$B$4:$D$13,3,TRUE))</f>
        <v>0-10%</v>
      </c>
      <c r="AC315" s="60" t="str">
        <f>IF(SUM(J315,K315)=0,"Others",IF(AND(K315=0,J315&gt;0),"Not Forecasted But Sold",IF(AND(K315&gt;0,J315=0),"Forecasted But Not Sold",IF(K315/J315&gt;1.1,"Overforecast",IF(K315/J315&lt;0.9,"Underforecast","Normal")))))</f>
        <v>Overforecast</v>
      </c>
      <c r="AD315" s="61" t="str">
        <f>IF(SUM(J315,L315)=0,"Others",IF(AND(L315=0,J315&gt;0),"Not Forecasted But Sold",IF(AND(L315&gt;0,J315=0),"Forecasted But Not Sold",IF(L315/J315&gt;1.1,"Overforecast",IF(L315/J315&lt;0.9,"Underforecast","Normal")))))</f>
        <v>Overforecast</v>
      </c>
      <c r="AE315" s="61" t="str">
        <f>IF(SUM(J315,M315)=0,"Others",IF(AND(M315=0,J315&gt;0),"Not Forecasted But Sold",IF(AND(M315&gt;0,J315=0),"Forecasted But Not Sold",IF(M315/J315&gt;1.1,"Overforecast",IF(M315/J315&lt;0.9,"Underforecast","Normal")))))</f>
        <v>Overforecast</v>
      </c>
      <c r="AF315" s="144" t="str">
        <f>IFERROR(IF(J315=0,"0",VLOOKUP(J315/M315,Master!$N$5:$P$11,3,TRUE)),"Sales Agst No FC")</f>
        <v>25-50</v>
      </c>
    </row>
    <row r="316" spans="1:32" x14ac:dyDescent="0.45">
      <c r="A316" s="60" t="s">
        <v>2302</v>
      </c>
      <c r="B316" s="61" t="s">
        <v>1122</v>
      </c>
      <c r="C316" s="61" t="s">
        <v>1133</v>
      </c>
      <c r="D316" s="61" t="s">
        <v>1198</v>
      </c>
      <c r="E316" s="62" t="s">
        <v>426</v>
      </c>
      <c r="F316" s="62" t="s">
        <v>1602</v>
      </c>
      <c r="G316" s="63">
        <v>44593</v>
      </c>
      <c r="H316" s="64">
        <v>0</v>
      </c>
      <c r="I316" s="61" t="str">
        <f t="shared" si="24"/>
        <v>Supply</v>
      </c>
      <c r="J316" s="66">
        <v>0</v>
      </c>
      <c r="K316" s="67">
        <v>0</v>
      </c>
      <c r="L316" s="64">
        <v>0</v>
      </c>
      <c r="M316" s="64">
        <v>0</v>
      </c>
      <c r="N316" s="67">
        <f>ABS(K316-$J316)</f>
        <v>0</v>
      </c>
      <c r="O316" s="64">
        <f>ABS(L316-$J316)</f>
        <v>0</v>
      </c>
      <c r="P316" s="64">
        <f>ABS(M316-$J316)</f>
        <v>0</v>
      </c>
      <c r="Q316" s="66">
        <v>1.6825723506110766</v>
      </c>
      <c r="R316" s="66">
        <f>$Q316*J316</f>
        <v>0</v>
      </c>
      <c r="S316" s="67">
        <f>$Q316*K316</f>
        <v>0</v>
      </c>
      <c r="T316" s="64">
        <f>$Q316*L316</f>
        <v>0</v>
      </c>
      <c r="U316" s="64">
        <f>$Q316*M316</f>
        <v>0</v>
      </c>
      <c r="V316" s="67">
        <f t="shared" si="25"/>
        <v>0</v>
      </c>
      <c r="W316" s="64">
        <f t="shared" si="26"/>
        <v>0</v>
      </c>
      <c r="X316" s="117">
        <f t="shared" si="27"/>
        <v>0</v>
      </c>
      <c r="Y316" s="75">
        <f>IFERROR(MAX(1-N316/$J316,0),1)</f>
        <v>1</v>
      </c>
      <c r="Z316" s="27">
        <f>IFERROR(MAX(1-O316/$J316,0),1)</f>
        <v>1</v>
      </c>
      <c r="AA316" s="76">
        <f>IFERROR(MAX(1-P316/$J316,0),1)</f>
        <v>1</v>
      </c>
      <c r="AB316" s="65" t="str">
        <f>IF(SUM($J316,M316)=0,"Others",VLOOKUP(AA316,Master!$B$4:$D$13,3,TRUE))</f>
        <v>Others</v>
      </c>
      <c r="AC316" s="60" t="str">
        <f>IF(SUM(J316,K316)=0,"Others",IF(AND(K316=0,J316&gt;0),"Not Forecasted But Sold",IF(AND(K316&gt;0,J316=0),"Forecasted But Not Sold",IF(K316/J316&gt;1.1,"Overforecast",IF(K316/J316&lt;0.9,"Underforecast","Normal")))))</f>
        <v>Others</v>
      </c>
      <c r="AD316" s="61" t="str">
        <f>IF(SUM(J316,L316)=0,"Others",IF(AND(L316=0,J316&gt;0),"Not Forecasted But Sold",IF(AND(L316&gt;0,J316=0),"Forecasted But Not Sold",IF(L316/J316&gt;1.1,"Overforecast",IF(L316/J316&lt;0.9,"Underforecast","Normal")))))</f>
        <v>Others</v>
      </c>
      <c r="AE316" s="61" t="str">
        <f>IF(SUM(J316,M316)=0,"Others",IF(AND(M316=0,J316&gt;0),"Not Forecasted But Sold",IF(AND(M316&gt;0,J316=0),"Forecasted But Not Sold",IF(M316/J316&gt;1.1,"Overforecast",IF(M316/J316&lt;0.9,"Underforecast","Normal")))))</f>
        <v>Others</v>
      </c>
      <c r="AF316" s="144" t="str">
        <f>IFERROR(IF(J316=0,"0",VLOOKUP(J316/M316,Master!$N$5:$P$11,3,TRUE)),"Sales Agst No FC")</f>
        <v>0</v>
      </c>
    </row>
    <row r="317" spans="1:32" x14ac:dyDescent="0.45">
      <c r="A317" s="60" t="s">
        <v>2302</v>
      </c>
      <c r="B317" s="61" t="s">
        <v>1122</v>
      </c>
      <c r="C317" s="61" t="s">
        <v>1133</v>
      </c>
      <c r="D317" s="61" t="s">
        <v>1198</v>
      </c>
      <c r="E317" s="62" t="s">
        <v>427</v>
      </c>
      <c r="F317" s="62" t="s">
        <v>1603</v>
      </c>
      <c r="G317" s="63">
        <v>44593</v>
      </c>
      <c r="H317" s="64">
        <v>0</v>
      </c>
      <c r="I317" s="61" t="str">
        <f t="shared" si="24"/>
        <v>Supply</v>
      </c>
      <c r="J317" s="66">
        <v>0</v>
      </c>
      <c r="K317" s="67">
        <v>0</v>
      </c>
      <c r="L317" s="64">
        <v>0</v>
      </c>
      <c r="M317" s="64">
        <v>0</v>
      </c>
      <c r="N317" s="67">
        <f>ABS(K317-$J317)</f>
        <v>0</v>
      </c>
      <c r="O317" s="64">
        <f>ABS(L317-$J317)</f>
        <v>0</v>
      </c>
      <c r="P317" s="64">
        <f>ABS(M317-$J317)</f>
        <v>0</v>
      </c>
      <c r="Q317" s="66">
        <v>2.1688372600021801</v>
      </c>
      <c r="R317" s="66">
        <f>$Q317*J317</f>
        <v>0</v>
      </c>
      <c r="S317" s="67">
        <f>$Q317*K317</f>
        <v>0</v>
      </c>
      <c r="T317" s="64">
        <f>$Q317*L317</f>
        <v>0</v>
      </c>
      <c r="U317" s="64">
        <f>$Q317*M317</f>
        <v>0</v>
      </c>
      <c r="V317" s="67">
        <f t="shared" si="25"/>
        <v>0</v>
      </c>
      <c r="W317" s="64">
        <f t="shared" si="26"/>
        <v>0</v>
      </c>
      <c r="X317" s="117">
        <f t="shared" si="27"/>
        <v>0</v>
      </c>
      <c r="Y317" s="75">
        <f>IFERROR(MAX(1-N317/$J317,0),1)</f>
        <v>1</v>
      </c>
      <c r="Z317" s="27">
        <f>IFERROR(MAX(1-O317/$J317,0),1)</f>
        <v>1</v>
      </c>
      <c r="AA317" s="76">
        <f>IFERROR(MAX(1-P317/$J317,0),1)</f>
        <v>1</v>
      </c>
      <c r="AB317" s="65" t="str">
        <f>IF(SUM($J317,M317)=0,"Others",VLOOKUP(AA317,Master!$B$4:$D$13,3,TRUE))</f>
        <v>Others</v>
      </c>
      <c r="AC317" s="60" t="str">
        <f>IF(SUM(J317,K317)=0,"Others",IF(AND(K317=0,J317&gt;0),"Not Forecasted But Sold",IF(AND(K317&gt;0,J317=0),"Forecasted But Not Sold",IF(K317/J317&gt;1.1,"Overforecast",IF(K317/J317&lt;0.9,"Underforecast","Normal")))))</f>
        <v>Others</v>
      </c>
      <c r="AD317" s="61" t="str">
        <f>IF(SUM(J317,L317)=0,"Others",IF(AND(L317=0,J317&gt;0),"Not Forecasted But Sold",IF(AND(L317&gt;0,J317=0),"Forecasted But Not Sold",IF(L317/J317&gt;1.1,"Overforecast",IF(L317/J317&lt;0.9,"Underforecast","Normal")))))</f>
        <v>Others</v>
      </c>
      <c r="AE317" s="61" t="str">
        <f>IF(SUM(J317,M317)=0,"Others",IF(AND(M317=0,J317&gt;0),"Not Forecasted But Sold",IF(AND(M317&gt;0,J317=0),"Forecasted But Not Sold",IF(M317/J317&gt;1.1,"Overforecast",IF(M317/J317&lt;0.9,"Underforecast","Normal")))))</f>
        <v>Others</v>
      </c>
      <c r="AF317" s="144" t="str">
        <f>IFERROR(IF(J317=0,"0",VLOOKUP(J317/M317,Master!$N$5:$P$11,3,TRUE)),"Sales Agst No FC")</f>
        <v>0</v>
      </c>
    </row>
    <row r="318" spans="1:32" x14ac:dyDescent="0.45">
      <c r="A318" s="60" t="s">
        <v>2302</v>
      </c>
      <c r="B318" s="61" t="s">
        <v>1122</v>
      </c>
      <c r="C318" s="61" t="s">
        <v>1133</v>
      </c>
      <c r="D318" s="61" t="s">
        <v>1198</v>
      </c>
      <c r="E318" s="62" t="s">
        <v>428</v>
      </c>
      <c r="F318" s="62" t="s">
        <v>1604</v>
      </c>
      <c r="G318" s="63">
        <v>44593</v>
      </c>
      <c r="H318" s="64">
        <v>0</v>
      </c>
      <c r="I318" s="61" t="str">
        <f t="shared" si="24"/>
        <v>Supply</v>
      </c>
      <c r="J318" s="66">
        <v>0</v>
      </c>
      <c r="K318" s="67">
        <v>0</v>
      </c>
      <c r="L318" s="64">
        <v>0</v>
      </c>
      <c r="M318" s="64">
        <v>0</v>
      </c>
      <c r="N318" s="67">
        <f>ABS(K318-$J318)</f>
        <v>0</v>
      </c>
      <c r="O318" s="64">
        <f>ABS(L318-$J318)</f>
        <v>0</v>
      </c>
      <c r="P318" s="64">
        <f>ABS(M318-$J318)</f>
        <v>0</v>
      </c>
      <c r="Q318" s="66">
        <v>2.758118599099761</v>
      </c>
      <c r="R318" s="66">
        <f>$Q318*J318</f>
        <v>0</v>
      </c>
      <c r="S318" s="67">
        <f>$Q318*K318</f>
        <v>0</v>
      </c>
      <c r="T318" s="64">
        <f>$Q318*L318</f>
        <v>0</v>
      </c>
      <c r="U318" s="64">
        <f>$Q318*M318</f>
        <v>0</v>
      </c>
      <c r="V318" s="67">
        <f t="shared" si="25"/>
        <v>0</v>
      </c>
      <c r="W318" s="64">
        <f t="shared" si="26"/>
        <v>0</v>
      </c>
      <c r="X318" s="117">
        <f t="shared" si="27"/>
        <v>0</v>
      </c>
      <c r="Y318" s="75">
        <f>IFERROR(MAX(1-N318/$J318,0),1)</f>
        <v>1</v>
      </c>
      <c r="Z318" s="27">
        <f>IFERROR(MAX(1-O318/$J318,0),1)</f>
        <v>1</v>
      </c>
      <c r="AA318" s="76">
        <f>IFERROR(MAX(1-P318/$J318,0),1)</f>
        <v>1</v>
      </c>
      <c r="AB318" s="65" t="str">
        <f>IF(SUM($J318,M318)=0,"Others",VLOOKUP(AA318,Master!$B$4:$D$13,3,TRUE))</f>
        <v>Others</v>
      </c>
      <c r="AC318" s="60" t="str">
        <f>IF(SUM(J318,K318)=0,"Others",IF(AND(K318=0,J318&gt;0),"Not Forecasted But Sold",IF(AND(K318&gt;0,J318=0),"Forecasted But Not Sold",IF(K318/J318&gt;1.1,"Overforecast",IF(K318/J318&lt;0.9,"Underforecast","Normal")))))</f>
        <v>Others</v>
      </c>
      <c r="AD318" s="61" t="str">
        <f>IF(SUM(J318,L318)=0,"Others",IF(AND(L318=0,J318&gt;0),"Not Forecasted But Sold",IF(AND(L318&gt;0,J318=0),"Forecasted But Not Sold",IF(L318/J318&gt;1.1,"Overforecast",IF(L318/J318&lt;0.9,"Underforecast","Normal")))))</f>
        <v>Others</v>
      </c>
      <c r="AE318" s="61" t="str">
        <f>IF(SUM(J318,M318)=0,"Others",IF(AND(M318=0,J318&gt;0),"Not Forecasted But Sold",IF(AND(M318&gt;0,J318=0),"Forecasted But Not Sold",IF(M318/J318&gt;1.1,"Overforecast",IF(M318/J318&lt;0.9,"Underforecast","Normal")))))</f>
        <v>Others</v>
      </c>
      <c r="AF318" s="144" t="str">
        <f>IFERROR(IF(J318=0,"0",VLOOKUP(J318/M318,Master!$N$5:$P$11,3,TRUE)),"Sales Agst No FC")</f>
        <v>0</v>
      </c>
    </row>
    <row r="319" spans="1:32" x14ac:dyDescent="0.45">
      <c r="A319" s="60" t="s">
        <v>2302</v>
      </c>
      <c r="B319" s="61" t="s">
        <v>1122</v>
      </c>
      <c r="C319" s="61" t="s">
        <v>1133</v>
      </c>
      <c r="D319" s="61" t="s">
        <v>1198</v>
      </c>
      <c r="E319" s="62" t="s">
        <v>429</v>
      </c>
      <c r="F319" s="62" t="s">
        <v>1605</v>
      </c>
      <c r="G319" s="63">
        <v>44593</v>
      </c>
      <c r="H319" s="64">
        <v>0</v>
      </c>
      <c r="I319" s="61" t="str">
        <f t="shared" si="24"/>
        <v>Supply</v>
      </c>
      <c r="J319" s="66">
        <v>0</v>
      </c>
      <c r="K319" s="67">
        <v>0</v>
      </c>
      <c r="L319" s="64">
        <v>0</v>
      </c>
      <c r="M319" s="64">
        <v>0</v>
      </c>
      <c r="N319" s="67">
        <f>ABS(K319-$J319)</f>
        <v>0</v>
      </c>
      <c r="O319" s="64">
        <f>ABS(L319-$J319)</f>
        <v>0</v>
      </c>
      <c r="P319" s="64">
        <f>ABS(M319-$J319)</f>
        <v>0</v>
      </c>
      <c r="Q319" s="66">
        <v>4.3686878535777041</v>
      </c>
      <c r="R319" s="66">
        <f>$Q319*J319</f>
        <v>0</v>
      </c>
      <c r="S319" s="67">
        <f>$Q319*K319</f>
        <v>0</v>
      </c>
      <c r="T319" s="64">
        <f>$Q319*L319</f>
        <v>0</v>
      </c>
      <c r="U319" s="64">
        <f>$Q319*M319</f>
        <v>0</v>
      </c>
      <c r="V319" s="67">
        <f t="shared" si="25"/>
        <v>0</v>
      </c>
      <c r="W319" s="64">
        <f t="shared" si="26"/>
        <v>0</v>
      </c>
      <c r="X319" s="117">
        <f t="shared" si="27"/>
        <v>0</v>
      </c>
      <c r="Y319" s="75">
        <f>IFERROR(MAX(1-N319/$J319,0),1)</f>
        <v>1</v>
      </c>
      <c r="Z319" s="27">
        <f>IFERROR(MAX(1-O319/$J319,0),1)</f>
        <v>1</v>
      </c>
      <c r="AA319" s="76">
        <f>IFERROR(MAX(1-P319/$J319,0),1)</f>
        <v>1</v>
      </c>
      <c r="AB319" s="65" t="str">
        <f>IF(SUM($J319,M319)=0,"Others",VLOOKUP(AA319,Master!$B$4:$D$13,3,TRUE))</f>
        <v>Others</v>
      </c>
      <c r="AC319" s="60" t="str">
        <f>IF(SUM(J319,K319)=0,"Others",IF(AND(K319=0,J319&gt;0),"Not Forecasted But Sold",IF(AND(K319&gt;0,J319=0),"Forecasted But Not Sold",IF(K319/J319&gt;1.1,"Overforecast",IF(K319/J319&lt;0.9,"Underforecast","Normal")))))</f>
        <v>Others</v>
      </c>
      <c r="AD319" s="61" t="str">
        <f>IF(SUM(J319,L319)=0,"Others",IF(AND(L319=0,J319&gt;0),"Not Forecasted But Sold",IF(AND(L319&gt;0,J319=0),"Forecasted But Not Sold",IF(L319/J319&gt;1.1,"Overforecast",IF(L319/J319&lt;0.9,"Underforecast","Normal")))))</f>
        <v>Others</v>
      </c>
      <c r="AE319" s="61" t="str">
        <f>IF(SUM(J319,M319)=0,"Others",IF(AND(M319=0,J319&gt;0),"Not Forecasted But Sold",IF(AND(M319&gt;0,J319=0),"Forecasted But Not Sold",IF(M319/J319&gt;1.1,"Overforecast",IF(M319/J319&lt;0.9,"Underforecast","Normal")))))</f>
        <v>Others</v>
      </c>
      <c r="AF319" s="144" t="str">
        <f>IFERROR(IF(J319=0,"0",VLOOKUP(J319/M319,Master!$N$5:$P$11,3,TRUE)),"Sales Agst No FC")</f>
        <v>0</v>
      </c>
    </row>
    <row r="320" spans="1:32" x14ac:dyDescent="0.45">
      <c r="A320" s="60" t="s">
        <v>2302</v>
      </c>
      <c r="B320" s="61" t="s">
        <v>1122</v>
      </c>
      <c r="C320" s="61" t="s">
        <v>1133</v>
      </c>
      <c r="D320" s="61" t="s">
        <v>1198</v>
      </c>
      <c r="E320" s="62" t="s">
        <v>430</v>
      </c>
      <c r="F320" s="62" t="s">
        <v>1606</v>
      </c>
      <c r="G320" s="63">
        <v>44593</v>
      </c>
      <c r="H320" s="64">
        <v>0</v>
      </c>
      <c r="I320" s="61" t="str">
        <f t="shared" si="24"/>
        <v>Supply</v>
      </c>
      <c r="J320" s="66">
        <v>0</v>
      </c>
      <c r="K320" s="67">
        <v>0</v>
      </c>
      <c r="L320" s="64">
        <v>0</v>
      </c>
      <c r="M320" s="64">
        <v>0</v>
      </c>
      <c r="N320" s="67">
        <f>ABS(K320-$J320)</f>
        <v>0</v>
      </c>
      <c r="O320" s="64">
        <f>ABS(L320-$J320)</f>
        <v>0</v>
      </c>
      <c r="P320" s="64">
        <f>ABS(M320-$J320)</f>
        <v>0</v>
      </c>
      <c r="Q320" s="66">
        <v>1.0303443048051066</v>
      </c>
      <c r="R320" s="66">
        <f>$Q320*J320</f>
        <v>0</v>
      </c>
      <c r="S320" s="67">
        <f>$Q320*K320</f>
        <v>0</v>
      </c>
      <c r="T320" s="64">
        <f>$Q320*L320</f>
        <v>0</v>
      </c>
      <c r="U320" s="64">
        <f>$Q320*M320</f>
        <v>0</v>
      </c>
      <c r="V320" s="67">
        <f t="shared" si="25"/>
        <v>0</v>
      </c>
      <c r="W320" s="64">
        <f t="shared" si="26"/>
        <v>0</v>
      </c>
      <c r="X320" s="117">
        <f t="shared" si="27"/>
        <v>0</v>
      </c>
      <c r="Y320" s="75">
        <f>IFERROR(MAX(1-N320/$J320,0),1)</f>
        <v>1</v>
      </c>
      <c r="Z320" s="27">
        <f>IFERROR(MAX(1-O320/$J320,0),1)</f>
        <v>1</v>
      </c>
      <c r="AA320" s="76">
        <f>IFERROR(MAX(1-P320/$J320,0),1)</f>
        <v>1</v>
      </c>
      <c r="AB320" s="65" t="str">
        <f>IF(SUM($J320,M320)=0,"Others",VLOOKUP(AA320,Master!$B$4:$D$13,3,TRUE))</f>
        <v>Others</v>
      </c>
      <c r="AC320" s="60" t="str">
        <f>IF(SUM(J320,K320)=0,"Others",IF(AND(K320=0,J320&gt;0),"Not Forecasted But Sold",IF(AND(K320&gt;0,J320=0),"Forecasted But Not Sold",IF(K320/J320&gt;1.1,"Overforecast",IF(K320/J320&lt;0.9,"Underforecast","Normal")))))</f>
        <v>Others</v>
      </c>
      <c r="AD320" s="61" t="str">
        <f>IF(SUM(J320,L320)=0,"Others",IF(AND(L320=0,J320&gt;0),"Not Forecasted But Sold",IF(AND(L320&gt;0,J320=0),"Forecasted But Not Sold",IF(L320/J320&gt;1.1,"Overforecast",IF(L320/J320&lt;0.9,"Underforecast","Normal")))))</f>
        <v>Others</v>
      </c>
      <c r="AE320" s="61" t="str">
        <f>IF(SUM(J320,M320)=0,"Others",IF(AND(M320=0,J320&gt;0),"Not Forecasted But Sold",IF(AND(M320&gt;0,J320=0),"Forecasted But Not Sold",IF(M320/J320&gt;1.1,"Overforecast",IF(M320/J320&lt;0.9,"Underforecast","Normal")))))</f>
        <v>Others</v>
      </c>
      <c r="AF320" s="144" t="str">
        <f>IFERROR(IF(J320=0,"0",VLOOKUP(J320/M320,Master!$N$5:$P$11,3,TRUE)),"Sales Agst No FC")</f>
        <v>0</v>
      </c>
    </row>
    <row r="321" spans="1:32" x14ac:dyDescent="0.45">
      <c r="A321" s="60" t="s">
        <v>2302</v>
      </c>
      <c r="B321" s="61" t="s">
        <v>1122</v>
      </c>
      <c r="C321" s="61" t="s">
        <v>1133</v>
      </c>
      <c r="D321" s="61" t="s">
        <v>1198</v>
      </c>
      <c r="E321" s="62" t="s">
        <v>431</v>
      </c>
      <c r="F321" s="62" t="s">
        <v>1607</v>
      </c>
      <c r="G321" s="63">
        <v>44593</v>
      </c>
      <c r="H321" s="64">
        <v>0</v>
      </c>
      <c r="I321" s="61" t="str">
        <f t="shared" si="24"/>
        <v>Supply</v>
      </c>
      <c r="J321" s="66">
        <v>0</v>
      </c>
      <c r="K321" s="67">
        <v>0</v>
      </c>
      <c r="L321" s="64">
        <v>0</v>
      </c>
      <c r="M321" s="64">
        <v>0</v>
      </c>
      <c r="N321" s="67">
        <f>ABS(K321-$J321)</f>
        <v>0</v>
      </c>
      <c r="O321" s="64">
        <f>ABS(L321-$J321)</f>
        <v>0</v>
      </c>
      <c r="P321" s="64">
        <f>ABS(M321-$J321)</f>
        <v>0</v>
      </c>
      <c r="Q321" s="66">
        <v>8.2248536687077536</v>
      </c>
      <c r="R321" s="66">
        <f>$Q321*J321</f>
        <v>0</v>
      </c>
      <c r="S321" s="67">
        <f>$Q321*K321</f>
        <v>0</v>
      </c>
      <c r="T321" s="64">
        <f>$Q321*L321</f>
        <v>0</v>
      </c>
      <c r="U321" s="64">
        <f>$Q321*M321</f>
        <v>0</v>
      </c>
      <c r="V321" s="67">
        <f t="shared" si="25"/>
        <v>0</v>
      </c>
      <c r="W321" s="64">
        <f t="shared" si="26"/>
        <v>0</v>
      </c>
      <c r="X321" s="117">
        <f t="shared" si="27"/>
        <v>0</v>
      </c>
      <c r="Y321" s="75">
        <f>IFERROR(MAX(1-N321/$J321,0),1)</f>
        <v>1</v>
      </c>
      <c r="Z321" s="27">
        <f>IFERROR(MAX(1-O321/$J321,0),1)</f>
        <v>1</v>
      </c>
      <c r="AA321" s="76">
        <f>IFERROR(MAX(1-P321/$J321,0),1)</f>
        <v>1</v>
      </c>
      <c r="AB321" s="65" t="str">
        <f>IF(SUM($J321,M321)=0,"Others",VLOOKUP(AA321,Master!$B$4:$D$13,3,TRUE))</f>
        <v>Others</v>
      </c>
      <c r="AC321" s="60" t="str">
        <f>IF(SUM(J321,K321)=0,"Others",IF(AND(K321=0,J321&gt;0),"Not Forecasted But Sold",IF(AND(K321&gt;0,J321=0),"Forecasted But Not Sold",IF(K321/J321&gt;1.1,"Overforecast",IF(K321/J321&lt;0.9,"Underforecast","Normal")))))</f>
        <v>Others</v>
      </c>
      <c r="AD321" s="61" t="str">
        <f>IF(SUM(J321,L321)=0,"Others",IF(AND(L321=0,J321&gt;0),"Not Forecasted But Sold",IF(AND(L321&gt;0,J321=0),"Forecasted But Not Sold",IF(L321/J321&gt;1.1,"Overforecast",IF(L321/J321&lt;0.9,"Underforecast","Normal")))))</f>
        <v>Others</v>
      </c>
      <c r="AE321" s="61" t="str">
        <f>IF(SUM(J321,M321)=0,"Others",IF(AND(M321=0,J321&gt;0),"Not Forecasted But Sold",IF(AND(M321&gt;0,J321=0),"Forecasted But Not Sold",IF(M321/J321&gt;1.1,"Overforecast",IF(M321/J321&lt;0.9,"Underforecast","Normal")))))</f>
        <v>Others</v>
      </c>
      <c r="AF321" s="144" t="str">
        <f>IFERROR(IF(J321=0,"0",VLOOKUP(J321/M321,Master!$N$5:$P$11,3,TRUE)),"Sales Agst No FC")</f>
        <v>0</v>
      </c>
    </row>
    <row r="322" spans="1:32" x14ac:dyDescent="0.45">
      <c r="A322" s="60" t="s">
        <v>2302</v>
      </c>
      <c r="B322" s="61" t="s">
        <v>1122</v>
      </c>
      <c r="C322" s="61" t="s">
        <v>1133</v>
      </c>
      <c r="D322" s="61" t="s">
        <v>1198</v>
      </c>
      <c r="E322" s="62" t="s">
        <v>432</v>
      </c>
      <c r="F322" s="62" t="s">
        <v>1608</v>
      </c>
      <c r="G322" s="63">
        <v>44593</v>
      </c>
      <c r="H322" s="64">
        <v>0</v>
      </c>
      <c r="I322" s="61" t="str">
        <f t="shared" si="24"/>
        <v>Supply</v>
      </c>
      <c r="J322" s="66">
        <v>0</v>
      </c>
      <c r="K322" s="67">
        <v>0</v>
      </c>
      <c r="L322" s="64">
        <v>0</v>
      </c>
      <c r="M322" s="64">
        <v>0</v>
      </c>
      <c r="N322" s="67">
        <f>ABS(K322-$J322)</f>
        <v>0</v>
      </c>
      <c r="O322" s="64">
        <f>ABS(L322-$J322)</f>
        <v>0</v>
      </c>
      <c r="P322" s="64">
        <f>ABS(M322-$J322)</f>
        <v>0</v>
      </c>
      <c r="Q322" s="66">
        <v>1.2419534039963713</v>
      </c>
      <c r="R322" s="66">
        <f>$Q322*J322</f>
        <v>0</v>
      </c>
      <c r="S322" s="67">
        <f>$Q322*K322</f>
        <v>0</v>
      </c>
      <c r="T322" s="64">
        <f>$Q322*L322</f>
        <v>0</v>
      </c>
      <c r="U322" s="64">
        <f>$Q322*M322</f>
        <v>0</v>
      </c>
      <c r="V322" s="67">
        <f t="shared" si="25"/>
        <v>0</v>
      </c>
      <c r="W322" s="64">
        <f t="shared" si="26"/>
        <v>0</v>
      </c>
      <c r="X322" s="117">
        <f t="shared" si="27"/>
        <v>0</v>
      </c>
      <c r="Y322" s="75">
        <f>IFERROR(MAX(1-N322/$J322,0),1)</f>
        <v>1</v>
      </c>
      <c r="Z322" s="27">
        <f>IFERROR(MAX(1-O322/$J322,0),1)</f>
        <v>1</v>
      </c>
      <c r="AA322" s="76">
        <f>IFERROR(MAX(1-P322/$J322,0),1)</f>
        <v>1</v>
      </c>
      <c r="AB322" s="65" t="str">
        <f>IF(SUM($J322,M322)=0,"Others",VLOOKUP(AA322,Master!$B$4:$D$13,3,TRUE))</f>
        <v>Others</v>
      </c>
      <c r="AC322" s="60" t="str">
        <f>IF(SUM(J322,K322)=0,"Others",IF(AND(K322=0,J322&gt;0),"Not Forecasted But Sold",IF(AND(K322&gt;0,J322=0),"Forecasted But Not Sold",IF(K322/J322&gt;1.1,"Overforecast",IF(K322/J322&lt;0.9,"Underforecast","Normal")))))</f>
        <v>Others</v>
      </c>
      <c r="AD322" s="61" t="str">
        <f>IF(SUM(J322,L322)=0,"Others",IF(AND(L322=0,J322&gt;0),"Not Forecasted But Sold",IF(AND(L322&gt;0,J322=0),"Forecasted But Not Sold",IF(L322/J322&gt;1.1,"Overforecast",IF(L322/J322&lt;0.9,"Underforecast","Normal")))))</f>
        <v>Others</v>
      </c>
      <c r="AE322" s="61" t="str">
        <f>IF(SUM(J322,M322)=0,"Others",IF(AND(M322=0,J322&gt;0),"Not Forecasted But Sold",IF(AND(M322&gt;0,J322=0),"Forecasted But Not Sold",IF(M322/J322&gt;1.1,"Overforecast",IF(M322/J322&lt;0.9,"Underforecast","Normal")))))</f>
        <v>Others</v>
      </c>
      <c r="AF322" s="144" t="str">
        <f>IFERROR(IF(J322=0,"0",VLOOKUP(J322/M322,Master!$N$5:$P$11,3,TRUE)),"Sales Agst No FC")</f>
        <v>0</v>
      </c>
    </row>
    <row r="323" spans="1:32" x14ac:dyDescent="0.45">
      <c r="A323" s="60" t="s">
        <v>2302</v>
      </c>
      <c r="B323" s="61" t="s">
        <v>1122</v>
      </c>
      <c r="C323" s="61" t="s">
        <v>1133</v>
      </c>
      <c r="D323" s="61" t="s">
        <v>1198</v>
      </c>
      <c r="E323" s="62" t="s">
        <v>433</v>
      </c>
      <c r="F323" s="62" t="s">
        <v>1609</v>
      </c>
      <c r="G323" s="63">
        <v>44593</v>
      </c>
      <c r="H323" s="64">
        <v>0</v>
      </c>
      <c r="I323" s="61" t="str">
        <f t="shared" si="24"/>
        <v>Supply</v>
      </c>
      <c r="J323" s="66">
        <v>0</v>
      </c>
      <c r="K323" s="67">
        <v>0</v>
      </c>
      <c r="L323" s="64">
        <v>0</v>
      </c>
      <c r="M323" s="64">
        <v>0</v>
      </c>
      <c r="N323" s="67">
        <f>ABS(K323-$J323)</f>
        <v>0</v>
      </c>
      <c r="O323" s="64">
        <f>ABS(L323-$J323)</f>
        <v>0</v>
      </c>
      <c r="P323" s="64">
        <f>ABS(M323-$J323)</f>
        <v>0</v>
      </c>
      <c r="Q323" s="66">
        <v>2.058388510705961</v>
      </c>
      <c r="R323" s="66">
        <f>$Q323*J323</f>
        <v>0</v>
      </c>
      <c r="S323" s="67">
        <f>$Q323*K323</f>
        <v>0</v>
      </c>
      <c r="T323" s="64">
        <f>$Q323*L323</f>
        <v>0</v>
      </c>
      <c r="U323" s="64">
        <f>$Q323*M323</f>
        <v>0</v>
      </c>
      <c r="V323" s="67">
        <f t="shared" si="25"/>
        <v>0</v>
      </c>
      <c r="W323" s="64">
        <f t="shared" si="26"/>
        <v>0</v>
      </c>
      <c r="X323" s="117">
        <f t="shared" si="27"/>
        <v>0</v>
      </c>
      <c r="Y323" s="75">
        <f>IFERROR(MAX(1-N323/$J323,0),1)</f>
        <v>1</v>
      </c>
      <c r="Z323" s="27">
        <f>IFERROR(MAX(1-O323/$J323,0),1)</f>
        <v>1</v>
      </c>
      <c r="AA323" s="76">
        <f>IFERROR(MAX(1-P323/$J323,0),1)</f>
        <v>1</v>
      </c>
      <c r="AB323" s="65" t="str">
        <f>IF(SUM($J323,M323)=0,"Others",VLOOKUP(AA323,Master!$B$4:$D$13,3,TRUE))</f>
        <v>Others</v>
      </c>
      <c r="AC323" s="60" t="str">
        <f>IF(SUM(J323,K323)=0,"Others",IF(AND(K323=0,J323&gt;0),"Not Forecasted But Sold",IF(AND(K323&gt;0,J323=0),"Forecasted But Not Sold",IF(K323/J323&gt;1.1,"Overforecast",IF(K323/J323&lt;0.9,"Underforecast","Normal")))))</f>
        <v>Others</v>
      </c>
      <c r="AD323" s="61" t="str">
        <f>IF(SUM(J323,L323)=0,"Others",IF(AND(L323=0,J323&gt;0),"Not Forecasted But Sold",IF(AND(L323&gt;0,J323=0),"Forecasted But Not Sold",IF(L323/J323&gt;1.1,"Overforecast",IF(L323/J323&lt;0.9,"Underforecast","Normal")))))</f>
        <v>Others</v>
      </c>
      <c r="AE323" s="61" t="str">
        <f>IF(SUM(J323,M323)=0,"Others",IF(AND(M323=0,J323&gt;0),"Not Forecasted But Sold",IF(AND(M323&gt;0,J323=0),"Forecasted But Not Sold",IF(M323/J323&gt;1.1,"Overforecast",IF(M323/J323&lt;0.9,"Underforecast","Normal")))))</f>
        <v>Others</v>
      </c>
      <c r="AF323" s="144" t="str">
        <f>IFERROR(IF(J323=0,"0",VLOOKUP(J323/M323,Master!$N$5:$P$11,3,TRUE)),"Sales Agst No FC")</f>
        <v>0</v>
      </c>
    </row>
    <row r="324" spans="1:32" x14ac:dyDescent="0.45">
      <c r="A324" s="60" t="s">
        <v>2302</v>
      </c>
      <c r="B324" s="61" t="s">
        <v>1122</v>
      </c>
      <c r="C324" s="61" t="s">
        <v>1133</v>
      </c>
      <c r="D324" s="61" t="s">
        <v>1198</v>
      </c>
      <c r="E324" s="62" t="s">
        <v>434</v>
      </c>
      <c r="F324" s="62" t="s">
        <v>1610</v>
      </c>
      <c r="G324" s="63">
        <v>44593</v>
      </c>
      <c r="H324" s="64">
        <v>0</v>
      </c>
      <c r="I324" s="61" t="str">
        <f t="shared" si="24"/>
        <v>Supply</v>
      </c>
      <c r="J324" s="66">
        <v>0</v>
      </c>
      <c r="K324" s="67">
        <v>0</v>
      </c>
      <c r="L324" s="64">
        <v>0</v>
      </c>
      <c r="M324" s="64">
        <v>0</v>
      </c>
      <c r="N324" s="67">
        <f>ABS(K324-$J324)</f>
        <v>0</v>
      </c>
      <c r="O324" s="64">
        <f>ABS(L324-$J324)</f>
        <v>0</v>
      </c>
      <c r="P324" s="64">
        <f>ABS(M324-$J324)</f>
        <v>0</v>
      </c>
      <c r="Q324" s="66">
        <v>3.3224428650431954</v>
      </c>
      <c r="R324" s="66">
        <f>$Q324*J324</f>
        <v>0</v>
      </c>
      <c r="S324" s="67">
        <f>$Q324*K324</f>
        <v>0</v>
      </c>
      <c r="T324" s="64">
        <f>$Q324*L324</f>
        <v>0</v>
      </c>
      <c r="U324" s="64">
        <f>$Q324*M324</f>
        <v>0</v>
      </c>
      <c r="V324" s="67">
        <f t="shared" si="25"/>
        <v>0</v>
      </c>
      <c r="W324" s="64">
        <f t="shared" si="26"/>
        <v>0</v>
      </c>
      <c r="X324" s="117">
        <f t="shared" si="27"/>
        <v>0</v>
      </c>
      <c r="Y324" s="75">
        <f>IFERROR(MAX(1-N324/$J324,0),1)</f>
        <v>1</v>
      </c>
      <c r="Z324" s="27">
        <f>IFERROR(MAX(1-O324/$J324,0),1)</f>
        <v>1</v>
      </c>
      <c r="AA324" s="76">
        <f>IFERROR(MAX(1-P324/$J324,0),1)</f>
        <v>1</v>
      </c>
      <c r="AB324" s="65" t="str">
        <f>IF(SUM($J324,M324)=0,"Others",VLOOKUP(AA324,Master!$B$4:$D$13,3,TRUE))</f>
        <v>Others</v>
      </c>
      <c r="AC324" s="60" t="str">
        <f>IF(SUM(J324,K324)=0,"Others",IF(AND(K324=0,J324&gt;0),"Not Forecasted But Sold",IF(AND(K324&gt;0,J324=0),"Forecasted But Not Sold",IF(K324/J324&gt;1.1,"Overforecast",IF(K324/J324&lt;0.9,"Underforecast","Normal")))))</f>
        <v>Others</v>
      </c>
      <c r="AD324" s="61" t="str">
        <f>IF(SUM(J324,L324)=0,"Others",IF(AND(L324=0,J324&gt;0),"Not Forecasted But Sold",IF(AND(L324&gt;0,J324=0),"Forecasted But Not Sold",IF(L324/J324&gt;1.1,"Overforecast",IF(L324/J324&lt;0.9,"Underforecast","Normal")))))</f>
        <v>Others</v>
      </c>
      <c r="AE324" s="61" t="str">
        <f>IF(SUM(J324,M324)=0,"Others",IF(AND(M324=0,J324&gt;0),"Not Forecasted But Sold",IF(AND(M324&gt;0,J324=0),"Forecasted But Not Sold",IF(M324/J324&gt;1.1,"Overforecast",IF(M324/J324&lt;0.9,"Underforecast","Normal")))))</f>
        <v>Others</v>
      </c>
      <c r="AF324" s="144" t="str">
        <f>IFERROR(IF(J324=0,"0",VLOOKUP(J324/M324,Master!$N$5:$P$11,3,TRUE)),"Sales Agst No FC")</f>
        <v>0</v>
      </c>
    </row>
    <row r="325" spans="1:32" x14ac:dyDescent="0.45">
      <c r="A325" s="60" t="s">
        <v>2302</v>
      </c>
      <c r="B325" s="61" t="s">
        <v>1122</v>
      </c>
      <c r="C325" s="61" t="s">
        <v>1133</v>
      </c>
      <c r="D325" s="61" t="s">
        <v>1198</v>
      </c>
      <c r="E325" s="62" t="s">
        <v>435</v>
      </c>
      <c r="F325" s="62" t="s">
        <v>1611</v>
      </c>
      <c r="G325" s="63">
        <v>44593</v>
      </c>
      <c r="H325" s="64">
        <v>0</v>
      </c>
      <c r="I325" s="61" t="str">
        <f t="shared" si="24"/>
        <v>Supply</v>
      </c>
      <c r="J325" s="66">
        <v>0</v>
      </c>
      <c r="K325" s="67">
        <v>0</v>
      </c>
      <c r="L325" s="64">
        <v>0</v>
      </c>
      <c r="M325" s="64">
        <v>0</v>
      </c>
      <c r="N325" s="67">
        <f>ABS(K325-$J325)</f>
        <v>0</v>
      </c>
      <c r="O325" s="64">
        <f>ABS(L325-$J325)</f>
        <v>0</v>
      </c>
      <c r="P325" s="64">
        <f>ABS(M325-$J325)</f>
        <v>0</v>
      </c>
      <c r="Q325" s="66">
        <v>1.2548479584622134</v>
      </c>
      <c r="R325" s="66">
        <f>$Q325*J325</f>
        <v>0</v>
      </c>
      <c r="S325" s="67">
        <f>$Q325*K325</f>
        <v>0</v>
      </c>
      <c r="T325" s="64">
        <f>$Q325*L325</f>
        <v>0</v>
      </c>
      <c r="U325" s="64">
        <f>$Q325*M325</f>
        <v>0</v>
      </c>
      <c r="V325" s="67">
        <f t="shared" si="25"/>
        <v>0</v>
      </c>
      <c r="W325" s="64">
        <f t="shared" si="26"/>
        <v>0</v>
      </c>
      <c r="X325" s="117">
        <f t="shared" si="27"/>
        <v>0</v>
      </c>
      <c r="Y325" s="75">
        <f>IFERROR(MAX(1-N325/$J325,0),1)</f>
        <v>1</v>
      </c>
      <c r="Z325" s="27">
        <f>IFERROR(MAX(1-O325/$J325,0),1)</f>
        <v>1</v>
      </c>
      <c r="AA325" s="76">
        <f>IFERROR(MAX(1-P325/$J325,0),1)</f>
        <v>1</v>
      </c>
      <c r="AB325" s="65" t="str">
        <f>IF(SUM($J325,M325)=0,"Others",VLOOKUP(AA325,Master!$B$4:$D$13,3,TRUE))</f>
        <v>Others</v>
      </c>
      <c r="AC325" s="60" t="str">
        <f>IF(SUM(J325,K325)=0,"Others",IF(AND(K325=0,J325&gt;0),"Not Forecasted But Sold",IF(AND(K325&gt;0,J325=0),"Forecasted But Not Sold",IF(K325/J325&gt;1.1,"Overforecast",IF(K325/J325&lt;0.9,"Underforecast","Normal")))))</f>
        <v>Others</v>
      </c>
      <c r="AD325" s="61" t="str">
        <f>IF(SUM(J325,L325)=0,"Others",IF(AND(L325=0,J325&gt;0),"Not Forecasted But Sold",IF(AND(L325&gt;0,J325=0),"Forecasted But Not Sold",IF(L325/J325&gt;1.1,"Overforecast",IF(L325/J325&lt;0.9,"Underforecast","Normal")))))</f>
        <v>Others</v>
      </c>
      <c r="AE325" s="61" t="str">
        <f>IF(SUM(J325,M325)=0,"Others",IF(AND(M325=0,J325&gt;0),"Not Forecasted But Sold",IF(AND(M325&gt;0,J325=0),"Forecasted But Not Sold",IF(M325/J325&gt;1.1,"Overforecast",IF(M325/J325&lt;0.9,"Underforecast","Normal")))))</f>
        <v>Others</v>
      </c>
      <c r="AF325" s="144" t="str">
        <f>IFERROR(IF(J325=0,"0",VLOOKUP(J325/M325,Master!$N$5:$P$11,3,TRUE)),"Sales Agst No FC")</f>
        <v>0</v>
      </c>
    </row>
    <row r="326" spans="1:32" x14ac:dyDescent="0.45">
      <c r="A326" s="60" t="s">
        <v>2302</v>
      </c>
      <c r="B326" s="61" t="s">
        <v>1122</v>
      </c>
      <c r="C326" s="61" t="s">
        <v>1133</v>
      </c>
      <c r="D326" s="61" t="s">
        <v>1198</v>
      </c>
      <c r="E326" s="62" t="s">
        <v>436</v>
      </c>
      <c r="F326" s="62" t="s">
        <v>1612</v>
      </c>
      <c r="G326" s="63">
        <v>44593</v>
      </c>
      <c r="H326" s="64">
        <v>0</v>
      </c>
      <c r="I326" s="61" t="str">
        <f t="shared" si="24"/>
        <v>Supply</v>
      </c>
      <c r="J326" s="66">
        <v>0</v>
      </c>
      <c r="K326" s="67">
        <v>0</v>
      </c>
      <c r="L326" s="64">
        <v>0</v>
      </c>
      <c r="M326" s="64">
        <v>0</v>
      </c>
      <c r="N326" s="67">
        <f>ABS(K326-$J326)</f>
        <v>0</v>
      </c>
      <c r="O326" s="64">
        <f>ABS(L326-$J326)</f>
        <v>0</v>
      </c>
      <c r="P326" s="64">
        <f>ABS(M326-$J326)</f>
        <v>0</v>
      </c>
      <c r="Q326" s="66">
        <v>2.4735063607735137</v>
      </c>
      <c r="R326" s="66">
        <f>$Q326*J326</f>
        <v>0</v>
      </c>
      <c r="S326" s="67">
        <f>$Q326*K326</f>
        <v>0</v>
      </c>
      <c r="T326" s="64">
        <f>$Q326*L326</f>
        <v>0</v>
      </c>
      <c r="U326" s="64">
        <f>$Q326*M326</f>
        <v>0</v>
      </c>
      <c r="V326" s="67">
        <f t="shared" si="25"/>
        <v>0</v>
      </c>
      <c r="W326" s="64">
        <f t="shared" si="26"/>
        <v>0</v>
      </c>
      <c r="X326" s="117">
        <f t="shared" si="27"/>
        <v>0</v>
      </c>
      <c r="Y326" s="75">
        <f>IFERROR(MAX(1-N326/$J326,0),1)</f>
        <v>1</v>
      </c>
      <c r="Z326" s="27">
        <f>IFERROR(MAX(1-O326/$J326,0),1)</f>
        <v>1</v>
      </c>
      <c r="AA326" s="76">
        <f>IFERROR(MAX(1-P326/$J326,0),1)</f>
        <v>1</v>
      </c>
      <c r="AB326" s="65" t="str">
        <f>IF(SUM($J326,M326)=0,"Others",VLOOKUP(AA326,Master!$B$4:$D$13,3,TRUE))</f>
        <v>Others</v>
      </c>
      <c r="AC326" s="60" t="str">
        <f>IF(SUM(J326,K326)=0,"Others",IF(AND(K326=0,J326&gt;0),"Not Forecasted But Sold",IF(AND(K326&gt;0,J326=0),"Forecasted But Not Sold",IF(K326/J326&gt;1.1,"Overforecast",IF(K326/J326&lt;0.9,"Underforecast","Normal")))))</f>
        <v>Others</v>
      </c>
      <c r="AD326" s="61" t="str">
        <f>IF(SUM(J326,L326)=0,"Others",IF(AND(L326=0,J326&gt;0),"Not Forecasted But Sold",IF(AND(L326&gt;0,J326=0),"Forecasted But Not Sold",IF(L326/J326&gt;1.1,"Overforecast",IF(L326/J326&lt;0.9,"Underforecast","Normal")))))</f>
        <v>Others</v>
      </c>
      <c r="AE326" s="61" t="str">
        <f>IF(SUM(J326,M326)=0,"Others",IF(AND(M326=0,J326&gt;0),"Not Forecasted But Sold",IF(AND(M326&gt;0,J326=0),"Forecasted But Not Sold",IF(M326/J326&gt;1.1,"Overforecast",IF(M326/J326&lt;0.9,"Underforecast","Normal")))))</f>
        <v>Others</v>
      </c>
      <c r="AF326" s="144" t="str">
        <f>IFERROR(IF(J326=0,"0",VLOOKUP(J326/M326,Master!$N$5:$P$11,3,TRUE)),"Sales Agst No FC")</f>
        <v>0</v>
      </c>
    </row>
    <row r="327" spans="1:32" x14ac:dyDescent="0.45">
      <c r="A327" s="60" t="s">
        <v>2302</v>
      </c>
      <c r="B327" s="61" t="s">
        <v>1122</v>
      </c>
      <c r="C327" s="61" t="s">
        <v>1133</v>
      </c>
      <c r="D327" s="61" t="s">
        <v>1198</v>
      </c>
      <c r="E327" s="62" t="s">
        <v>437</v>
      </c>
      <c r="F327" s="62" t="s">
        <v>1613</v>
      </c>
      <c r="G327" s="63">
        <v>44593</v>
      </c>
      <c r="H327" s="64">
        <v>0</v>
      </c>
      <c r="I327" s="61" t="str">
        <f t="shared" si="24"/>
        <v>Supply</v>
      </c>
      <c r="J327" s="66">
        <v>0</v>
      </c>
      <c r="K327" s="67">
        <v>0</v>
      </c>
      <c r="L327" s="64">
        <v>0</v>
      </c>
      <c r="M327" s="64">
        <v>0</v>
      </c>
      <c r="N327" s="67">
        <f>ABS(K327-$J327)</f>
        <v>0</v>
      </c>
      <c r="O327" s="64">
        <f>ABS(L327-$J327)</f>
        <v>0</v>
      </c>
      <c r="P327" s="64">
        <f>ABS(M327-$J327)</f>
        <v>0</v>
      </c>
      <c r="Q327" s="66">
        <v>0.80293452618462569</v>
      </c>
      <c r="R327" s="66">
        <f>$Q327*J327</f>
        <v>0</v>
      </c>
      <c r="S327" s="67">
        <f>$Q327*K327</f>
        <v>0</v>
      </c>
      <c r="T327" s="64">
        <f>$Q327*L327</f>
        <v>0</v>
      </c>
      <c r="U327" s="64">
        <f>$Q327*M327</f>
        <v>0</v>
      </c>
      <c r="V327" s="67">
        <f t="shared" si="25"/>
        <v>0</v>
      </c>
      <c r="W327" s="64">
        <f t="shared" si="26"/>
        <v>0</v>
      </c>
      <c r="X327" s="117">
        <f t="shared" si="27"/>
        <v>0</v>
      </c>
      <c r="Y327" s="75">
        <f>IFERROR(MAX(1-N327/$J327,0),1)</f>
        <v>1</v>
      </c>
      <c r="Z327" s="27">
        <f>IFERROR(MAX(1-O327/$J327,0),1)</f>
        <v>1</v>
      </c>
      <c r="AA327" s="76">
        <f>IFERROR(MAX(1-P327/$J327,0),1)</f>
        <v>1</v>
      </c>
      <c r="AB327" s="65" t="str">
        <f>IF(SUM($J327,M327)=0,"Others",VLOOKUP(AA327,Master!$B$4:$D$13,3,TRUE))</f>
        <v>Others</v>
      </c>
      <c r="AC327" s="60" t="str">
        <f>IF(SUM(J327,K327)=0,"Others",IF(AND(K327=0,J327&gt;0),"Not Forecasted But Sold",IF(AND(K327&gt;0,J327=0),"Forecasted But Not Sold",IF(K327/J327&gt;1.1,"Overforecast",IF(K327/J327&lt;0.9,"Underforecast","Normal")))))</f>
        <v>Others</v>
      </c>
      <c r="AD327" s="61" t="str">
        <f>IF(SUM(J327,L327)=0,"Others",IF(AND(L327=0,J327&gt;0),"Not Forecasted But Sold",IF(AND(L327&gt;0,J327=0),"Forecasted But Not Sold",IF(L327/J327&gt;1.1,"Overforecast",IF(L327/J327&lt;0.9,"Underforecast","Normal")))))</f>
        <v>Others</v>
      </c>
      <c r="AE327" s="61" t="str">
        <f>IF(SUM(J327,M327)=0,"Others",IF(AND(M327=0,J327&gt;0),"Not Forecasted But Sold",IF(AND(M327&gt;0,J327=0),"Forecasted But Not Sold",IF(M327/J327&gt;1.1,"Overforecast",IF(M327/J327&lt;0.9,"Underforecast","Normal")))))</f>
        <v>Others</v>
      </c>
      <c r="AF327" s="144" t="str">
        <f>IFERROR(IF(J327=0,"0",VLOOKUP(J327/M327,Master!$N$5:$P$11,3,TRUE)),"Sales Agst No FC")</f>
        <v>0</v>
      </c>
    </row>
    <row r="328" spans="1:32" x14ac:dyDescent="0.45">
      <c r="A328" s="60" t="s">
        <v>2302</v>
      </c>
      <c r="B328" s="61" t="s">
        <v>1122</v>
      </c>
      <c r="C328" s="61" t="s">
        <v>1133</v>
      </c>
      <c r="D328" s="61" t="s">
        <v>1198</v>
      </c>
      <c r="E328" s="62" t="s">
        <v>438</v>
      </c>
      <c r="F328" s="62" t="s">
        <v>1614</v>
      </c>
      <c r="G328" s="63">
        <v>44593</v>
      </c>
      <c r="H328" s="64">
        <v>0</v>
      </c>
      <c r="I328" s="61" t="str">
        <f t="shared" si="24"/>
        <v>Supply</v>
      </c>
      <c r="J328" s="66">
        <v>0</v>
      </c>
      <c r="K328" s="67">
        <v>0</v>
      </c>
      <c r="L328" s="64">
        <v>0</v>
      </c>
      <c r="M328" s="64">
        <v>0</v>
      </c>
      <c r="N328" s="67">
        <f>ABS(K328-$J328)</f>
        <v>0</v>
      </c>
      <c r="O328" s="64">
        <f>ABS(L328-$J328)</f>
        <v>0</v>
      </c>
      <c r="P328" s="64">
        <f>ABS(M328-$J328)</f>
        <v>0</v>
      </c>
      <c r="Q328" s="66">
        <v>4.612680345254847</v>
      </c>
      <c r="R328" s="66">
        <f>$Q328*J328</f>
        <v>0</v>
      </c>
      <c r="S328" s="67">
        <f>$Q328*K328</f>
        <v>0</v>
      </c>
      <c r="T328" s="64">
        <f>$Q328*L328</f>
        <v>0</v>
      </c>
      <c r="U328" s="64">
        <f>$Q328*M328</f>
        <v>0</v>
      </c>
      <c r="V328" s="67">
        <f t="shared" si="25"/>
        <v>0</v>
      </c>
      <c r="W328" s="64">
        <f t="shared" si="26"/>
        <v>0</v>
      </c>
      <c r="X328" s="117">
        <f t="shared" si="27"/>
        <v>0</v>
      </c>
      <c r="Y328" s="75">
        <f>IFERROR(MAX(1-N328/$J328,0),1)</f>
        <v>1</v>
      </c>
      <c r="Z328" s="27">
        <f>IFERROR(MAX(1-O328/$J328,0),1)</f>
        <v>1</v>
      </c>
      <c r="AA328" s="76">
        <f>IFERROR(MAX(1-P328/$J328,0),1)</f>
        <v>1</v>
      </c>
      <c r="AB328" s="65" t="str">
        <f>IF(SUM($J328,M328)=0,"Others",VLOOKUP(AA328,Master!$B$4:$D$13,3,TRUE))</f>
        <v>Others</v>
      </c>
      <c r="AC328" s="60" t="str">
        <f>IF(SUM(J328,K328)=0,"Others",IF(AND(K328=0,J328&gt;0),"Not Forecasted But Sold",IF(AND(K328&gt;0,J328=0),"Forecasted But Not Sold",IF(K328/J328&gt;1.1,"Overforecast",IF(K328/J328&lt;0.9,"Underforecast","Normal")))))</f>
        <v>Others</v>
      </c>
      <c r="AD328" s="61" t="str">
        <f>IF(SUM(J328,L328)=0,"Others",IF(AND(L328=0,J328&gt;0),"Not Forecasted But Sold",IF(AND(L328&gt;0,J328=0),"Forecasted But Not Sold",IF(L328/J328&gt;1.1,"Overforecast",IF(L328/J328&lt;0.9,"Underforecast","Normal")))))</f>
        <v>Others</v>
      </c>
      <c r="AE328" s="61" t="str">
        <f>IF(SUM(J328,M328)=0,"Others",IF(AND(M328=0,J328&gt;0),"Not Forecasted But Sold",IF(AND(M328&gt;0,J328=0),"Forecasted But Not Sold",IF(M328/J328&gt;1.1,"Overforecast",IF(M328/J328&lt;0.9,"Underforecast","Normal")))))</f>
        <v>Others</v>
      </c>
      <c r="AF328" s="144" t="str">
        <f>IFERROR(IF(J328=0,"0",VLOOKUP(J328/M328,Master!$N$5:$P$11,3,TRUE)),"Sales Agst No FC")</f>
        <v>0</v>
      </c>
    </row>
    <row r="329" spans="1:32" x14ac:dyDescent="0.45">
      <c r="A329" s="60" t="s">
        <v>2302</v>
      </c>
      <c r="B329" s="61" t="s">
        <v>1122</v>
      </c>
      <c r="C329" s="61" t="s">
        <v>1133</v>
      </c>
      <c r="D329" s="61" t="s">
        <v>1198</v>
      </c>
      <c r="E329" s="62" t="s">
        <v>439</v>
      </c>
      <c r="F329" s="62" t="s">
        <v>1615</v>
      </c>
      <c r="G329" s="63">
        <v>44593</v>
      </c>
      <c r="H329" s="64">
        <v>0</v>
      </c>
      <c r="I329" s="61" t="str">
        <f t="shared" si="24"/>
        <v>Supply</v>
      </c>
      <c r="J329" s="66">
        <v>0</v>
      </c>
      <c r="K329" s="67">
        <v>0</v>
      </c>
      <c r="L329" s="64">
        <v>0</v>
      </c>
      <c r="M329" s="64">
        <v>0</v>
      </c>
      <c r="N329" s="67">
        <f>ABS(K329-$J329)</f>
        <v>0</v>
      </c>
      <c r="O329" s="64">
        <f>ABS(L329-$J329)</f>
        <v>0</v>
      </c>
      <c r="P329" s="64">
        <f>ABS(M329-$J329)</f>
        <v>0</v>
      </c>
      <c r="Q329" s="66">
        <v>1.5484165819130222</v>
      </c>
      <c r="R329" s="66">
        <f>$Q329*J329</f>
        <v>0</v>
      </c>
      <c r="S329" s="67">
        <f>$Q329*K329</f>
        <v>0</v>
      </c>
      <c r="T329" s="64">
        <f>$Q329*L329</f>
        <v>0</v>
      </c>
      <c r="U329" s="64">
        <f>$Q329*M329</f>
        <v>0</v>
      </c>
      <c r="V329" s="67">
        <f t="shared" si="25"/>
        <v>0</v>
      </c>
      <c r="W329" s="64">
        <f t="shared" si="26"/>
        <v>0</v>
      </c>
      <c r="X329" s="117">
        <f t="shared" si="27"/>
        <v>0</v>
      </c>
      <c r="Y329" s="75">
        <f>IFERROR(MAX(1-N329/$J329,0),1)</f>
        <v>1</v>
      </c>
      <c r="Z329" s="27">
        <f>IFERROR(MAX(1-O329/$J329,0),1)</f>
        <v>1</v>
      </c>
      <c r="AA329" s="76">
        <f>IFERROR(MAX(1-P329/$J329,0),1)</f>
        <v>1</v>
      </c>
      <c r="AB329" s="65" t="str">
        <f>IF(SUM($J329,M329)=0,"Others",VLOOKUP(AA329,Master!$B$4:$D$13,3,TRUE))</f>
        <v>Others</v>
      </c>
      <c r="AC329" s="60" t="str">
        <f>IF(SUM(J329,K329)=0,"Others",IF(AND(K329=0,J329&gt;0),"Not Forecasted But Sold",IF(AND(K329&gt;0,J329=0),"Forecasted But Not Sold",IF(K329/J329&gt;1.1,"Overforecast",IF(K329/J329&lt;0.9,"Underforecast","Normal")))))</f>
        <v>Others</v>
      </c>
      <c r="AD329" s="61" t="str">
        <f>IF(SUM(J329,L329)=0,"Others",IF(AND(L329=0,J329&gt;0),"Not Forecasted But Sold",IF(AND(L329&gt;0,J329=0),"Forecasted But Not Sold",IF(L329/J329&gt;1.1,"Overforecast",IF(L329/J329&lt;0.9,"Underforecast","Normal")))))</f>
        <v>Others</v>
      </c>
      <c r="AE329" s="61" t="str">
        <f>IF(SUM(J329,M329)=0,"Others",IF(AND(M329=0,J329&gt;0),"Not Forecasted But Sold",IF(AND(M329&gt;0,J329=0),"Forecasted But Not Sold",IF(M329/J329&gt;1.1,"Overforecast",IF(M329/J329&lt;0.9,"Underforecast","Normal")))))</f>
        <v>Others</v>
      </c>
      <c r="AF329" s="144" t="str">
        <f>IFERROR(IF(J329=0,"0",VLOOKUP(J329/M329,Master!$N$5:$P$11,3,TRUE)),"Sales Agst No FC")</f>
        <v>0</v>
      </c>
    </row>
    <row r="330" spans="1:32" x14ac:dyDescent="0.45">
      <c r="A330" s="60" t="s">
        <v>2302</v>
      </c>
      <c r="B330" s="61" t="s">
        <v>1122</v>
      </c>
      <c r="C330" s="61" t="s">
        <v>1133</v>
      </c>
      <c r="D330" s="61" t="s">
        <v>1198</v>
      </c>
      <c r="E330" s="62" t="s">
        <v>440</v>
      </c>
      <c r="F330" s="62" t="s">
        <v>1616</v>
      </c>
      <c r="G330" s="63">
        <v>44593</v>
      </c>
      <c r="H330" s="64">
        <v>0</v>
      </c>
      <c r="I330" s="61" t="str">
        <f t="shared" si="24"/>
        <v>Supply</v>
      </c>
      <c r="J330" s="66">
        <v>0</v>
      </c>
      <c r="K330" s="67">
        <v>0</v>
      </c>
      <c r="L330" s="64">
        <v>0</v>
      </c>
      <c r="M330" s="64">
        <v>0</v>
      </c>
      <c r="N330" s="67">
        <f>ABS(K330-$J330)</f>
        <v>0</v>
      </c>
      <c r="O330" s="64">
        <f>ABS(L330-$J330)</f>
        <v>0</v>
      </c>
      <c r="P330" s="64">
        <f>ABS(M330-$J330)</f>
        <v>0</v>
      </c>
      <c r="Q330" s="66">
        <v>3.3298431832568802</v>
      </c>
      <c r="R330" s="66">
        <f>$Q330*J330</f>
        <v>0</v>
      </c>
      <c r="S330" s="67">
        <f>$Q330*K330</f>
        <v>0</v>
      </c>
      <c r="T330" s="64">
        <f>$Q330*L330</f>
        <v>0</v>
      </c>
      <c r="U330" s="64">
        <f>$Q330*M330</f>
        <v>0</v>
      </c>
      <c r="V330" s="67">
        <f t="shared" si="25"/>
        <v>0</v>
      </c>
      <c r="W330" s="64">
        <f t="shared" si="26"/>
        <v>0</v>
      </c>
      <c r="X330" s="117">
        <f t="shared" si="27"/>
        <v>0</v>
      </c>
      <c r="Y330" s="75">
        <f>IFERROR(MAX(1-N330/$J330,0),1)</f>
        <v>1</v>
      </c>
      <c r="Z330" s="27">
        <f>IFERROR(MAX(1-O330/$J330,0),1)</f>
        <v>1</v>
      </c>
      <c r="AA330" s="76">
        <f>IFERROR(MAX(1-P330/$J330,0),1)</f>
        <v>1</v>
      </c>
      <c r="AB330" s="65" t="str">
        <f>IF(SUM($J330,M330)=0,"Others",VLOOKUP(AA330,Master!$B$4:$D$13,3,TRUE))</f>
        <v>Others</v>
      </c>
      <c r="AC330" s="60" t="str">
        <f>IF(SUM(J330,K330)=0,"Others",IF(AND(K330=0,J330&gt;0),"Not Forecasted But Sold",IF(AND(K330&gt;0,J330=0),"Forecasted But Not Sold",IF(K330/J330&gt;1.1,"Overforecast",IF(K330/J330&lt;0.9,"Underforecast","Normal")))))</f>
        <v>Others</v>
      </c>
      <c r="AD330" s="61" t="str">
        <f>IF(SUM(J330,L330)=0,"Others",IF(AND(L330=0,J330&gt;0),"Not Forecasted But Sold",IF(AND(L330&gt;0,J330=0),"Forecasted But Not Sold",IF(L330/J330&gt;1.1,"Overforecast",IF(L330/J330&lt;0.9,"Underforecast","Normal")))))</f>
        <v>Others</v>
      </c>
      <c r="AE330" s="61" t="str">
        <f>IF(SUM(J330,M330)=0,"Others",IF(AND(M330=0,J330&gt;0),"Not Forecasted But Sold",IF(AND(M330&gt;0,J330=0),"Forecasted But Not Sold",IF(M330/J330&gt;1.1,"Overforecast",IF(M330/J330&lt;0.9,"Underforecast","Normal")))))</f>
        <v>Others</v>
      </c>
      <c r="AF330" s="144" t="str">
        <f>IFERROR(IF(J330=0,"0",VLOOKUP(J330/M330,Master!$N$5:$P$11,3,TRUE)),"Sales Agst No FC")</f>
        <v>0</v>
      </c>
    </row>
    <row r="331" spans="1:32" x14ac:dyDescent="0.45">
      <c r="A331" s="60" t="s">
        <v>2302</v>
      </c>
      <c r="B331" s="61" t="s">
        <v>1122</v>
      </c>
      <c r="C331" s="61" t="s">
        <v>1133</v>
      </c>
      <c r="D331" s="61" t="s">
        <v>1198</v>
      </c>
      <c r="E331" s="62" t="s">
        <v>441</v>
      </c>
      <c r="F331" s="62" t="s">
        <v>1617</v>
      </c>
      <c r="G331" s="63">
        <v>44593</v>
      </c>
      <c r="H331" s="64">
        <v>0</v>
      </c>
      <c r="I331" s="61" t="str">
        <f t="shared" si="24"/>
        <v>Supply</v>
      </c>
      <c r="J331" s="66">
        <v>0</v>
      </c>
      <c r="K331" s="67">
        <v>0</v>
      </c>
      <c r="L331" s="64">
        <v>0</v>
      </c>
      <c r="M331" s="64">
        <v>0</v>
      </c>
      <c r="N331" s="67">
        <f>ABS(K331-$J331)</f>
        <v>0</v>
      </c>
      <c r="O331" s="64">
        <f>ABS(L331-$J331)</f>
        <v>0</v>
      </c>
      <c r="P331" s="64">
        <f>ABS(M331-$J331)</f>
        <v>0</v>
      </c>
      <c r="Q331" s="66">
        <v>0.90373886077101306</v>
      </c>
      <c r="R331" s="66">
        <f>$Q331*J331</f>
        <v>0</v>
      </c>
      <c r="S331" s="67">
        <f>$Q331*K331</f>
        <v>0</v>
      </c>
      <c r="T331" s="64">
        <f>$Q331*L331</f>
        <v>0</v>
      </c>
      <c r="U331" s="64">
        <f>$Q331*M331</f>
        <v>0</v>
      </c>
      <c r="V331" s="67">
        <f t="shared" si="25"/>
        <v>0</v>
      </c>
      <c r="W331" s="64">
        <f t="shared" si="26"/>
        <v>0</v>
      </c>
      <c r="X331" s="117">
        <f t="shared" si="27"/>
        <v>0</v>
      </c>
      <c r="Y331" s="75">
        <f>IFERROR(MAX(1-N331/$J331,0),1)</f>
        <v>1</v>
      </c>
      <c r="Z331" s="27">
        <f>IFERROR(MAX(1-O331/$J331,0),1)</f>
        <v>1</v>
      </c>
      <c r="AA331" s="76">
        <f>IFERROR(MAX(1-P331/$J331,0),1)</f>
        <v>1</v>
      </c>
      <c r="AB331" s="65" t="str">
        <f>IF(SUM($J331,M331)=0,"Others",VLOOKUP(AA331,Master!$B$4:$D$13,3,TRUE))</f>
        <v>Others</v>
      </c>
      <c r="AC331" s="60" t="str">
        <f>IF(SUM(J331,K331)=0,"Others",IF(AND(K331=0,J331&gt;0),"Not Forecasted But Sold",IF(AND(K331&gt;0,J331=0),"Forecasted But Not Sold",IF(K331/J331&gt;1.1,"Overforecast",IF(K331/J331&lt;0.9,"Underforecast","Normal")))))</f>
        <v>Others</v>
      </c>
      <c r="AD331" s="61" t="str">
        <f>IF(SUM(J331,L331)=0,"Others",IF(AND(L331=0,J331&gt;0),"Not Forecasted But Sold",IF(AND(L331&gt;0,J331=0),"Forecasted But Not Sold",IF(L331/J331&gt;1.1,"Overforecast",IF(L331/J331&lt;0.9,"Underforecast","Normal")))))</f>
        <v>Others</v>
      </c>
      <c r="AE331" s="61" t="str">
        <f>IF(SUM(J331,M331)=0,"Others",IF(AND(M331=0,J331&gt;0),"Not Forecasted But Sold",IF(AND(M331&gt;0,J331=0),"Forecasted But Not Sold",IF(M331/J331&gt;1.1,"Overforecast",IF(M331/J331&lt;0.9,"Underforecast","Normal")))))</f>
        <v>Others</v>
      </c>
      <c r="AF331" s="144" t="str">
        <f>IFERROR(IF(J331=0,"0",VLOOKUP(J331/M331,Master!$N$5:$P$11,3,TRUE)),"Sales Agst No FC")</f>
        <v>0</v>
      </c>
    </row>
    <row r="332" spans="1:32" x14ac:dyDescent="0.45">
      <c r="A332" s="60" t="s">
        <v>2302</v>
      </c>
      <c r="B332" s="61" t="s">
        <v>1122</v>
      </c>
      <c r="C332" s="61" t="s">
        <v>1133</v>
      </c>
      <c r="D332" s="61" t="s">
        <v>1198</v>
      </c>
      <c r="E332" s="62" t="s">
        <v>442</v>
      </c>
      <c r="F332" s="62" t="s">
        <v>1618</v>
      </c>
      <c r="G332" s="63">
        <v>44593</v>
      </c>
      <c r="H332" s="64">
        <v>0</v>
      </c>
      <c r="I332" s="61" t="str">
        <f t="shared" si="24"/>
        <v>Supply</v>
      </c>
      <c r="J332" s="66">
        <v>0</v>
      </c>
      <c r="K332" s="67">
        <v>0</v>
      </c>
      <c r="L332" s="64">
        <v>0</v>
      </c>
      <c r="M332" s="64">
        <v>0</v>
      </c>
      <c r="N332" s="67">
        <f>ABS(K332-$J332)</f>
        <v>0</v>
      </c>
      <c r="O332" s="64">
        <f>ABS(L332-$J332)</f>
        <v>0</v>
      </c>
      <c r="P332" s="64">
        <f>ABS(M332-$J332)</f>
        <v>0</v>
      </c>
      <c r="Q332" s="66">
        <v>6.2231675962066353</v>
      </c>
      <c r="R332" s="66">
        <f>$Q332*J332</f>
        <v>0</v>
      </c>
      <c r="S332" s="67">
        <f>$Q332*K332</f>
        <v>0</v>
      </c>
      <c r="T332" s="64">
        <f>$Q332*L332</f>
        <v>0</v>
      </c>
      <c r="U332" s="64">
        <f>$Q332*M332</f>
        <v>0</v>
      </c>
      <c r="V332" s="67">
        <f t="shared" si="25"/>
        <v>0</v>
      </c>
      <c r="W332" s="64">
        <f t="shared" si="26"/>
        <v>0</v>
      </c>
      <c r="X332" s="117">
        <f t="shared" si="27"/>
        <v>0</v>
      </c>
      <c r="Y332" s="75">
        <f>IFERROR(MAX(1-N332/$J332,0),1)</f>
        <v>1</v>
      </c>
      <c r="Z332" s="27">
        <f>IFERROR(MAX(1-O332/$J332,0),1)</f>
        <v>1</v>
      </c>
      <c r="AA332" s="76">
        <f>IFERROR(MAX(1-P332/$J332,0),1)</f>
        <v>1</v>
      </c>
      <c r="AB332" s="65" t="str">
        <f>IF(SUM($J332,M332)=0,"Others",VLOOKUP(AA332,Master!$B$4:$D$13,3,TRUE))</f>
        <v>Others</v>
      </c>
      <c r="AC332" s="60" t="str">
        <f>IF(SUM(J332,K332)=0,"Others",IF(AND(K332=0,J332&gt;0),"Not Forecasted But Sold",IF(AND(K332&gt;0,J332=0),"Forecasted But Not Sold",IF(K332/J332&gt;1.1,"Overforecast",IF(K332/J332&lt;0.9,"Underforecast","Normal")))))</f>
        <v>Others</v>
      </c>
      <c r="AD332" s="61" t="str">
        <f>IF(SUM(J332,L332)=0,"Others",IF(AND(L332=0,J332&gt;0),"Not Forecasted But Sold",IF(AND(L332&gt;0,J332=0),"Forecasted But Not Sold",IF(L332/J332&gt;1.1,"Overforecast",IF(L332/J332&lt;0.9,"Underforecast","Normal")))))</f>
        <v>Others</v>
      </c>
      <c r="AE332" s="61" t="str">
        <f>IF(SUM(J332,M332)=0,"Others",IF(AND(M332=0,J332&gt;0),"Not Forecasted But Sold",IF(AND(M332&gt;0,J332=0),"Forecasted But Not Sold",IF(M332/J332&gt;1.1,"Overforecast",IF(M332/J332&lt;0.9,"Underforecast","Normal")))))</f>
        <v>Others</v>
      </c>
      <c r="AF332" s="144" t="str">
        <f>IFERROR(IF(J332=0,"0",VLOOKUP(J332/M332,Master!$N$5:$P$11,3,TRUE)),"Sales Agst No FC")</f>
        <v>0</v>
      </c>
    </row>
    <row r="333" spans="1:32" x14ac:dyDescent="0.45">
      <c r="A333" s="60" t="s">
        <v>2302</v>
      </c>
      <c r="B333" s="61" t="s">
        <v>1122</v>
      </c>
      <c r="C333" s="61" t="s">
        <v>1136</v>
      </c>
      <c r="D333" s="61" t="s">
        <v>1199</v>
      </c>
      <c r="E333" s="62" t="s">
        <v>443</v>
      </c>
      <c r="F333" s="62" t="s">
        <v>1619</v>
      </c>
      <c r="G333" s="63">
        <v>44593</v>
      </c>
      <c r="H333" s="64">
        <v>537</v>
      </c>
      <c r="I333" s="61" t="str">
        <f t="shared" si="24"/>
        <v>Demand</v>
      </c>
      <c r="J333" s="66">
        <v>7</v>
      </c>
      <c r="K333" s="67">
        <v>48</v>
      </c>
      <c r="L333" s="64">
        <v>48</v>
      </c>
      <c r="M333" s="64">
        <v>20</v>
      </c>
      <c r="N333" s="67">
        <f>ABS(K333-$J333)</f>
        <v>41</v>
      </c>
      <c r="O333" s="64">
        <f>ABS(L333-$J333)</f>
        <v>41</v>
      </c>
      <c r="P333" s="64">
        <f>ABS(M333-$J333)</f>
        <v>13</v>
      </c>
      <c r="Q333" s="66">
        <v>10.769500000000001</v>
      </c>
      <c r="R333" s="66">
        <f>$Q333*J333</f>
        <v>75.386500000000012</v>
      </c>
      <c r="S333" s="67">
        <f>$Q333*K333</f>
        <v>516.93600000000004</v>
      </c>
      <c r="T333" s="64">
        <f>$Q333*L333</f>
        <v>516.93600000000004</v>
      </c>
      <c r="U333" s="64">
        <f>$Q333*M333</f>
        <v>215.39000000000001</v>
      </c>
      <c r="V333" s="67">
        <f t="shared" si="25"/>
        <v>441.54950000000002</v>
      </c>
      <c r="W333" s="64">
        <f t="shared" si="26"/>
        <v>441.54950000000002</v>
      </c>
      <c r="X333" s="117">
        <f t="shared" si="27"/>
        <v>140.0035</v>
      </c>
      <c r="Y333" s="75">
        <f>IFERROR(MAX(1-N333/$J333,0),1)</f>
        <v>0</v>
      </c>
      <c r="Z333" s="27">
        <f>IFERROR(MAX(1-O333/$J333,0),1)</f>
        <v>0</v>
      </c>
      <c r="AA333" s="76">
        <f>IFERROR(MAX(1-P333/$J333,0),1)</f>
        <v>0</v>
      </c>
      <c r="AB333" s="65" t="str">
        <f>IF(SUM($J333,M333)=0,"Others",VLOOKUP(AA333,Master!$B$4:$D$13,3,TRUE))</f>
        <v>0-10%</v>
      </c>
      <c r="AC333" s="60" t="str">
        <f>IF(SUM(J333,K333)=0,"Others",IF(AND(K333=0,J333&gt;0),"Not Forecasted But Sold",IF(AND(K333&gt;0,J333=0),"Forecasted But Not Sold",IF(K333/J333&gt;1.1,"Overforecast",IF(K333/J333&lt;0.9,"Underforecast","Normal")))))</f>
        <v>Overforecast</v>
      </c>
      <c r="AD333" s="61" t="str">
        <f>IF(SUM(J333,L333)=0,"Others",IF(AND(L333=0,J333&gt;0),"Not Forecasted But Sold",IF(AND(L333&gt;0,J333=0),"Forecasted But Not Sold",IF(L333/J333&gt;1.1,"Overforecast",IF(L333/J333&lt;0.9,"Underforecast","Normal")))))</f>
        <v>Overforecast</v>
      </c>
      <c r="AE333" s="61" t="str">
        <f>IF(SUM(J333,M333)=0,"Others",IF(AND(M333=0,J333&gt;0),"Not Forecasted But Sold",IF(AND(M333&gt;0,J333=0),"Forecasted But Not Sold",IF(M333/J333&gt;1.1,"Overforecast",IF(M333/J333&lt;0.9,"Underforecast","Normal")))))</f>
        <v>Overforecast</v>
      </c>
      <c r="AF333" s="144" t="str">
        <f>IFERROR(IF(J333=0,"0",VLOOKUP(J333/M333,Master!$N$5:$P$11,3,TRUE)),"Sales Agst No FC")</f>
        <v>25-50</v>
      </c>
    </row>
    <row r="334" spans="1:32" x14ac:dyDescent="0.45">
      <c r="A334" s="60" t="s">
        <v>2302</v>
      </c>
      <c r="B334" s="61" t="s">
        <v>1122</v>
      </c>
      <c r="C334" s="61" t="s">
        <v>1136</v>
      </c>
      <c r="D334" s="61" t="s">
        <v>1199</v>
      </c>
      <c r="E334" s="62" t="s">
        <v>444</v>
      </c>
      <c r="F334" s="62" t="s">
        <v>1620</v>
      </c>
      <c r="G334" s="63">
        <v>44593</v>
      </c>
      <c r="H334" s="64">
        <v>4949</v>
      </c>
      <c r="I334" s="61" t="str">
        <f t="shared" si="24"/>
        <v>Demand</v>
      </c>
      <c r="J334" s="66">
        <v>308</v>
      </c>
      <c r="K334" s="67">
        <v>2049</v>
      </c>
      <c r="L334" s="64">
        <v>2049</v>
      </c>
      <c r="M334" s="64">
        <v>3000</v>
      </c>
      <c r="N334" s="67">
        <f>ABS(K334-$J334)</f>
        <v>1741</v>
      </c>
      <c r="O334" s="64">
        <f>ABS(L334-$J334)</f>
        <v>1741</v>
      </c>
      <c r="P334" s="64">
        <f>ABS(M334-$J334)</f>
        <v>2692</v>
      </c>
      <c r="Q334" s="66">
        <v>32.356099999999998</v>
      </c>
      <c r="R334" s="66">
        <f>$Q334*J334</f>
        <v>9965.6787999999997</v>
      </c>
      <c r="S334" s="67">
        <f>$Q334*K334</f>
        <v>66297.6489</v>
      </c>
      <c r="T334" s="64">
        <f>$Q334*L334</f>
        <v>66297.6489</v>
      </c>
      <c r="U334" s="64">
        <f>$Q334*M334</f>
        <v>97068.299999999988</v>
      </c>
      <c r="V334" s="67">
        <f t="shared" si="25"/>
        <v>56331.970099999999</v>
      </c>
      <c r="W334" s="64">
        <f t="shared" si="26"/>
        <v>56331.970099999999</v>
      </c>
      <c r="X334" s="117">
        <f t="shared" si="27"/>
        <v>87102.621199999994</v>
      </c>
      <c r="Y334" s="75">
        <f>IFERROR(MAX(1-N334/$J334,0),1)</f>
        <v>0</v>
      </c>
      <c r="Z334" s="27">
        <f>IFERROR(MAX(1-O334/$J334,0),1)</f>
        <v>0</v>
      </c>
      <c r="AA334" s="76">
        <f>IFERROR(MAX(1-P334/$J334,0),1)</f>
        <v>0</v>
      </c>
      <c r="AB334" s="65" t="str">
        <f>IF(SUM($J334,M334)=0,"Others",VLOOKUP(AA334,Master!$B$4:$D$13,3,TRUE))</f>
        <v>0-10%</v>
      </c>
      <c r="AC334" s="60" t="str">
        <f>IF(SUM(J334,K334)=0,"Others",IF(AND(K334=0,J334&gt;0),"Not Forecasted But Sold",IF(AND(K334&gt;0,J334=0),"Forecasted But Not Sold",IF(K334/J334&gt;1.1,"Overforecast",IF(K334/J334&lt;0.9,"Underforecast","Normal")))))</f>
        <v>Overforecast</v>
      </c>
      <c r="AD334" s="61" t="str">
        <f>IF(SUM(J334,L334)=0,"Others",IF(AND(L334=0,J334&gt;0),"Not Forecasted But Sold",IF(AND(L334&gt;0,J334=0),"Forecasted But Not Sold",IF(L334/J334&gt;1.1,"Overforecast",IF(L334/J334&lt;0.9,"Underforecast","Normal")))))</f>
        <v>Overforecast</v>
      </c>
      <c r="AE334" s="61" t="str">
        <f>IF(SUM(J334,M334)=0,"Others",IF(AND(M334=0,J334&gt;0),"Not Forecasted But Sold",IF(AND(M334&gt;0,J334=0),"Forecasted But Not Sold",IF(M334/J334&gt;1.1,"Overforecast",IF(M334/J334&lt;0.9,"Underforecast","Normal")))))</f>
        <v>Overforecast</v>
      </c>
      <c r="AF334" s="144" t="str">
        <f>IFERROR(IF(J334=0,"0",VLOOKUP(J334/M334,Master!$N$5:$P$11,3,TRUE)),"Sales Agst No FC")</f>
        <v>0-25</v>
      </c>
    </row>
    <row r="335" spans="1:32" x14ac:dyDescent="0.45">
      <c r="A335" s="60" t="s">
        <v>2302</v>
      </c>
      <c r="B335" s="61" t="s">
        <v>1122</v>
      </c>
      <c r="C335" s="61" t="s">
        <v>1136</v>
      </c>
      <c r="D335" s="61" t="s">
        <v>1199</v>
      </c>
      <c r="E335" s="62" t="s">
        <v>445</v>
      </c>
      <c r="F335" s="62" t="s">
        <v>1621</v>
      </c>
      <c r="G335" s="63">
        <v>44593</v>
      </c>
      <c r="H335" s="64">
        <v>0</v>
      </c>
      <c r="I335" s="61" t="str">
        <f t="shared" si="24"/>
        <v>Supply</v>
      </c>
      <c r="J335" s="66">
        <v>0</v>
      </c>
      <c r="K335" s="67">
        <v>4</v>
      </c>
      <c r="L335" s="64">
        <v>4</v>
      </c>
      <c r="M335" s="64">
        <v>0</v>
      </c>
      <c r="N335" s="67">
        <f>ABS(K335-$J335)</f>
        <v>4</v>
      </c>
      <c r="O335" s="64">
        <f>ABS(L335-$J335)</f>
        <v>4</v>
      </c>
      <c r="P335" s="64">
        <f>ABS(M335-$J335)</f>
        <v>0</v>
      </c>
      <c r="Q335" s="66">
        <v>3.5291575969392186</v>
      </c>
      <c r="R335" s="66">
        <f>$Q335*J335</f>
        <v>0</v>
      </c>
      <c r="S335" s="67">
        <f>$Q335*K335</f>
        <v>14.116630387756874</v>
      </c>
      <c r="T335" s="64">
        <f>$Q335*L335</f>
        <v>14.116630387756874</v>
      </c>
      <c r="U335" s="64">
        <f>$Q335*M335</f>
        <v>0</v>
      </c>
      <c r="V335" s="67">
        <f t="shared" si="25"/>
        <v>14.116630387756874</v>
      </c>
      <c r="W335" s="64">
        <f t="shared" si="26"/>
        <v>14.116630387756874</v>
      </c>
      <c r="X335" s="117">
        <f t="shared" si="27"/>
        <v>0</v>
      </c>
      <c r="Y335" s="75">
        <f>IFERROR(MAX(1-N335/$J335,0),1)</f>
        <v>1</v>
      </c>
      <c r="Z335" s="27">
        <f>IFERROR(MAX(1-O335/$J335,0),1)</f>
        <v>1</v>
      </c>
      <c r="AA335" s="76">
        <f>IFERROR(MAX(1-P335/$J335,0),1)</f>
        <v>1</v>
      </c>
      <c r="AB335" s="65" t="str">
        <f>IF(SUM($J335,M335)=0,"Others",VLOOKUP(AA335,Master!$B$4:$D$13,3,TRUE))</f>
        <v>Others</v>
      </c>
      <c r="AC335" s="60" t="str">
        <f>IF(SUM(J335,K335)=0,"Others",IF(AND(K335=0,J335&gt;0),"Not Forecasted But Sold",IF(AND(K335&gt;0,J335=0),"Forecasted But Not Sold",IF(K335/J335&gt;1.1,"Overforecast",IF(K335/J335&lt;0.9,"Underforecast","Normal")))))</f>
        <v>Forecasted But Not Sold</v>
      </c>
      <c r="AD335" s="61" t="str">
        <f>IF(SUM(J335,L335)=0,"Others",IF(AND(L335=0,J335&gt;0),"Not Forecasted But Sold",IF(AND(L335&gt;0,J335=0),"Forecasted But Not Sold",IF(L335/J335&gt;1.1,"Overforecast",IF(L335/J335&lt;0.9,"Underforecast","Normal")))))</f>
        <v>Forecasted But Not Sold</v>
      </c>
      <c r="AE335" s="61" t="str">
        <f>IF(SUM(J335,M335)=0,"Others",IF(AND(M335=0,J335&gt;0),"Not Forecasted But Sold",IF(AND(M335&gt;0,J335=0),"Forecasted But Not Sold",IF(M335/J335&gt;1.1,"Overforecast",IF(M335/J335&lt;0.9,"Underforecast","Normal")))))</f>
        <v>Others</v>
      </c>
      <c r="AF335" s="144" t="str">
        <f>IFERROR(IF(J335=0,"0",VLOOKUP(J335/M335,Master!$N$5:$P$11,3,TRUE)),"Sales Agst No FC")</f>
        <v>0</v>
      </c>
    </row>
    <row r="336" spans="1:32" x14ac:dyDescent="0.45">
      <c r="A336" s="60" t="s">
        <v>2302</v>
      </c>
      <c r="B336" s="61" t="s">
        <v>1122</v>
      </c>
      <c r="C336" s="61" t="s">
        <v>1136</v>
      </c>
      <c r="D336" s="61" t="s">
        <v>1200</v>
      </c>
      <c r="E336" s="62" t="s">
        <v>446</v>
      </c>
      <c r="F336" s="62" t="s">
        <v>1622</v>
      </c>
      <c r="G336" s="63">
        <v>44593</v>
      </c>
      <c r="H336" s="64">
        <v>2613</v>
      </c>
      <c r="I336" s="61" t="str">
        <f t="shared" si="24"/>
        <v>Demand</v>
      </c>
      <c r="J336" s="66">
        <v>73</v>
      </c>
      <c r="K336" s="67">
        <v>209</v>
      </c>
      <c r="L336" s="64">
        <v>209</v>
      </c>
      <c r="M336" s="64">
        <v>400</v>
      </c>
      <c r="N336" s="67">
        <f>ABS(K336-$J336)</f>
        <v>136</v>
      </c>
      <c r="O336" s="64">
        <f>ABS(L336-$J336)</f>
        <v>136</v>
      </c>
      <c r="P336" s="64">
        <f>ABS(M336-$J336)</f>
        <v>327</v>
      </c>
      <c r="Q336" s="66">
        <v>6.8747474589500079</v>
      </c>
      <c r="R336" s="66">
        <f>$Q336*J336</f>
        <v>501.85656450335057</v>
      </c>
      <c r="S336" s="67">
        <f>$Q336*K336</f>
        <v>1436.8222189205517</v>
      </c>
      <c r="T336" s="64">
        <f>$Q336*L336</f>
        <v>1436.8222189205517</v>
      </c>
      <c r="U336" s="64">
        <f>$Q336*M336</f>
        <v>2749.898983580003</v>
      </c>
      <c r="V336" s="67">
        <f t="shared" si="25"/>
        <v>934.96565441720111</v>
      </c>
      <c r="W336" s="64">
        <f t="shared" si="26"/>
        <v>934.96565441720111</v>
      </c>
      <c r="X336" s="117">
        <f t="shared" si="27"/>
        <v>2248.0424190766525</v>
      </c>
      <c r="Y336" s="75">
        <f>IFERROR(MAX(1-N336/$J336,0),1)</f>
        <v>0</v>
      </c>
      <c r="Z336" s="27">
        <f>IFERROR(MAX(1-O336/$J336,0),1)</f>
        <v>0</v>
      </c>
      <c r="AA336" s="76">
        <f>IFERROR(MAX(1-P336/$J336,0),1)</f>
        <v>0</v>
      </c>
      <c r="AB336" s="65" t="str">
        <f>IF(SUM($J336,M336)=0,"Others",VLOOKUP(AA336,Master!$B$4:$D$13,3,TRUE))</f>
        <v>0-10%</v>
      </c>
      <c r="AC336" s="60" t="str">
        <f>IF(SUM(J336,K336)=0,"Others",IF(AND(K336=0,J336&gt;0),"Not Forecasted But Sold",IF(AND(K336&gt;0,J336=0),"Forecasted But Not Sold",IF(K336/J336&gt;1.1,"Overforecast",IF(K336/J336&lt;0.9,"Underforecast","Normal")))))</f>
        <v>Overforecast</v>
      </c>
      <c r="AD336" s="61" t="str">
        <f>IF(SUM(J336,L336)=0,"Others",IF(AND(L336=0,J336&gt;0),"Not Forecasted But Sold",IF(AND(L336&gt;0,J336=0),"Forecasted But Not Sold",IF(L336/J336&gt;1.1,"Overforecast",IF(L336/J336&lt;0.9,"Underforecast","Normal")))))</f>
        <v>Overforecast</v>
      </c>
      <c r="AE336" s="61" t="str">
        <f>IF(SUM(J336,M336)=0,"Others",IF(AND(M336=0,J336&gt;0),"Not Forecasted But Sold",IF(AND(M336&gt;0,J336=0),"Forecasted But Not Sold",IF(M336/J336&gt;1.1,"Overforecast",IF(M336/J336&lt;0.9,"Underforecast","Normal")))))</f>
        <v>Overforecast</v>
      </c>
      <c r="AF336" s="144" t="str">
        <f>IFERROR(IF(J336=0,"0",VLOOKUP(J336/M336,Master!$N$5:$P$11,3,TRUE)),"Sales Agst No FC")</f>
        <v>0-25</v>
      </c>
    </row>
    <row r="337" spans="1:32" x14ac:dyDescent="0.45">
      <c r="A337" s="60" t="s">
        <v>2302</v>
      </c>
      <c r="B337" s="61" t="s">
        <v>1122</v>
      </c>
      <c r="C337" s="61" t="s">
        <v>1136</v>
      </c>
      <c r="D337" s="61" t="s">
        <v>1200</v>
      </c>
      <c r="E337" s="62" t="s">
        <v>447</v>
      </c>
      <c r="F337" s="62" t="s">
        <v>1623</v>
      </c>
      <c r="G337" s="63">
        <v>44593</v>
      </c>
      <c r="H337" s="64">
        <v>538</v>
      </c>
      <c r="I337" s="61" t="str">
        <f t="shared" si="24"/>
        <v>Demand</v>
      </c>
      <c r="J337" s="66">
        <v>1</v>
      </c>
      <c r="K337" s="67">
        <v>6</v>
      </c>
      <c r="L337" s="64">
        <v>6</v>
      </c>
      <c r="M337" s="64">
        <v>15</v>
      </c>
      <c r="N337" s="67">
        <f>ABS(K337-$J337)</f>
        <v>5</v>
      </c>
      <c r="O337" s="64">
        <f>ABS(L337-$J337)</f>
        <v>5</v>
      </c>
      <c r="P337" s="64">
        <f>ABS(M337-$J337)</f>
        <v>14</v>
      </c>
      <c r="Q337" s="66">
        <v>10.9584125</v>
      </c>
      <c r="R337" s="66">
        <f>$Q337*J337</f>
        <v>10.9584125</v>
      </c>
      <c r="S337" s="67">
        <f>$Q337*K337</f>
        <v>65.750474999999994</v>
      </c>
      <c r="T337" s="64">
        <f>$Q337*L337</f>
        <v>65.750474999999994</v>
      </c>
      <c r="U337" s="64">
        <f>$Q337*M337</f>
        <v>164.37618749999999</v>
      </c>
      <c r="V337" s="67">
        <f t="shared" si="25"/>
        <v>54.792062499999993</v>
      </c>
      <c r="W337" s="64">
        <f t="shared" si="26"/>
        <v>54.792062499999993</v>
      </c>
      <c r="X337" s="117">
        <f t="shared" si="27"/>
        <v>153.41777499999998</v>
      </c>
      <c r="Y337" s="75">
        <f>IFERROR(MAX(1-N337/$J337,0),1)</f>
        <v>0</v>
      </c>
      <c r="Z337" s="27">
        <f>IFERROR(MAX(1-O337/$J337,0),1)</f>
        <v>0</v>
      </c>
      <c r="AA337" s="76">
        <f>IFERROR(MAX(1-P337/$J337,0),1)</f>
        <v>0</v>
      </c>
      <c r="AB337" s="65" t="str">
        <f>IF(SUM($J337,M337)=0,"Others",VLOOKUP(AA337,Master!$B$4:$D$13,3,TRUE))</f>
        <v>0-10%</v>
      </c>
      <c r="AC337" s="60" t="str">
        <f>IF(SUM(J337,K337)=0,"Others",IF(AND(K337=0,J337&gt;0),"Not Forecasted But Sold",IF(AND(K337&gt;0,J337=0),"Forecasted But Not Sold",IF(K337/J337&gt;1.1,"Overforecast",IF(K337/J337&lt;0.9,"Underforecast","Normal")))))</f>
        <v>Overforecast</v>
      </c>
      <c r="AD337" s="61" t="str">
        <f>IF(SUM(J337,L337)=0,"Others",IF(AND(L337=0,J337&gt;0),"Not Forecasted But Sold",IF(AND(L337&gt;0,J337=0),"Forecasted But Not Sold",IF(L337/J337&gt;1.1,"Overforecast",IF(L337/J337&lt;0.9,"Underforecast","Normal")))))</f>
        <v>Overforecast</v>
      </c>
      <c r="AE337" s="61" t="str">
        <f>IF(SUM(J337,M337)=0,"Others",IF(AND(M337=0,J337&gt;0),"Not Forecasted But Sold",IF(AND(M337&gt;0,J337=0),"Forecasted But Not Sold",IF(M337/J337&gt;1.1,"Overforecast",IF(M337/J337&lt;0.9,"Underforecast","Normal")))))</f>
        <v>Overforecast</v>
      </c>
      <c r="AF337" s="144" t="str">
        <f>IFERROR(IF(J337=0,"0",VLOOKUP(J337/M337,Master!$N$5:$P$11,3,TRUE)),"Sales Agst No FC")</f>
        <v>0-25</v>
      </c>
    </row>
    <row r="338" spans="1:32" x14ac:dyDescent="0.45">
      <c r="A338" s="60" t="s">
        <v>2302</v>
      </c>
      <c r="B338" s="61" t="s">
        <v>1122</v>
      </c>
      <c r="C338" s="61" t="s">
        <v>1136</v>
      </c>
      <c r="D338" s="61" t="s">
        <v>1200</v>
      </c>
      <c r="E338" s="62" t="s">
        <v>448</v>
      </c>
      <c r="F338" s="62" t="s">
        <v>1624</v>
      </c>
      <c r="G338" s="63">
        <v>44593</v>
      </c>
      <c r="H338" s="64">
        <v>5220</v>
      </c>
      <c r="I338" s="61" t="str">
        <f t="shared" si="24"/>
        <v>Demand</v>
      </c>
      <c r="J338" s="66">
        <v>1497</v>
      </c>
      <c r="K338" s="67">
        <v>1800</v>
      </c>
      <c r="L338" s="64">
        <v>1800</v>
      </c>
      <c r="M338" s="64">
        <v>1500</v>
      </c>
      <c r="N338" s="67">
        <f>ABS(K338-$J338)</f>
        <v>303</v>
      </c>
      <c r="O338" s="64">
        <f>ABS(L338-$J338)</f>
        <v>303</v>
      </c>
      <c r="P338" s="64">
        <f>ABS(M338-$J338)</f>
        <v>3</v>
      </c>
      <c r="Q338" s="66">
        <v>6.8339518166393622</v>
      </c>
      <c r="R338" s="66">
        <f>$Q338*J338</f>
        <v>10230.425869509125</v>
      </c>
      <c r="S338" s="67">
        <f>$Q338*K338</f>
        <v>12301.113269950853</v>
      </c>
      <c r="T338" s="64">
        <f>$Q338*L338</f>
        <v>12301.113269950853</v>
      </c>
      <c r="U338" s="64">
        <f>$Q338*M338</f>
        <v>10250.927724959043</v>
      </c>
      <c r="V338" s="67">
        <f t="shared" si="25"/>
        <v>2070.6874004417277</v>
      </c>
      <c r="W338" s="64">
        <f t="shared" si="26"/>
        <v>2070.6874004417277</v>
      </c>
      <c r="X338" s="117">
        <f t="shared" si="27"/>
        <v>20.501855449918367</v>
      </c>
      <c r="Y338" s="75">
        <f>IFERROR(MAX(1-N338/$J338,0),1)</f>
        <v>0.79759519038076154</v>
      </c>
      <c r="Z338" s="27">
        <f>IFERROR(MAX(1-O338/$J338,0),1)</f>
        <v>0.79759519038076154</v>
      </c>
      <c r="AA338" s="76">
        <f>IFERROR(MAX(1-P338/$J338,0),1)</f>
        <v>0.99799599198396793</v>
      </c>
      <c r="AB338" s="65" t="str">
        <f>IF(SUM($J338,M338)=0,"Others",VLOOKUP(AA338,Master!$B$4:$D$13,3,TRUE))</f>
        <v>90-100%</v>
      </c>
      <c r="AC338" s="60" t="str">
        <f>IF(SUM(J338,K338)=0,"Others",IF(AND(K338=0,J338&gt;0),"Not Forecasted But Sold",IF(AND(K338&gt;0,J338=0),"Forecasted But Not Sold",IF(K338/J338&gt;1.1,"Overforecast",IF(K338/J338&lt;0.9,"Underforecast","Normal")))))</f>
        <v>Overforecast</v>
      </c>
      <c r="AD338" s="61" t="str">
        <f>IF(SUM(J338,L338)=0,"Others",IF(AND(L338=0,J338&gt;0),"Not Forecasted But Sold",IF(AND(L338&gt;0,J338=0),"Forecasted But Not Sold",IF(L338/J338&gt;1.1,"Overforecast",IF(L338/J338&lt;0.9,"Underforecast","Normal")))))</f>
        <v>Overforecast</v>
      </c>
      <c r="AE338" s="61" t="str">
        <f>IF(SUM(J338,M338)=0,"Others",IF(AND(M338=0,J338&gt;0),"Not Forecasted But Sold",IF(AND(M338&gt;0,J338=0),"Forecasted But Not Sold",IF(M338/J338&gt;1.1,"Overforecast",IF(M338/J338&lt;0.9,"Underforecast","Normal")))))</f>
        <v>Normal</v>
      </c>
      <c r="AF338" s="144" t="str">
        <f>IFERROR(IF(J338=0,"0",VLOOKUP(J338/M338,Master!$N$5:$P$11,3,TRUE)),"Sales Agst No FC")</f>
        <v>80-120</v>
      </c>
    </row>
    <row r="339" spans="1:32" x14ac:dyDescent="0.45">
      <c r="A339" s="60" t="s">
        <v>2302</v>
      </c>
      <c r="B339" s="61" t="s">
        <v>1122</v>
      </c>
      <c r="C339" s="61" t="s">
        <v>1136</v>
      </c>
      <c r="D339" s="61" t="s">
        <v>1200</v>
      </c>
      <c r="E339" s="62" t="s">
        <v>449</v>
      </c>
      <c r="F339" s="62" t="s">
        <v>1625</v>
      </c>
      <c r="G339" s="63">
        <v>44593</v>
      </c>
      <c r="H339" s="64">
        <v>3005</v>
      </c>
      <c r="I339" s="61" t="str">
        <f t="shared" ref="I339:I388" si="28">IF(J339&gt;M339,"Demand",IF(OR(H339&lt;=0.05*M339,J339&gt;=0.9*H339),"Supply","Demand"))</f>
        <v>Demand</v>
      </c>
      <c r="J339" s="66">
        <v>13</v>
      </c>
      <c r="K339" s="67">
        <v>18</v>
      </c>
      <c r="L339" s="64">
        <v>18</v>
      </c>
      <c r="M339" s="64">
        <v>20</v>
      </c>
      <c r="N339" s="67">
        <f>ABS(K339-$J339)</f>
        <v>5</v>
      </c>
      <c r="O339" s="64">
        <f>ABS(L339-$J339)</f>
        <v>5</v>
      </c>
      <c r="P339" s="64">
        <f>ABS(M339-$J339)</f>
        <v>7</v>
      </c>
      <c r="Q339" s="66">
        <v>4.4724163999999984</v>
      </c>
      <c r="R339" s="66">
        <f>$Q339*J339</f>
        <v>58.141413199999981</v>
      </c>
      <c r="S339" s="67">
        <f>$Q339*K339</f>
        <v>80.503495199999975</v>
      </c>
      <c r="T339" s="64">
        <f>$Q339*L339</f>
        <v>80.503495199999975</v>
      </c>
      <c r="U339" s="64">
        <f>$Q339*M339</f>
        <v>89.448327999999975</v>
      </c>
      <c r="V339" s="67">
        <f t="shared" si="25"/>
        <v>22.362081999999994</v>
      </c>
      <c r="W339" s="64">
        <f t="shared" si="26"/>
        <v>22.362081999999994</v>
      </c>
      <c r="X339" s="117">
        <f t="shared" si="27"/>
        <v>31.306914799999994</v>
      </c>
      <c r="Y339" s="75">
        <f>IFERROR(MAX(1-N339/$J339,0),1)</f>
        <v>0.61538461538461542</v>
      </c>
      <c r="Z339" s="27">
        <f>IFERROR(MAX(1-O339/$J339,0),1)</f>
        <v>0.61538461538461542</v>
      </c>
      <c r="AA339" s="76">
        <f>IFERROR(MAX(1-P339/$J339,0),1)</f>
        <v>0.46153846153846156</v>
      </c>
      <c r="AB339" s="65" t="str">
        <f>IF(SUM($J339,M339)=0,"Others",VLOOKUP(AA339,Master!$B$4:$D$13,3,TRUE))</f>
        <v>40-50%</v>
      </c>
      <c r="AC339" s="60" t="str">
        <f>IF(SUM(J339,K339)=0,"Others",IF(AND(K339=0,J339&gt;0),"Not Forecasted But Sold",IF(AND(K339&gt;0,J339=0),"Forecasted But Not Sold",IF(K339/J339&gt;1.1,"Overforecast",IF(K339/J339&lt;0.9,"Underforecast","Normal")))))</f>
        <v>Overforecast</v>
      </c>
      <c r="AD339" s="61" t="str">
        <f>IF(SUM(J339,L339)=0,"Others",IF(AND(L339=0,J339&gt;0),"Not Forecasted But Sold",IF(AND(L339&gt;0,J339=0),"Forecasted But Not Sold",IF(L339/J339&gt;1.1,"Overforecast",IF(L339/J339&lt;0.9,"Underforecast","Normal")))))</f>
        <v>Overforecast</v>
      </c>
      <c r="AE339" s="61" t="str">
        <f>IF(SUM(J339,M339)=0,"Others",IF(AND(M339=0,J339&gt;0),"Not Forecasted But Sold",IF(AND(M339&gt;0,J339=0),"Forecasted But Not Sold",IF(M339/J339&gt;1.1,"Overforecast",IF(M339/J339&lt;0.9,"Underforecast","Normal")))))</f>
        <v>Overforecast</v>
      </c>
      <c r="AF339" s="144" t="str">
        <f>IFERROR(IF(J339=0,"0",VLOOKUP(J339/M339,Master!$N$5:$P$11,3,TRUE)),"Sales Agst No FC")</f>
        <v>50-80</v>
      </c>
    </row>
    <row r="340" spans="1:32" x14ac:dyDescent="0.45">
      <c r="A340" s="60" t="s">
        <v>2302</v>
      </c>
      <c r="B340" s="61" t="s">
        <v>1120</v>
      </c>
      <c r="C340" s="61" t="s">
        <v>1136</v>
      </c>
      <c r="D340" s="61" t="s">
        <v>1200</v>
      </c>
      <c r="E340" s="62" t="s">
        <v>450</v>
      </c>
      <c r="F340" s="62" t="s">
        <v>1626</v>
      </c>
      <c r="G340" s="63">
        <v>44593</v>
      </c>
      <c r="H340" s="64">
        <v>15529</v>
      </c>
      <c r="I340" s="61" t="str">
        <f t="shared" si="28"/>
        <v>Demand</v>
      </c>
      <c r="J340" s="66">
        <v>2140</v>
      </c>
      <c r="K340" s="67">
        <v>2120</v>
      </c>
      <c r="L340" s="64">
        <v>2120</v>
      </c>
      <c r="M340" s="64">
        <v>2700</v>
      </c>
      <c r="N340" s="67">
        <f>ABS(K340-$J340)</f>
        <v>20</v>
      </c>
      <c r="O340" s="64">
        <f>ABS(L340-$J340)</f>
        <v>20</v>
      </c>
      <c r="P340" s="64">
        <f>ABS(M340-$J340)</f>
        <v>560</v>
      </c>
      <c r="Q340" s="66">
        <v>2.83</v>
      </c>
      <c r="R340" s="66">
        <f>$Q340*J340</f>
        <v>6056.2</v>
      </c>
      <c r="S340" s="67">
        <f>$Q340*K340</f>
        <v>5999.6</v>
      </c>
      <c r="T340" s="64">
        <f>$Q340*L340</f>
        <v>5999.6</v>
      </c>
      <c r="U340" s="64">
        <f>$Q340*M340</f>
        <v>7641</v>
      </c>
      <c r="V340" s="67">
        <f t="shared" si="25"/>
        <v>56.599999999999454</v>
      </c>
      <c r="W340" s="64">
        <f t="shared" si="26"/>
        <v>56.599999999999454</v>
      </c>
      <c r="X340" s="117">
        <f t="shared" si="27"/>
        <v>1584.8000000000002</v>
      </c>
      <c r="Y340" s="75">
        <f>IFERROR(MAX(1-N340/$J340,0),1)</f>
        <v>0.99065420560747663</v>
      </c>
      <c r="Z340" s="27">
        <f>IFERROR(MAX(1-O340/$J340,0),1)</f>
        <v>0.99065420560747663</v>
      </c>
      <c r="AA340" s="76">
        <f>IFERROR(MAX(1-P340/$J340,0),1)</f>
        <v>0.73831775700934577</v>
      </c>
      <c r="AB340" s="65" t="str">
        <f>IF(SUM($J340,M340)=0,"Others",VLOOKUP(AA340,Master!$B$4:$D$13,3,TRUE))</f>
        <v>70-80%</v>
      </c>
      <c r="AC340" s="60" t="str">
        <f>IF(SUM(J340,K340)=0,"Others",IF(AND(K340=0,J340&gt;0),"Not Forecasted But Sold",IF(AND(K340&gt;0,J340=0),"Forecasted But Not Sold",IF(K340/J340&gt;1.1,"Overforecast",IF(K340/J340&lt;0.9,"Underforecast","Normal")))))</f>
        <v>Normal</v>
      </c>
      <c r="AD340" s="61" t="str">
        <f>IF(SUM(J340,L340)=0,"Others",IF(AND(L340=0,J340&gt;0),"Not Forecasted But Sold",IF(AND(L340&gt;0,J340=0),"Forecasted But Not Sold",IF(L340/J340&gt;1.1,"Overforecast",IF(L340/J340&lt;0.9,"Underforecast","Normal")))))</f>
        <v>Normal</v>
      </c>
      <c r="AE340" s="61" t="str">
        <f>IF(SUM(J340,M340)=0,"Others",IF(AND(M340=0,J340&gt;0),"Not Forecasted But Sold",IF(AND(M340&gt;0,J340=0),"Forecasted But Not Sold",IF(M340/J340&gt;1.1,"Overforecast",IF(M340/J340&lt;0.9,"Underforecast","Normal")))))</f>
        <v>Overforecast</v>
      </c>
      <c r="AF340" s="144" t="str">
        <f>IFERROR(IF(J340=0,"0",VLOOKUP(J340/M340,Master!$N$5:$P$11,3,TRUE)),"Sales Agst No FC")</f>
        <v>50-80</v>
      </c>
    </row>
    <row r="341" spans="1:32" x14ac:dyDescent="0.45">
      <c r="A341" s="60" t="s">
        <v>2302</v>
      </c>
      <c r="B341" s="61" t="s">
        <v>1122</v>
      </c>
      <c r="C341" s="61" t="s">
        <v>1136</v>
      </c>
      <c r="D341" s="61" t="s">
        <v>1200</v>
      </c>
      <c r="E341" s="62" t="s">
        <v>451</v>
      </c>
      <c r="F341" s="62" t="s">
        <v>1627</v>
      </c>
      <c r="G341" s="63">
        <v>44593</v>
      </c>
      <c r="H341" s="64">
        <v>2525</v>
      </c>
      <c r="I341" s="61" t="str">
        <f t="shared" si="28"/>
        <v>Demand</v>
      </c>
      <c r="J341" s="66">
        <v>22</v>
      </c>
      <c r="K341" s="67">
        <v>51</v>
      </c>
      <c r="L341" s="64">
        <v>51</v>
      </c>
      <c r="M341" s="64">
        <v>20</v>
      </c>
      <c r="N341" s="67">
        <f>ABS(K341-$J341)</f>
        <v>29</v>
      </c>
      <c r="O341" s="64">
        <f>ABS(L341-$J341)</f>
        <v>29</v>
      </c>
      <c r="P341" s="64">
        <f>ABS(M341-$J341)</f>
        <v>2</v>
      </c>
      <c r="Q341" s="66">
        <v>21.470912388956524</v>
      </c>
      <c r="R341" s="66">
        <f>$Q341*J341</f>
        <v>472.36007255704351</v>
      </c>
      <c r="S341" s="67">
        <f>$Q341*K341</f>
        <v>1095.0165318367826</v>
      </c>
      <c r="T341" s="64">
        <f>$Q341*L341</f>
        <v>1095.0165318367826</v>
      </c>
      <c r="U341" s="64">
        <f>$Q341*M341</f>
        <v>429.41824777913047</v>
      </c>
      <c r="V341" s="67">
        <f t="shared" si="25"/>
        <v>622.65645927973912</v>
      </c>
      <c r="W341" s="64">
        <f t="shared" si="26"/>
        <v>622.65645927973912</v>
      </c>
      <c r="X341" s="117">
        <f t="shared" si="27"/>
        <v>42.941824777913041</v>
      </c>
      <c r="Y341" s="75">
        <f>IFERROR(MAX(1-N341/$J341,0),1)</f>
        <v>0</v>
      </c>
      <c r="Z341" s="27">
        <f>IFERROR(MAX(1-O341/$J341,0),1)</f>
        <v>0</v>
      </c>
      <c r="AA341" s="76">
        <f>IFERROR(MAX(1-P341/$J341,0),1)</f>
        <v>0.90909090909090906</v>
      </c>
      <c r="AB341" s="65" t="str">
        <f>IF(SUM($J341,M341)=0,"Others",VLOOKUP(AA341,Master!$B$4:$D$13,3,TRUE))</f>
        <v>80-90%</v>
      </c>
      <c r="AC341" s="60" t="str">
        <f>IF(SUM(J341,K341)=0,"Others",IF(AND(K341=0,J341&gt;0),"Not Forecasted But Sold",IF(AND(K341&gt;0,J341=0),"Forecasted But Not Sold",IF(K341/J341&gt;1.1,"Overforecast",IF(K341/J341&lt;0.9,"Underforecast","Normal")))))</f>
        <v>Overforecast</v>
      </c>
      <c r="AD341" s="61" t="str">
        <f>IF(SUM(J341,L341)=0,"Others",IF(AND(L341=0,J341&gt;0),"Not Forecasted But Sold",IF(AND(L341&gt;0,J341=0),"Forecasted But Not Sold",IF(L341/J341&gt;1.1,"Overforecast",IF(L341/J341&lt;0.9,"Underforecast","Normal")))))</f>
        <v>Overforecast</v>
      </c>
      <c r="AE341" s="61" t="str">
        <f>IF(SUM(J341,M341)=0,"Others",IF(AND(M341=0,J341&gt;0),"Not Forecasted But Sold",IF(AND(M341&gt;0,J341=0),"Forecasted But Not Sold",IF(M341/J341&gt;1.1,"Overforecast",IF(M341/J341&lt;0.9,"Underforecast","Normal")))))</f>
        <v>Normal</v>
      </c>
      <c r="AF341" s="144" t="str">
        <f>IFERROR(IF(J341=0,"0",VLOOKUP(J341/M341,Master!$N$5:$P$11,3,TRUE)),"Sales Agst No FC")</f>
        <v>80-120</v>
      </c>
    </row>
    <row r="342" spans="1:32" x14ac:dyDescent="0.45">
      <c r="A342" s="60" t="s">
        <v>2302</v>
      </c>
      <c r="B342" s="61" t="s">
        <v>1122</v>
      </c>
      <c r="C342" s="61" t="s">
        <v>1136</v>
      </c>
      <c r="D342" s="61" t="s">
        <v>1200</v>
      </c>
      <c r="E342" s="62" t="s">
        <v>452</v>
      </c>
      <c r="F342" s="62" t="s">
        <v>1628</v>
      </c>
      <c r="G342" s="63">
        <v>44593</v>
      </c>
      <c r="H342" s="64">
        <v>7630</v>
      </c>
      <c r="I342" s="61" t="str">
        <f t="shared" si="28"/>
        <v>Demand</v>
      </c>
      <c r="J342" s="66">
        <v>978</v>
      </c>
      <c r="K342" s="67">
        <v>2000</v>
      </c>
      <c r="L342" s="64">
        <v>2000</v>
      </c>
      <c r="M342" s="64">
        <v>2100</v>
      </c>
      <c r="N342" s="67">
        <f>ABS(K342-$J342)</f>
        <v>1022</v>
      </c>
      <c r="O342" s="64">
        <f>ABS(L342-$J342)</f>
        <v>1022</v>
      </c>
      <c r="P342" s="64">
        <f>ABS(M342-$J342)</f>
        <v>1122</v>
      </c>
      <c r="Q342" s="66">
        <v>7.7369347541380877</v>
      </c>
      <c r="R342" s="66">
        <f>$Q342*J342</f>
        <v>7566.7221895470502</v>
      </c>
      <c r="S342" s="67">
        <f>$Q342*K342</f>
        <v>15473.869508276175</v>
      </c>
      <c r="T342" s="64">
        <f>$Q342*L342</f>
        <v>15473.869508276175</v>
      </c>
      <c r="U342" s="64">
        <f>$Q342*M342</f>
        <v>16247.562983689984</v>
      </c>
      <c r="V342" s="67">
        <f t="shared" si="25"/>
        <v>7907.1473187291249</v>
      </c>
      <c r="W342" s="64">
        <f t="shared" si="26"/>
        <v>7907.1473187291249</v>
      </c>
      <c r="X342" s="117">
        <f t="shared" si="27"/>
        <v>8680.8407941429341</v>
      </c>
      <c r="Y342" s="75">
        <f>IFERROR(MAX(1-N342/$J342,0),1)</f>
        <v>0</v>
      </c>
      <c r="Z342" s="27">
        <f>IFERROR(MAX(1-O342/$J342,0),1)</f>
        <v>0</v>
      </c>
      <c r="AA342" s="76">
        <f>IFERROR(MAX(1-P342/$J342,0),1)</f>
        <v>0</v>
      </c>
      <c r="AB342" s="65" t="str">
        <f>IF(SUM($J342,M342)=0,"Others",VLOOKUP(AA342,Master!$B$4:$D$13,3,TRUE))</f>
        <v>0-10%</v>
      </c>
      <c r="AC342" s="60" t="str">
        <f>IF(SUM(J342,K342)=0,"Others",IF(AND(K342=0,J342&gt;0),"Not Forecasted But Sold",IF(AND(K342&gt;0,J342=0),"Forecasted But Not Sold",IF(K342/J342&gt;1.1,"Overforecast",IF(K342/J342&lt;0.9,"Underforecast","Normal")))))</f>
        <v>Overforecast</v>
      </c>
      <c r="AD342" s="61" t="str">
        <f>IF(SUM(J342,L342)=0,"Others",IF(AND(L342=0,J342&gt;0),"Not Forecasted But Sold",IF(AND(L342&gt;0,J342=0),"Forecasted But Not Sold",IF(L342/J342&gt;1.1,"Overforecast",IF(L342/J342&lt;0.9,"Underforecast","Normal")))))</f>
        <v>Overforecast</v>
      </c>
      <c r="AE342" s="61" t="str">
        <f>IF(SUM(J342,M342)=0,"Others",IF(AND(M342=0,J342&gt;0),"Not Forecasted But Sold",IF(AND(M342&gt;0,J342=0),"Forecasted But Not Sold",IF(M342/J342&gt;1.1,"Overforecast",IF(M342/J342&lt;0.9,"Underforecast","Normal")))))</f>
        <v>Overforecast</v>
      </c>
      <c r="AF342" s="144" t="str">
        <f>IFERROR(IF(J342=0,"0",VLOOKUP(J342/M342,Master!$N$5:$P$11,3,TRUE)),"Sales Agst No FC")</f>
        <v>25-50</v>
      </c>
    </row>
    <row r="343" spans="1:32" x14ac:dyDescent="0.45">
      <c r="A343" s="60" t="s">
        <v>2302</v>
      </c>
      <c r="B343" s="61" t="s">
        <v>1122</v>
      </c>
      <c r="C343" s="61" t="s">
        <v>1136</v>
      </c>
      <c r="D343" s="61" t="s">
        <v>1200</v>
      </c>
      <c r="E343" s="62" t="s">
        <v>453</v>
      </c>
      <c r="F343" s="62" t="s">
        <v>1629</v>
      </c>
      <c r="G343" s="63">
        <v>44593</v>
      </c>
      <c r="H343" s="64">
        <v>775</v>
      </c>
      <c r="I343" s="61" t="str">
        <f t="shared" si="28"/>
        <v>Demand</v>
      </c>
      <c r="J343" s="66">
        <v>11</v>
      </c>
      <c r="K343" s="67">
        <v>37</v>
      </c>
      <c r="L343" s="64">
        <v>37</v>
      </c>
      <c r="M343" s="64">
        <v>30</v>
      </c>
      <c r="N343" s="67">
        <f>ABS(K343-$J343)</f>
        <v>26</v>
      </c>
      <c r="O343" s="64">
        <f>ABS(L343-$J343)</f>
        <v>26</v>
      </c>
      <c r="P343" s="64">
        <f>ABS(M343-$J343)</f>
        <v>19</v>
      </c>
      <c r="Q343" s="66">
        <v>4.9900213000000013</v>
      </c>
      <c r="R343" s="66">
        <f>$Q343*J343</f>
        <v>54.890234300000017</v>
      </c>
      <c r="S343" s="67">
        <f>$Q343*K343</f>
        <v>184.63078810000005</v>
      </c>
      <c r="T343" s="64">
        <f>$Q343*L343</f>
        <v>184.63078810000005</v>
      </c>
      <c r="U343" s="64">
        <f>$Q343*M343</f>
        <v>149.70063900000005</v>
      </c>
      <c r="V343" s="67">
        <f t="shared" si="25"/>
        <v>129.74055380000004</v>
      </c>
      <c r="W343" s="64">
        <f t="shared" si="26"/>
        <v>129.74055380000004</v>
      </c>
      <c r="X343" s="117">
        <f t="shared" si="27"/>
        <v>94.810404700000035</v>
      </c>
      <c r="Y343" s="75">
        <f>IFERROR(MAX(1-N343/$J343,0),1)</f>
        <v>0</v>
      </c>
      <c r="Z343" s="27">
        <f>IFERROR(MAX(1-O343/$J343,0),1)</f>
        <v>0</v>
      </c>
      <c r="AA343" s="76">
        <f>IFERROR(MAX(1-P343/$J343,0),1)</f>
        <v>0</v>
      </c>
      <c r="AB343" s="65" t="str">
        <f>IF(SUM($J343,M343)=0,"Others",VLOOKUP(AA343,Master!$B$4:$D$13,3,TRUE))</f>
        <v>0-10%</v>
      </c>
      <c r="AC343" s="60" t="str">
        <f>IF(SUM(J343,K343)=0,"Others",IF(AND(K343=0,J343&gt;0),"Not Forecasted But Sold",IF(AND(K343&gt;0,J343=0),"Forecasted But Not Sold",IF(K343/J343&gt;1.1,"Overforecast",IF(K343/J343&lt;0.9,"Underforecast","Normal")))))</f>
        <v>Overforecast</v>
      </c>
      <c r="AD343" s="61" t="str">
        <f>IF(SUM(J343,L343)=0,"Others",IF(AND(L343=0,J343&gt;0),"Not Forecasted But Sold",IF(AND(L343&gt;0,J343=0),"Forecasted But Not Sold",IF(L343/J343&gt;1.1,"Overforecast",IF(L343/J343&lt;0.9,"Underforecast","Normal")))))</f>
        <v>Overforecast</v>
      </c>
      <c r="AE343" s="61" t="str">
        <f>IF(SUM(J343,M343)=0,"Others",IF(AND(M343=0,J343&gt;0),"Not Forecasted But Sold",IF(AND(M343&gt;0,J343=0),"Forecasted But Not Sold",IF(M343/J343&gt;1.1,"Overforecast",IF(M343/J343&lt;0.9,"Underforecast","Normal")))))</f>
        <v>Overforecast</v>
      </c>
      <c r="AF343" s="144" t="str">
        <f>IFERROR(IF(J343=0,"0",VLOOKUP(J343/M343,Master!$N$5:$P$11,3,TRUE)),"Sales Agst No FC")</f>
        <v>25-50</v>
      </c>
    </row>
    <row r="344" spans="1:32" x14ac:dyDescent="0.45">
      <c r="A344" s="60" t="s">
        <v>2302</v>
      </c>
      <c r="B344" s="61" t="s">
        <v>1120</v>
      </c>
      <c r="C344" s="61" t="s">
        <v>1136</v>
      </c>
      <c r="D344" s="61" t="s">
        <v>1200</v>
      </c>
      <c r="E344" s="62" t="s">
        <v>454</v>
      </c>
      <c r="F344" s="62" t="s">
        <v>1630</v>
      </c>
      <c r="G344" s="63">
        <v>44593</v>
      </c>
      <c r="H344" s="64">
        <v>16637</v>
      </c>
      <c r="I344" s="61" t="str">
        <f t="shared" si="28"/>
        <v>Demand</v>
      </c>
      <c r="J344" s="66">
        <v>4640</v>
      </c>
      <c r="K344" s="67">
        <v>4500</v>
      </c>
      <c r="L344" s="64">
        <v>4500</v>
      </c>
      <c r="M344" s="64">
        <v>6000</v>
      </c>
      <c r="N344" s="67">
        <f>ABS(K344-$J344)</f>
        <v>140</v>
      </c>
      <c r="O344" s="64">
        <f>ABS(L344-$J344)</f>
        <v>140</v>
      </c>
      <c r="P344" s="64">
        <f>ABS(M344-$J344)</f>
        <v>1360</v>
      </c>
      <c r="Q344" s="66">
        <v>2.86</v>
      </c>
      <c r="R344" s="66">
        <f>$Q344*J344</f>
        <v>13270.4</v>
      </c>
      <c r="S344" s="67">
        <f>$Q344*K344</f>
        <v>12870</v>
      </c>
      <c r="T344" s="64">
        <f>$Q344*L344</f>
        <v>12870</v>
      </c>
      <c r="U344" s="64">
        <f>$Q344*M344</f>
        <v>17160</v>
      </c>
      <c r="V344" s="67">
        <f t="shared" si="25"/>
        <v>400.39999999999964</v>
      </c>
      <c r="W344" s="64">
        <f t="shared" si="26"/>
        <v>400.39999999999964</v>
      </c>
      <c r="X344" s="117">
        <f t="shared" si="27"/>
        <v>3889.6000000000004</v>
      </c>
      <c r="Y344" s="75">
        <f>IFERROR(MAX(1-N344/$J344,0),1)</f>
        <v>0.96982758620689657</v>
      </c>
      <c r="Z344" s="27">
        <f>IFERROR(MAX(1-O344/$J344,0),1)</f>
        <v>0.96982758620689657</v>
      </c>
      <c r="AA344" s="76">
        <f>IFERROR(MAX(1-P344/$J344,0),1)</f>
        <v>0.7068965517241379</v>
      </c>
      <c r="AB344" s="65" t="str">
        <f>IF(SUM($J344,M344)=0,"Others",VLOOKUP(AA344,Master!$B$4:$D$13,3,TRUE))</f>
        <v>60-70%</v>
      </c>
      <c r="AC344" s="60" t="str">
        <f>IF(SUM(J344,K344)=0,"Others",IF(AND(K344=0,J344&gt;0),"Not Forecasted But Sold",IF(AND(K344&gt;0,J344=0),"Forecasted But Not Sold",IF(K344/J344&gt;1.1,"Overforecast",IF(K344/J344&lt;0.9,"Underforecast","Normal")))))</f>
        <v>Normal</v>
      </c>
      <c r="AD344" s="61" t="str">
        <f>IF(SUM(J344,L344)=0,"Others",IF(AND(L344=0,J344&gt;0),"Not Forecasted But Sold",IF(AND(L344&gt;0,J344=0),"Forecasted But Not Sold",IF(L344/J344&gt;1.1,"Overforecast",IF(L344/J344&lt;0.9,"Underforecast","Normal")))))</f>
        <v>Normal</v>
      </c>
      <c r="AE344" s="61" t="str">
        <f>IF(SUM(J344,M344)=0,"Others",IF(AND(M344=0,J344&gt;0),"Not Forecasted But Sold",IF(AND(M344&gt;0,J344=0),"Forecasted But Not Sold",IF(M344/J344&gt;1.1,"Overforecast",IF(M344/J344&lt;0.9,"Underforecast","Normal")))))</f>
        <v>Overforecast</v>
      </c>
      <c r="AF344" s="144" t="str">
        <f>IFERROR(IF(J344=0,"0",VLOOKUP(J344/M344,Master!$N$5:$P$11,3,TRUE)),"Sales Agst No FC")</f>
        <v>50-80</v>
      </c>
    </row>
    <row r="345" spans="1:32" x14ac:dyDescent="0.45">
      <c r="A345" s="60" t="s">
        <v>2302</v>
      </c>
      <c r="B345" s="61" t="s">
        <v>1122</v>
      </c>
      <c r="C345" s="61" t="s">
        <v>1136</v>
      </c>
      <c r="D345" s="61" t="s">
        <v>1200</v>
      </c>
      <c r="E345" s="62" t="s">
        <v>455</v>
      </c>
      <c r="F345" s="62" t="s">
        <v>1631</v>
      </c>
      <c r="G345" s="63">
        <v>44593</v>
      </c>
      <c r="H345" s="64">
        <v>775</v>
      </c>
      <c r="I345" s="61" t="str">
        <f t="shared" si="28"/>
        <v>Demand</v>
      </c>
      <c r="J345" s="66">
        <v>18</v>
      </c>
      <c r="K345" s="67">
        <v>45</v>
      </c>
      <c r="L345" s="64">
        <v>45</v>
      </c>
      <c r="M345" s="64">
        <v>20</v>
      </c>
      <c r="N345" s="67">
        <f>ABS(K345-$J345)</f>
        <v>27</v>
      </c>
      <c r="O345" s="64">
        <f>ABS(L345-$J345)</f>
        <v>27</v>
      </c>
      <c r="P345" s="64">
        <f>ABS(M345-$J345)</f>
        <v>2</v>
      </c>
      <c r="Q345" s="66">
        <v>17.185552402222221</v>
      </c>
      <c r="R345" s="66">
        <f>$Q345*J345</f>
        <v>309.33994323999997</v>
      </c>
      <c r="S345" s="67">
        <f>$Q345*K345</f>
        <v>773.34985810000001</v>
      </c>
      <c r="T345" s="64">
        <f>$Q345*L345</f>
        <v>773.34985810000001</v>
      </c>
      <c r="U345" s="64">
        <f>$Q345*M345</f>
        <v>343.7110480444444</v>
      </c>
      <c r="V345" s="67">
        <f t="shared" si="25"/>
        <v>464.00991486000004</v>
      </c>
      <c r="W345" s="64">
        <f t="shared" si="26"/>
        <v>464.00991486000004</v>
      </c>
      <c r="X345" s="117">
        <f t="shared" si="27"/>
        <v>34.371104804444428</v>
      </c>
      <c r="Y345" s="75">
        <f>IFERROR(MAX(1-N345/$J345,0),1)</f>
        <v>0</v>
      </c>
      <c r="Z345" s="27">
        <f>IFERROR(MAX(1-O345/$J345,0),1)</f>
        <v>0</v>
      </c>
      <c r="AA345" s="76">
        <f>IFERROR(MAX(1-P345/$J345,0),1)</f>
        <v>0.88888888888888884</v>
      </c>
      <c r="AB345" s="65" t="str">
        <f>IF(SUM($J345,M345)=0,"Others",VLOOKUP(AA345,Master!$B$4:$D$13,3,TRUE))</f>
        <v>80-90%</v>
      </c>
      <c r="AC345" s="60" t="str">
        <f>IF(SUM(J345,K345)=0,"Others",IF(AND(K345=0,J345&gt;0),"Not Forecasted But Sold",IF(AND(K345&gt;0,J345=0),"Forecasted But Not Sold",IF(K345/J345&gt;1.1,"Overforecast",IF(K345/J345&lt;0.9,"Underforecast","Normal")))))</f>
        <v>Overforecast</v>
      </c>
      <c r="AD345" s="61" t="str">
        <f>IF(SUM(J345,L345)=0,"Others",IF(AND(L345=0,J345&gt;0),"Not Forecasted But Sold",IF(AND(L345&gt;0,J345=0),"Forecasted But Not Sold",IF(L345/J345&gt;1.1,"Overforecast",IF(L345/J345&lt;0.9,"Underforecast","Normal")))))</f>
        <v>Overforecast</v>
      </c>
      <c r="AE345" s="61" t="str">
        <f>IF(SUM(J345,M345)=0,"Others",IF(AND(M345=0,J345&gt;0),"Not Forecasted But Sold",IF(AND(M345&gt;0,J345=0),"Forecasted But Not Sold",IF(M345/J345&gt;1.1,"Overforecast",IF(M345/J345&lt;0.9,"Underforecast","Normal")))))</f>
        <v>Overforecast</v>
      </c>
      <c r="AF345" s="144" t="str">
        <f>IFERROR(IF(J345=0,"0",VLOOKUP(J345/M345,Master!$N$5:$P$11,3,TRUE)),"Sales Agst No FC")</f>
        <v>80-120</v>
      </c>
    </row>
    <row r="346" spans="1:32" x14ac:dyDescent="0.45">
      <c r="A346" s="60" t="s">
        <v>2302</v>
      </c>
      <c r="B346" s="61" t="s">
        <v>1122</v>
      </c>
      <c r="C346" s="61" t="s">
        <v>1136</v>
      </c>
      <c r="D346" s="61" t="s">
        <v>1200</v>
      </c>
      <c r="E346" s="62" t="s">
        <v>456</v>
      </c>
      <c r="F346" s="62" t="s">
        <v>1632</v>
      </c>
      <c r="G346" s="63">
        <v>44593</v>
      </c>
      <c r="H346" s="64">
        <v>1093</v>
      </c>
      <c r="I346" s="61" t="str">
        <f t="shared" si="28"/>
        <v>Demand</v>
      </c>
      <c r="J346" s="66">
        <v>54</v>
      </c>
      <c r="K346" s="67">
        <v>250</v>
      </c>
      <c r="L346" s="64">
        <v>250</v>
      </c>
      <c r="M346" s="64">
        <v>250</v>
      </c>
      <c r="N346" s="67">
        <f>ABS(K346-$J346)</f>
        <v>196</v>
      </c>
      <c r="O346" s="64">
        <f>ABS(L346-$J346)</f>
        <v>196</v>
      </c>
      <c r="P346" s="64">
        <f>ABS(M346-$J346)</f>
        <v>196</v>
      </c>
      <c r="Q346" s="66">
        <v>9.9319533787907055</v>
      </c>
      <c r="R346" s="66">
        <f>$Q346*J346</f>
        <v>536.32548245469809</v>
      </c>
      <c r="S346" s="67">
        <f>$Q346*K346</f>
        <v>2482.9883446976764</v>
      </c>
      <c r="T346" s="64">
        <f>$Q346*L346</f>
        <v>2482.9883446976764</v>
      </c>
      <c r="U346" s="64">
        <f>$Q346*M346</f>
        <v>2482.9883446976764</v>
      </c>
      <c r="V346" s="67">
        <f t="shared" ref="V346:V395" si="29">ABS(S346-$R346)</f>
        <v>1946.6628622429785</v>
      </c>
      <c r="W346" s="64">
        <f t="shared" ref="W346:W395" si="30">ABS(T346-$R346)</f>
        <v>1946.6628622429785</v>
      </c>
      <c r="X346" s="117">
        <f t="shared" ref="X346:X395" si="31">ABS(U346-R346)</f>
        <v>1946.6628622429785</v>
      </c>
      <c r="Y346" s="75">
        <f>IFERROR(MAX(1-N346/$J346,0),1)</f>
        <v>0</v>
      </c>
      <c r="Z346" s="27">
        <f>IFERROR(MAX(1-O346/$J346,0),1)</f>
        <v>0</v>
      </c>
      <c r="AA346" s="76">
        <f>IFERROR(MAX(1-P346/$J346,0),1)</f>
        <v>0</v>
      </c>
      <c r="AB346" s="65" t="str">
        <f>IF(SUM($J346,M346)=0,"Others",VLOOKUP(AA346,Master!$B$4:$D$13,3,TRUE))</f>
        <v>0-10%</v>
      </c>
      <c r="AC346" s="60" t="str">
        <f>IF(SUM(J346,K346)=0,"Others",IF(AND(K346=0,J346&gt;0),"Not Forecasted But Sold",IF(AND(K346&gt;0,J346=0),"Forecasted But Not Sold",IF(K346/J346&gt;1.1,"Overforecast",IF(K346/J346&lt;0.9,"Underforecast","Normal")))))</f>
        <v>Overforecast</v>
      </c>
      <c r="AD346" s="61" t="str">
        <f>IF(SUM(J346,L346)=0,"Others",IF(AND(L346=0,J346&gt;0),"Not Forecasted But Sold",IF(AND(L346&gt;0,J346=0),"Forecasted But Not Sold",IF(L346/J346&gt;1.1,"Overforecast",IF(L346/J346&lt;0.9,"Underforecast","Normal")))))</f>
        <v>Overforecast</v>
      </c>
      <c r="AE346" s="61" t="str">
        <f>IF(SUM(J346,M346)=0,"Others",IF(AND(M346=0,J346&gt;0),"Not Forecasted But Sold",IF(AND(M346&gt;0,J346=0),"Forecasted But Not Sold",IF(M346/J346&gt;1.1,"Overforecast",IF(M346/J346&lt;0.9,"Underforecast","Normal")))))</f>
        <v>Overforecast</v>
      </c>
      <c r="AF346" s="144" t="str">
        <f>IFERROR(IF(J346=0,"0",VLOOKUP(J346/M346,Master!$N$5:$P$11,3,TRUE)),"Sales Agst No FC")</f>
        <v>0-25</v>
      </c>
    </row>
    <row r="347" spans="1:32" x14ac:dyDescent="0.45">
      <c r="A347" s="60" t="s">
        <v>2302</v>
      </c>
      <c r="B347" s="61" t="s">
        <v>1122</v>
      </c>
      <c r="C347" s="61" t="s">
        <v>1136</v>
      </c>
      <c r="D347" s="61" t="s">
        <v>1200</v>
      </c>
      <c r="E347" s="62" t="s">
        <v>457</v>
      </c>
      <c r="F347" s="62" t="s">
        <v>1633</v>
      </c>
      <c r="G347" s="63">
        <v>44593</v>
      </c>
      <c r="H347" s="64">
        <v>488</v>
      </c>
      <c r="I347" s="61" t="str">
        <f t="shared" si="28"/>
        <v>Demand</v>
      </c>
      <c r="J347" s="66">
        <v>0</v>
      </c>
      <c r="K347" s="67">
        <v>6</v>
      </c>
      <c r="L347" s="64">
        <v>6</v>
      </c>
      <c r="M347" s="64">
        <v>6</v>
      </c>
      <c r="N347" s="67">
        <f>ABS(K347-$J347)</f>
        <v>6</v>
      </c>
      <c r="O347" s="64">
        <f>ABS(L347-$J347)</f>
        <v>6</v>
      </c>
      <c r="P347" s="64">
        <f>ABS(M347-$J347)</f>
        <v>6</v>
      </c>
      <c r="Q347" s="66">
        <v>7.5267499999999989</v>
      </c>
      <c r="R347" s="66">
        <f>$Q347*J347</f>
        <v>0</v>
      </c>
      <c r="S347" s="67">
        <f>$Q347*K347</f>
        <v>45.160499999999992</v>
      </c>
      <c r="T347" s="64">
        <f>$Q347*L347</f>
        <v>45.160499999999992</v>
      </c>
      <c r="U347" s="64">
        <f>$Q347*M347</f>
        <v>45.160499999999992</v>
      </c>
      <c r="V347" s="67">
        <f t="shared" si="29"/>
        <v>45.160499999999992</v>
      </c>
      <c r="W347" s="64">
        <f t="shared" si="30"/>
        <v>45.160499999999992</v>
      </c>
      <c r="X347" s="117">
        <f t="shared" si="31"/>
        <v>45.160499999999992</v>
      </c>
      <c r="Y347" s="75">
        <f>IFERROR(MAX(1-N347/$J347,0),1)</f>
        <v>1</v>
      </c>
      <c r="Z347" s="27">
        <f>IFERROR(MAX(1-O347/$J347,0),1)</f>
        <v>1</v>
      </c>
      <c r="AA347" s="76">
        <f>IFERROR(MAX(1-P347/$J347,0),1)</f>
        <v>1</v>
      </c>
      <c r="AB347" s="65" t="str">
        <f>IF(SUM($J347,M347)=0,"Others",VLOOKUP(AA347,Master!$B$4:$D$13,3,TRUE))</f>
        <v>90-100%</v>
      </c>
      <c r="AC347" s="60" t="str">
        <f>IF(SUM(J347,K347)=0,"Others",IF(AND(K347=0,J347&gt;0),"Not Forecasted But Sold",IF(AND(K347&gt;0,J347=0),"Forecasted But Not Sold",IF(K347/J347&gt;1.1,"Overforecast",IF(K347/J347&lt;0.9,"Underforecast","Normal")))))</f>
        <v>Forecasted But Not Sold</v>
      </c>
      <c r="AD347" s="61" t="str">
        <f>IF(SUM(J347,L347)=0,"Others",IF(AND(L347=0,J347&gt;0),"Not Forecasted But Sold",IF(AND(L347&gt;0,J347=0),"Forecasted But Not Sold",IF(L347/J347&gt;1.1,"Overforecast",IF(L347/J347&lt;0.9,"Underforecast","Normal")))))</f>
        <v>Forecasted But Not Sold</v>
      </c>
      <c r="AE347" s="61" t="str">
        <f>IF(SUM(J347,M347)=0,"Others",IF(AND(M347=0,J347&gt;0),"Not Forecasted But Sold",IF(AND(M347&gt;0,J347=0),"Forecasted But Not Sold",IF(M347/J347&gt;1.1,"Overforecast",IF(M347/J347&lt;0.9,"Underforecast","Normal")))))</f>
        <v>Forecasted But Not Sold</v>
      </c>
      <c r="AF347" s="144" t="str">
        <f>IFERROR(IF(J347=0,"0",VLOOKUP(J347/M347,Master!$N$5:$P$11,3,TRUE)),"Sales Agst No FC")</f>
        <v>0</v>
      </c>
    </row>
    <row r="348" spans="1:32" x14ac:dyDescent="0.45">
      <c r="A348" s="60" t="s">
        <v>2302</v>
      </c>
      <c r="B348" s="61" t="s">
        <v>1121</v>
      </c>
      <c r="C348" s="61" t="s">
        <v>1136</v>
      </c>
      <c r="D348" s="61" t="s">
        <v>1199</v>
      </c>
      <c r="E348" s="62" t="s">
        <v>458</v>
      </c>
      <c r="F348" s="62" t="s">
        <v>1634</v>
      </c>
      <c r="G348" s="63">
        <v>44593</v>
      </c>
      <c r="H348" s="64">
        <v>288</v>
      </c>
      <c r="I348" s="61" t="str">
        <f t="shared" si="28"/>
        <v>Demand</v>
      </c>
      <c r="J348" s="66">
        <v>208</v>
      </c>
      <c r="K348" s="67">
        <v>744</v>
      </c>
      <c r="L348" s="64">
        <v>744</v>
      </c>
      <c r="M348" s="64">
        <v>600</v>
      </c>
      <c r="N348" s="67">
        <f>ABS(K348-$J348)</f>
        <v>536</v>
      </c>
      <c r="O348" s="64">
        <f>ABS(L348-$J348)</f>
        <v>536</v>
      </c>
      <c r="P348" s="64">
        <f>ABS(M348-$J348)</f>
        <v>392</v>
      </c>
      <c r="Q348" s="66">
        <v>7.4221439517400647</v>
      </c>
      <c r="R348" s="66">
        <f>$Q348*J348</f>
        <v>1543.8059419619335</v>
      </c>
      <c r="S348" s="67">
        <f>$Q348*K348</f>
        <v>5522.0751000946084</v>
      </c>
      <c r="T348" s="64">
        <f>$Q348*L348</f>
        <v>5522.0751000946084</v>
      </c>
      <c r="U348" s="64">
        <f>$Q348*M348</f>
        <v>4453.2863710440388</v>
      </c>
      <c r="V348" s="67">
        <f t="shared" si="29"/>
        <v>3978.2691581326749</v>
      </c>
      <c r="W348" s="64">
        <f t="shared" si="30"/>
        <v>3978.2691581326749</v>
      </c>
      <c r="X348" s="117">
        <f t="shared" si="31"/>
        <v>2909.4804290821053</v>
      </c>
      <c r="Y348" s="75">
        <f>IFERROR(MAX(1-N348/$J348,0),1)</f>
        <v>0</v>
      </c>
      <c r="Z348" s="27">
        <f>IFERROR(MAX(1-O348/$J348,0),1)</f>
        <v>0</v>
      </c>
      <c r="AA348" s="76">
        <f>IFERROR(MAX(1-P348/$J348,0),1)</f>
        <v>0</v>
      </c>
      <c r="AB348" s="65" t="str">
        <f>IF(SUM($J348,M348)=0,"Others",VLOOKUP(AA348,Master!$B$4:$D$13,3,TRUE))</f>
        <v>0-10%</v>
      </c>
      <c r="AC348" s="60" t="str">
        <f>IF(SUM(J348,K348)=0,"Others",IF(AND(K348=0,J348&gt;0),"Not Forecasted But Sold",IF(AND(K348&gt;0,J348=0),"Forecasted But Not Sold",IF(K348/J348&gt;1.1,"Overforecast",IF(K348/J348&lt;0.9,"Underforecast","Normal")))))</f>
        <v>Overforecast</v>
      </c>
      <c r="AD348" s="61" t="str">
        <f>IF(SUM(J348,L348)=0,"Others",IF(AND(L348=0,J348&gt;0),"Not Forecasted But Sold",IF(AND(L348&gt;0,J348=0),"Forecasted But Not Sold",IF(L348/J348&gt;1.1,"Overforecast",IF(L348/J348&lt;0.9,"Underforecast","Normal")))))</f>
        <v>Overforecast</v>
      </c>
      <c r="AE348" s="61" t="str">
        <f>IF(SUM(J348,M348)=0,"Others",IF(AND(M348=0,J348&gt;0),"Not Forecasted But Sold",IF(AND(M348&gt;0,J348=0),"Forecasted But Not Sold",IF(M348/J348&gt;1.1,"Overforecast",IF(M348/J348&lt;0.9,"Underforecast","Normal")))))</f>
        <v>Overforecast</v>
      </c>
      <c r="AF348" s="144" t="str">
        <f>IFERROR(IF(J348=0,"0",VLOOKUP(J348/M348,Master!$N$5:$P$11,3,TRUE)),"Sales Agst No FC")</f>
        <v>25-50</v>
      </c>
    </row>
    <row r="349" spans="1:32" x14ac:dyDescent="0.45">
      <c r="A349" s="60" t="s">
        <v>2302</v>
      </c>
      <c r="B349" s="61" t="s">
        <v>1121</v>
      </c>
      <c r="C349" s="61" t="s">
        <v>1136</v>
      </c>
      <c r="D349" s="61" t="s">
        <v>1199</v>
      </c>
      <c r="E349" s="62" t="s">
        <v>459</v>
      </c>
      <c r="F349" s="62" t="s">
        <v>1635</v>
      </c>
      <c r="G349" s="63">
        <v>44593</v>
      </c>
      <c r="H349" s="64">
        <v>195</v>
      </c>
      <c r="I349" s="61" t="str">
        <f t="shared" si="28"/>
        <v>Demand</v>
      </c>
      <c r="J349" s="66">
        <v>174</v>
      </c>
      <c r="K349" s="67">
        <v>272</v>
      </c>
      <c r="L349" s="64">
        <v>272</v>
      </c>
      <c r="M349" s="64">
        <v>200</v>
      </c>
      <c r="N349" s="67">
        <f>ABS(K349-$J349)</f>
        <v>98</v>
      </c>
      <c r="O349" s="64">
        <f>ABS(L349-$J349)</f>
        <v>98</v>
      </c>
      <c r="P349" s="64">
        <f>ABS(M349-$J349)</f>
        <v>26</v>
      </c>
      <c r="Q349" s="66">
        <v>22.462155263455692</v>
      </c>
      <c r="R349" s="66">
        <f>$Q349*J349</f>
        <v>3908.4150158412904</v>
      </c>
      <c r="S349" s="67">
        <f>$Q349*K349</f>
        <v>6109.7062316599486</v>
      </c>
      <c r="T349" s="64">
        <f>$Q349*L349</f>
        <v>6109.7062316599486</v>
      </c>
      <c r="U349" s="64">
        <f>$Q349*M349</f>
        <v>4492.4310526911386</v>
      </c>
      <c r="V349" s="67">
        <f t="shared" si="29"/>
        <v>2201.2912158186582</v>
      </c>
      <c r="W349" s="64">
        <f t="shared" si="30"/>
        <v>2201.2912158186582</v>
      </c>
      <c r="X349" s="117">
        <f t="shared" si="31"/>
        <v>584.01603684984821</v>
      </c>
      <c r="Y349" s="75">
        <f>IFERROR(MAX(1-N349/$J349,0),1)</f>
        <v>0.43678160919540232</v>
      </c>
      <c r="Z349" s="27">
        <f>IFERROR(MAX(1-O349/$J349,0),1)</f>
        <v>0.43678160919540232</v>
      </c>
      <c r="AA349" s="76">
        <f>IFERROR(MAX(1-P349/$J349,0),1)</f>
        <v>0.85057471264367812</v>
      </c>
      <c r="AB349" s="65" t="str">
        <f>IF(SUM($J349,M349)=0,"Others",VLOOKUP(AA349,Master!$B$4:$D$13,3,TRUE))</f>
        <v>80-90%</v>
      </c>
      <c r="AC349" s="60" t="str">
        <f>IF(SUM(J349,K349)=0,"Others",IF(AND(K349=0,J349&gt;0),"Not Forecasted But Sold",IF(AND(K349&gt;0,J349=0),"Forecasted But Not Sold",IF(K349/J349&gt;1.1,"Overforecast",IF(K349/J349&lt;0.9,"Underforecast","Normal")))))</f>
        <v>Overforecast</v>
      </c>
      <c r="AD349" s="61" t="str">
        <f>IF(SUM(J349,L349)=0,"Others",IF(AND(L349=0,J349&gt;0),"Not Forecasted But Sold",IF(AND(L349&gt;0,J349=0),"Forecasted But Not Sold",IF(L349/J349&gt;1.1,"Overforecast",IF(L349/J349&lt;0.9,"Underforecast","Normal")))))</f>
        <v>Overforecast</v>
      </c>
      <c r="AE349" s="61" t="str">
        <f>IF(SUM(J349,M349)=0,"Others",IF(AND(M349=0,J349&gt;0),"Not Forecasted But Sold",IF(AND(M349&gt;0,J349=0),"Forecasted But Not Sold",IF(M349/J349&gt;1.1,"Overforecast",IF(M349/J349&lt;0.9,"Underforecast","Normal")))))</f>
        <v>Overforecast</v>
      </c>
      <c r="AF349" s="144" t="str">
        <f>IFERROR(IF(J349=0,"0",VLOOKUP(J349/M349,Master!$N$5:$P$11,3,TRUE)),"Sales Agst No FC")</f>
        <v>80-120</v>
      </c>
    </row>
    <row r="350" spans="1:32" x14ac:dyDescent="0.45">
      <c r="A350" s="60" t="s">
        <v>2302</v>
      </c>
      <c r="B350" s="61" t="s">
        <v>1123</v>
      </c>
      <c r="C350" s="61" t="s">
        <v>1136</v>
      </c>
      <c r="D350" s="61" t="s">
        <v>1200</v>
      </c>
      <c r="E350" s="62" t="s">
        <v>460</v>
      </c>
      <c r="F350" s="62" t="s">
        <v>1636</v>
      </c>
      <c r="G350" s="63">
        <v>44593</v>
      </c>
      <c r="H350" s="64">
        <v>15925</v>
      </c>
      <c r="I350" s="61" t="str">
        <f t="shared" si="28"/>
        <v>Demand</v>
      </c>
      <c r="J350" s="66">
        <v>2470</v>
      </c>
      <c r="K350" s="67">
        <v>1480</v>
      </c>
      <c r="L350" s="64">
        <v>1480</v>
      </c>
      <c r="M350" s="64">
        <v>1000</v>
      </c>
      <c r="N350" s="67">
        <f>ABS(K350-$J350)</f>
        <v>990</v>
      </c>
      <c r="O350" s="64">
        <f>ABS(L350-$J350)</f>
        <v>990</v>
      </c>
      <c r="P350" s="64">
        <f>ABS(M350-$J350)</f>
        <v>1470</v>
      </c>
      <c r="Q350" s="66">
        <v>2.5056063434829055</v>
      </c>
      <c r="R350" s="66">
        <f>$Q350*J350</f>
        <v>6188.8476684027764</v>
      </c>
      <c r="S350" s="67">
        <f>$Q350*K350</f>
        <v>3708.2973883547002</v>
      </c>
      <c r="T350" s="64">
        <f>$Q350*L350</f>
        <v>3708.2973883547002</v>
      </c>
      <c r="U350" s="64">
        <f>$Q350*M350</f>
        <v>2505.6063434829052</v>
      </c>
      <c r="V350" s="67">
        <f t="shared" si="29"/>
        <v>2480.5502800480763</v>
      </c>
      <c r="W350" s="64">
        <f t="shared" si="30"/>
        <v>2480.5502800480763</v>
      </c>
      <c r="X350" s="117">
        <f t="shared" si="31"/>
        <v>3683.2413249198712</v>
      </c>
      <c r="Y350" s="75">
        <f>IFERROR(MAX(1-N350/$J350,0),1)</f>
        <v>0.59919028340080971</v>
      </c>
      <c r="Z350" s="27">
        <f>IFERROR(MAX(1-O350/$J350,0),1)</f>
        <v>0.59919028340080971</v>
      </c>
      <c r="AA350" s="76">
        <f>IFERROR(MAX(1-P350/$J350,0),1)</f>
        <v>0.40485829959514175</v>
      </c>
      <c r="AB350" s="65" t="str">
        <f>IF(SUM($J350,M350)=0,"Others",VLOOKUP(AA350,Master!$B$4:$D$13,3,TRUE))</f>
        <v>30-40%</v>
      </c>
      <c r="AC350" s="60" t="str">
        <f>IF(SUM(J350,K350)=0,"Others",IF(AND(K350=0,J350&gt;0),"Not Forecasted But Sold",IF(AND(K350&gt;0,J350=0),"Forecasted But Not Sold",IF(K350/J350&gt;1.1,"Overforecast",IF(K350/J350&lt;0.9,"Underforecast","Normal")))))</f>
        <v>Underforecast</v>
      </c>
      <c r="AD350" s="61" t="str">
        <f>IF(SUM(J350,L350)=0,"Others",IF(AND(L350=0,J350&gt;0),"Not Forecasted But Sold",IF(AND(L350&gt;0,J350=0),"Forecasted But Not Sold",IF(L350/J350&gt;1.1,"Overforecast",IF(L350/J350&lt;0.9,"Underforecast","Normal")))))</f>
        <v>Underforecast</v>
      </c>
      <c r="AE350" s="61" t="str">
        <f>IF(SUM(J350,M350)=0,"Others",IF(AND(M350=0,J350&gt;0),"Not Forecasted But Sold",IF(AND(M350&gt;0,J350=0),"Forecasted But Not Sold",IF(M350/J350&gt;1.1,"Overforecast",IF(M350/J350&lt;0.9,"Underforecast","Normal")))))</f>
        <v>Underforecast</v>
      </c>
      <c r="AF350" s="144" t="str">
        <f>IFERROR(IF(J350=0,"0",VLOOKUP(J350/M350,Master!$N$5:$P$11,3,TRUE)),"Sales Agst No FC")</f>
        <v>&gt;200"</v>
      </c>
    </row>
    <row r="351" spans="1:32" x14ac:dyDescent="0.45">
      <c r="A351" s="60" t="s">
        <v>2302</v>
      </c>
      <c r="B351" s="61" t="s">
        <v>1121</v>
      </c>
      <c r="C351" s="61" t="s">
        <v>1136</v>
      </c>
      <c r="D351" s="61" t="s">
        <v>1200</v>
      </c>
      <c r="E351" s="62" t="s">
        <v>461</v>
      </c>
      <c r="F351" s="62" t="s">
        <v>1637</v>
      </c>
      <c r="G351" s="63">
        <v>44593</v>
      </c>
      <c r="H351" s="64">
        <v>1388</v>
      </c>
      <c r="I351" s="61" t="str">
        <f t="shared" si="28"/>
        <v>Demand</v>
      </c>
      <c r="J351" s="66">
        <v>499</v>
      </c>
      <c r="K351" s="67">
        <v>364</v>
      </c>
      <c r="L351" s="64">
        <v>364</v>
      </c>
      <c r="M351" s="64">
        <v>380</v>
      </c>
      <c r="N351" s="67">
        <f>ABS(K351-$J351)</f>
        <v>135</v>
      </c>
      <c r="O351" s="64">
        <f>ABS(L351-$J351)</f>
        <v>135</v>
      </c>
      <c r="P351" s="64">
        <f>ABS(M351-$J351)</f>
        <v>119</v>
      </c>
      <c r="Q351" s="66">
        <v>8.0913247979368652</v>
      </c>
      <c r="R351" s="66">
        <f>$Q351*J351</f>
        <v>4037.5710741704956</v>
      </c>
      <c r="S351" s="67">
        <f>$Q351*K351</f>
        <v>2945.2422264490187</v>
      </c>
      <c r="T351" s="64">
        <f>$Q351*L351</f>
        <v>2945.2422264490187</v>
      </c>
      <c r="U351" s="64">
        <f>$Q351*M351</f>
        <v>3074.7034232160086</v>
      </c>
      <c r="V351" s="67">
        <f t="shared" si="29"/>
        <v>1092.3288477214769</v>
      </c>
      <c r="W351" s="64">
        <f t="shared" si="30"/>
        <v>1092.3288477214769</v>
      </c>
      <c r="X351" s="117">
        <f t="shared" si="31"/>
        <v>962.86765095448709</v>
      </c>
      <c r="Y351" s="75">
        <f>IFERROR(MAX(1-N351/$J351,0),1)</f>
        <v>0.72945891783567141</v>
      </c>
      <c r="Z351" s="27">
        <f>IFERROR(MAX(1-O351/$J351,0),1)</f>
        <v>0.72945891783567141</v>
      </c>
      <c r="AA351" s="76">
        <f>IFERROR(MAX(1-P351/$J351,0),1)</f>
        <v>0.76152304609218435</v>
      </c>
      <c r="AB351" s="65" t="str">
        <f>IF(SUM($J351,M351)=0,"Others",VLOOKUP(AA351,Master!$B$4:$D$13,3,TRUE))</f>
        <v>70-80%</v>
      </c>
      <c r="AC351" s="60" t="str">
        <f>IF(SUM(J351,K351)=0,"Others",IF(AND(K351=0,J351&gt;0),"Not Forecasted But Sold",IF(AND(K351&gt;0,J351=0),"Forecasted But Not Sold",IF(K351/J351&gt;1.1,"Overforecast",IF(K351/J351&lt;0.9,"Underforecast","Normal")))))</f>
        <v>Underforecast</v>
      </c>
      <c r="AD351" s="61" t="str">
        <f>IF(SUM(J351,L351)=0,"Others",IF(AND(L351=0,J351&gt;0),"Not Forecasted But Sold",IF(AND(L351&gt;0,J351=0),"Forecasted But Not Sold",IF(L351/J351&gt;1.1,"Overforecast",IF(L351/J351&lt;0.9,"Underforecast","Normal")))))</f>
        <v>Underforecast</v>
      </c>
      <c r="AE351" s="61" t="str">
        <f>IF(SUM(J351,M351)=0,"Others",IF(AND(M351=0,J351&gt;0),"Not Forecasted But Sold",IF(AND(M351&gt;0,J351=0),"Forecasted But Not Sold",IF(M351/J351&gt;1.1,"Overforecast",IF(M351/J351&lt;0.9,"Underforecast","Normal")))))</f>
        <v>Underforecast</v>
      </c>
      <c r="AF351" s="144" t="str">
        <f>IFERROR(IF(J351=0,"0",VLOOKUP(J351/M351,Master!$N$5:$P$11,3,TRUE)),"Sales Agst No FC")</f>
        <v>120-150</v>
      </c>
    </row>
    <row r="352" spans="1:32" x14ac:dyDescent="0.45">
      <c r="A352" s="60" t="s">
        <v>2302</v>
      </c>
      <c r="B352" s="61" t="s">
        <v>1123</v>
      </c>
      <c r="C352" s="61" t="s">
        <v>1136</v>
      </c>
      <c r="D352" s="61" t="s">
        <v>1200</v>
      </c>
      <c r="E352" s="62" t="s">
        <v>462</v>
      </c>
      <c r="F352" s="62" t="s">
        <v>1638</v>
      </c>
      <c r="G352" s="63">
        <v>44593</v>
      </c>
      <c r="H352" s="64">
        <v>10972</v>
      </c>
      <c r="I352" s="61" t="str">
        <f t="shared" si="28"/>
        <v>Demand</v>
      </c>
      <c r="J352" s="66">
        <v>2856</v>
      </c>
      <c r="K352" s="67">
        <v>2802</v>
      </c>
      <c r="L352" s="64">
        <v>2802</v>
      </c>
      <c r="M352" s="64">
        <v>1500</v>
      </c>
      <c r="N352" s="67">
        <f>ABS(K352-$J352)</f>
        <v>54</v>
      </c>
      <c r="O352" s="64">
        <f>ABS(L352-$J352)</f>
        <v>54</v>
      </c>
      <c r="P352" s="64">
        <f>ABS(M352-$J352)</f>
        <v>1356</v>
      </c>
      <c r="Q352" s="66">
        <v>3.2666200140802575</v>
      </c>
      <c r="R352" s="66">
        <f>$Q352*J352</f>
        <v>9329.4667602132158</v>
      </c>
      <c r="S352" s="67">
        <f>$Q352*K352</f>
        <v>9153.0692794528823</v>
      </c>
      <c r="T352" s="64">
        <f>$Q352*L352</f>
        <v>9153.0692794528823</v>
      </c>
      <c r="U352" s="64">
        <f>$Q352*M352</f>
        <v>4899.9300211203863</v>
      </c>
      <c r="V352" s="67">
        <f t="shared" si="29"/>
        <v>176.39748076033356</v>
      </c>
      <c r="W352" s="64">
        <f t="shared" si="30"/>
        <v>176.39748076033356</v>
      </c>
      <c r="X352" s="117">
        <f t="shared" si="31"/>
        <v>4429.5367390928295</v>
      </c>
      <c r="Y352" s="75">
        <f>IFERROR(MAX(1-N352/$J352,0),1)</f>
        <v>0.98109243697478987</v>
      </c>
      <c r="Z352" s="27">
        <f>IFERROR(MAX(1-O352/$J352,0),1)</f>
        <v>0.98109243697478987</v>
      </c>
      <c r="AA352" s="76">
        <f>IFERROR(MAX(1-P352/$J352,0),1)</f>
        <v>0.52521008403361347</v>
      </c>
      <c r="AB352" s="65" t="str">
        <f>IF(SUM($J352,M352)=0,"Others",VLOOKUP(AA352,Master!$B$4:$D$13,3,TRUE))</f>
        <v>50-60%</v>
      </c>
      <c r="AC352" s="60" t="str">
        <f>IF(SUM(J352,K352)=0,"Others",IF(AND(K352=0,J352&gt;0),"Not Forecasted But Sold",IF(AND(K352&gt;0,J352=0),"Forecasted But Not Sold",IF(K352/J352&gt;1.1,"Overforecast",IF(K352/J352&lt;0.9,"Underforecast","Normal")))))</f>
        <v>Normal</v>
      </c>
      <c r="AD352" s="61" t="str">
        <f>IF(SUM(J352,L352)=0,"Others",IF(AND(L352=0,J352&gt;0),"Not Forecasted But Sold",IF(AND(L352&gt;0,J352=0),"Forecasted But Not Sold",IF(L352/J352&gt;1.1,"Overforecast",IF(L352/J352&lt;0.9,"Underforecast","Normal")))))</f>
        <v>Normal</v>
      </c>
      <c r="AE352" s="61" t="str">
        <f>IF(SUM(J352,M352)=0,"Others",IF(AND(M352=0,J352&gt;0),"Not Forecasted But Sold",IF(AND(M352&gt;0,J352=0),"Forecasted But Not Sold",IF(M352/J352&gt;1.1,"Overforecast",IF(M352/J352&lt;0.9,"Underforecast","Normal")))))</f>
        <v>Underforecast</v>
      </c>
      <c r="AF352" s="144" t="str">
        <f>IFERROR(IF(J352=0,"0",VLOOKUP(J352/M352,Master!$N$5:$P$11,3,TRUE)),"Sales Agst No FC")</f>
        <v>150-200</v>
      </c>
    </row>
    <row r="353" spans="1:32" x14ac:dyDescent="0.45">
      <c r="A353" s="60" t="s">
        <v>2302</v>
      </c>
      <c r="B353" s="61" t="s">
        <v>1121</v>
      </c>
      <c r="C353" s="61" t="s">
        <v>1136</v>
      </c>
      <c r="D353" s="61" t="s">
        <v>1200</v>
      </c>
      <c r="E353" s="62" t="s">
        <v>463</v>
      </c>
      <c r="F353" s="62" t="s">
        <v>1639</v>
      </c>
      <c r="G353" s="63">
        <v>44593</v>
      </c>
      <c r="H353" s="64">
        <v>1129</v>
      </c>
      <c r="I353" s="61" t="str">
        <f t="shared" si="28"/>
        <v>Demand</v>
      </c>
      <c r="J353" s="66">
        <v>162</v>
      </c>
      <c r="K353" s="67">
        <v>137</v>
      </c>
      <c r="L353" s="64">
        <v>137</v>
      </c>
      <c r="M353" s="64">
        <v>150</v>
      </c>
      <c r="N353" s="67">
        <f>ABS(K353-$J353)</f>
        <v>25</v>
      </c>
      <c r="O353" s="64">
        <f>ABS(L353-$J353)</f>
        <v>25</v>
      </c>
      <c r="P353" s="64">
        <f>ABS(M353-$J353)</f>
        <v>12</v>
      </c>
      <c r="Q353" s="66">
        <v>23.049205669774832</v>
      </c>
      <c r="R353" s="66">
        <f>$Q353*J353</f>
        <v>3733.9713185035225</v>
      </c>
      <c r="S353" s="67">
        <f>$Q353*K353</f>
        <v>3157.741176759152</v>
      </c>
      <c r="T353" s="64">
        <f>$Q353*L353</f>
        <v>3157.741176759152</v>
      </c>
      <c r="U353" s="64">
        <f>$Q353*M353</f>
        <v>3457.3808504662247</v>
      </c>
      <c r="V353" s="67">
        <f t="shared" si="29"/>
        <v>576.23014174437048</v>
      </c>
      <c r="W353" s="64">
        <f t="shared" si="30"/>
        <v>576.23014174437048</v>
      </c>
      <c r="X353" s="117">
        <f t="shared" si="31"/>
        <v>276.5904680372978</v>
      </c>
      <c r="Y353" s="75">
        <f>IFERROR(MAX(1-N353/$J353,0),1)</f>
        <v>0.84567901234567899</v>
      </c>
      <c r="Z353" s="27">
        <f>IFERROR(MAX(1-O353/$J353,0),1)</f>
        <v>0.84567901234567899</v>
      </c>
      <c r="AA353" s="76">
        <f>IFERROR(MAX(1-P353/$J353,0),1)</f>
        <v>0.92592592592592593</v>
      </c>
      <c r="AB353" s="65" t="str">
        <f>IF(SUM($J353,M353)=0,"Others",VLOOKUP(AA353,Master!$B$4:$D$13,3,TRUE))</f>
        <v>90-100%</v>
      </c>
      <c r="AC353" s="60" t="str">
        <f>IF(SUM(J353,K353)=0,"Others",IF(AND(K353=0,J353&gt;0),"Not Forecasted But Sold",IF(AND(K353&gt;0,J353=0),"Forecasted But Not Sold",IF(K353/J353&gt;1.1,"Overforecast",IF(K353/J353&lt;0.9,"Underforecast","Normal")))))</f>
        <v>Underforecast</v>
      </c>
      <c r="AD353" s="61" t="str">
        <f>IF(SUM(J353,L353)=0,"Others",IF(AND(L353=0,J353&gt;0),"Not Forecasted But Sold",IF(AND(L353&gt;0,J353=0),"Forecasted But Not Sold",IF(L353/J353&gt;1.1,"Overforecast",IF(L353/J353&lt;0.9,"Underforecast","Normal")))))</f>
        <v>Underforecast</v>
      </c>
      <c r="AE353" s="61" t="str">
        <f>IF(SUM(J353,M353)=0,"Others",IF(AND(M353=0,J353&gt;0),"Not Forecasted But Sold",IF(AND(M353&gt;0,J353=0),"Forecasted But Not Sold",IF(M353/J353&gt;1.1,"Overforecast",IF(M353/J353&lt;0.9,"Underforecast","Normal")))))</f>
        <v>Normal</v>
      </c>
      <c r="AF353" s="144" t="str">
        <f>IFERROR(IF(J353=0,"0",VLOOKUP(J353/M353,Master!$N$5:$P$11,3,TRUE)),"Sales Agst No FC")</f>
        <v>80-120</v>
      </c>
    </row>
    <row r="354" spans="1:32" x14ac:dyDescent="0.45">
      <c r="A354" s="60" t="s">
        <v>2302</v>
      </c>
      <c r="B354" s="61" t="s">
        <v>1121</v>
      </c>
      <c r="C354" s="61" t="s">
        <v>1136</v>
      </c>
      <c r="D354" s="61" t="s">
        <v>1200</v>
      </c>
      <c r="E354" s="62" t="s">
        <v>464</v>
      </c>
      <c r="F354" s="62" t="s">
        <v>1640</v>
      </c>
      <c r="G354" s="63">
        <v>44593</v>
      </c>
      <c r="H354" s="64">
        <v>918</v>
      </c>
      <c r="I354" s="61" t="str">
        <f t="shared" si="28"/>
        <v>Demand</v>
      </c>
      <c r="J354" s="66">
        <v>223</v>
      </c>
      <c r="K354" s="67">
        <v>194</v>
      </c>
      <c r="L354" s="64">
        <v>194</v>
      </c>
      <c r="M354" s="64">
        <v>225</v>
      </c>
      <c r="N354" s="67">
        <f>ABS(K354-$J354)</f>
        <v>29</v>
      </c>
      <c r="O354" s="64">
        <f>ABS(L354-$J354)</f>
        <v>29</v>
      </c>
      <c r="P354" s="64">
        <f>ABS(M354-$J354)</f>
        <v>2</v>
      </c>
      <c r="Q354" s="66">
        <v>8.0902067207298973</v>
      </c>
      <c r="R354" s="66">
        <f>$Q354*J354</f>
        <v>1804.116098722767</v>
      </c>
      <c r="S354" s="67">
        <f>$Q354*K354</f>
        <v>1569.5001038216001</v>
      </c>
      <c r="T354" s="64">
        <f>$Q354*L354</f>
        <v>1569.5001038216001</v>
      </c>
      <c r="U354" s="64">
        <f>$Q354*M354</f>
        <v>1820.2965121642269</v>
      </c>
      <c r="V354" s="67">
        <f t="shared" si="29"/>
        <v>234.61599490116691</v>
      </c>
      <c r="W354" s="64">
        <f t="shared" si="30"/>
        <v>234.61599490116691</v>
      </c>
      <c r="X354" s="117">
        <f t="shared" si="31"/>
        <v>16.180413441459905</v>
      </c>
      <c r="Y354" s="75">
        <f>IFERROR(MAX(1-N354/$J354,0),1)</f>
        <v>0.86995515695067271</v>
      </c>
      <c r="Z354" s="27">
        <f>IFERROR(MAX(1-O354/$J354,0),1)</f>
        <v>0.86995515695067271</v>
      </c>
      <c r="AA354" s="76">
        <f>IFERROR(MAX(1-P354/$J354,0),1)</f>
        <v>0.99103139013452912</v>
      </c>
      <c r="AB354" s="65" t="str">
        <f>IF(SUM($J354,M354)=0,"Others",VLOOKUP(AA354,Master!$B$4:$D$13,3,TRUE))</f>
        <v>90-100%</v>
      </c>
      <c r="AC354" s="60" t="str">
        <f>IF(SUM(J354,K354)=0,"Others",IF(AND(K354=0,J354&gt;0),"Not Forecasted But Sold",IF(AND(K354&gt;0,J354=0),"Forecasted But Not Sold",IF(K354/J354&gt;1.1,"Overforecast",IF(K354/J354&lt;0.9,"Underforecast","Normal")))))</f>
        <v>Underforecast</v>
      </c>
      <c r="AD354" s="61" t="str">
        <f>IF(SUM(J354,L354)=0,"Others",IF(AND(L354=0,J354&gt;0),"Not Forecasted But Sold",IF(AND(L354&gt;0,J354=0),"Forecasted But Not Sold",IF(L354/J354&gt;1.1,"Overforecast",IF(L354/J354&lt;0.9,"Underforecast","Normal")))))</f>
        <v>Underforecast</v>
      </c>
      <c r="AE354" s="61" t="str">
        <f>IF(SUM(J354,M354)=0,"Others",IF(AND(M354=0,J354&gt;0),"Not Forecasted But Sold",IF(AND(M354&gt;0,J354=0),"Forecasted But Not Sold",IF(M354/J354&gt;1.1,"Overforecast",IF(M354/J354&lt;0.9,"Underforecast","Normal")))))</f>
        <v>Normal</v>
      </c>
      <c r="AF354" s="144" t="str">
        <f>IFERROR(IF(J354=0,"0",VLOOKUP(J354/M354,Master!$N$5:$P$11,3,TRUE)),"Sales Agst No FC")</f>
        <v>80-120</v>
      </c>
    </row>
    <row r="355" spans="1:32" x14ac:dyDescent="0.45">
      <c r="A355" s="60" t="s">
        <v>2302</v>
      </c>
      <c r="B355" s="61" t="s">
        <v>1123</v>
      </c>
      <c r="C355" s="61" t="s">
        <v>1136</v>
      </c>
      <c r="D355" s="61" t="s">
        <v>1200</v>
      </c>
      <c r="E355" s="62" t="s">
        <v>465</v>
      </c>
      <c r="F355" s="62" t="s">
        <v>1641</v>
      </c>
      <c r="G355" s="63">
        <v>44593</v>
      </c>
      <c r="H355" s="64">
        <v>8391</v>
      </c>
      <c r="I355" s="61" t="str">
        <f t="shared" si="28"/>
        <v>Demand</v>
      </c>
      <c r="J355" s="66">
        <v>997</v>
      </c>
      <c r="K355" s="67">
        <v>1119</v>
      </c>
      <c r="L355" s="64">
        <v>1119</v>
      </c>
      <c r="M355" s="64">
        <v>500</v>
      </c>
      <c r="N355" s="67">
        <f>ABS(K355-$J355)</f>
        <v>122</v>
      </c>
      <c r="O355" s="64">
        <f>ABS(L355-$J355)</f>
        <v>122</v>
      </c>
      <c r="P355" s="64">
        <f>ABS(M355-$J355)</f>
        <v>497</v>
      </c>
      <c r="Q355" s="66">
        <v>3.6968784860557773</v>
      </c>
      <c r="R355" s="66">
        <f>$Q355*J355</f>
        <v>3685.78785059761</v>
      </c>
      <c r="S355" s="67">
        <f>$Q355*K355</f>
        <v>4136.8070258964144</v>
      </c>
      <c r="T355" s="64">
        <f>$Q355*L355</f>
        <v>4136.8070258964144</v>
      </c>
      <c r="U355" s="64">
        <f>$Q355*M355</f>
        <v>1848.4392430278886</v>
      </c>
      <c r="V355" s="67">
        <f t="shared" si="29"/>
        <v>451.01917529880438</v>
      </c>
      <c r="W355" s="64">
        <f t="shared" si="30"/>
        <v>451.01917529880438</v>
      </c>
      <c r="X355" s="117">
        <f t="shared" si="31"/>
        <v>1837.3486075697215</v>
      </c>
      <c r="Y355" s="75">
        <f>IFERROR(MAX(1-N355/$J355,0),1)</f>
        <v>0.87763289869608829</v>
      </c>
      <c r="Z355" s="27">
        <f>IFERROR(MAX(1-O355/$J355,0),1)</f>
        <v>0.87763289869608829</v>
      </c>
      <c r="AA355" s="76">
        <f>IFERROR(MAX(1-P355/$J355,0),1)</f>
        <v>0.50150451354062187</v>
      </c>
      <c r="AB355" s="65" t="str">
        <f>IF(SUM($J355,M355)=0,"Others",VLOOKUP(AA355,Master!$B$4:$D$13,3,TRUE))</f>
        <v>40-50%</v>
      </c>
      <c r="AC355" s="60" t="str">
        <f>IF(SUM(J355,K355)=0,"Others",IF(AND(K355=0,J355&gt;0),"Not Forecasted But Sold",IF(AND(K355&gt;0,J355=0),"Forecasted But Not Sold",IF(K355/J355&gt;1.1,"Overforecast",IF(K355/J355&lt;0.9,"Underforecast","Normal")))))</f>
        <v>Overforecast</v>
      </c>
      <c r="AD355" s="61" t="str">
        <f>IF(SUM(J355,L355)=0,"Others",IF(AND(L355=0,J355&gt;0),"Not Forecasted But Sold",IF(AND(L355&gt;0,J355=0),"Forecasted But Not Sold",IF(L355/J355&gt;1.1,"Overforecast",IF(L355/J355&lt;0.9,"Underforecast","Normal")))))</f>
        <v>Overforecast</v>
      </c>
      <c r="AE355" s="61" t="str">
        <f>IF(SUM(J355,M355)=0,"Others",IF(AND(M355=0,J355&gt;0),"Not Forecasted But Sold",IF(AND(M355&gt;0,J355=0),"Forecasted But Not Sold",IF(M355/J355&gt;1.1,"Overforecast",IF(M355/J355&lt;0.9,"Underforecast","Normal")))))</f>
        <v>Underforecast</v>
      </c>
      <c r="AF355" s="144" t="str">
        <f>IFERROR(IF(J355=0,"0",VLOOKUP(J355/M355,Master!$N$5:$P$11,3,TRUE)),"Sales Agst No FC")</f>
        <v>150-200</v>
      </c>
    </row>
    <row r="356" spans="1:32" x14ac:dyDescent="0.45">
      <c r="A356" s="60" t="s">
        <v>2302</v>
      </c>
      <c r="B356" s="61" t="s">
        <v>1121</v>
      </c>
      <c r="C356" s="61" t="s">
        <v>1136</v>
      </c>
      <c r="D356" s="61" t="s">
        <v>1200</v>
      </c>
      <c r="E356" s="62" t="s">
        <v>466</v>
      </c>
      <c r="F356" s="62" t="s">
        <v>1642</v>
      </c>
      <c r="G356" s="63">
        <v>44593</v>
      </c>
      <c r="H356" s="64">
        <v>954</v>
      </c>
      <c r="I356" s="61" t="str">
        <f t="shared" si="28"/>
        <v>Demand</v>
      </c>
      <c r="J356" s="66">
        <v>92</v>
      </c>
      <c r="K356" s="67">
        <v>123</v>
      </c>
      <c r="L356" s="64">
        <v>123</v>
      </c>
      <c r="M356" s="64">
        <v>96</v>
      </c>
      <c r="N356" s="67">
        <f>ABS(K356-$J356)</f>
        <v>31</v>
      </c>
      <c r="O356" s="64">
        <f>ABS(L356-$J356)</f>
        <v>31</v>
      </c>
      <c r="P356" s="64">
        <f>ABS(M356-$J356)</f>
        <v>4</v>
      </c>
      <c r="Q356" s="66">
        <v>23.046961464840081</v>
      </c>
      <c r="R356" s="66">
        <f>$Q356*J356</f>
        <v>2120.3204547652876</v>
      </c>
      <c r="S356" s="67">
        <f>$Q356*K356</f>
        <v>2834.7762601753298</v>
      </c>
      <c r="T356" s="64">
        <f>$Q356*L356</f>
        <v>2834.7762601753298</v>
      </c>
      <c r="U356" s="64">
        <f>$Q356*M356</f>
        <v>2212.5083006246477</v>
      </c>
      <c r="V356" s="67">
        <f t="shared" si="29"/>
        <v>714.4558054100421</v>
      </c>
      <c r="W356" s="64">
        <f t="shared" si="30"/>
        <v>714.4558054100421</v>
      </c>
      <c r="X356" s="117">
        <f t="shared" si="31"/>
        <v>92.187845859360095</v>
      </c>
      <c r="Y356" s="75">
        <f>IFERROR(MAX(1-N356/$J356,0),1)</f>
        <v>0.66304347826086962</v>
      </c>
      <c r="Z356" s="27">
        <f>IFERROR(MAX(1-O356/$J356,0),1)</f>
        <v>0.66304347826086962</v>
      </c>
      <c r="AA356" s="76">
        <f>IFERROR(MAX(1-P356/$J356,0),1)</f>
        <v>0.95652173913043481</v>
      </c>
      <c r="AB356" s="65" t="str">
        <f>IF(SUM($J356,M356)=0,"Others",VLOOKUP(AA356,Master!$B$4:$D$13,3,TRUE))</f>
        <v>90-100%</v>
      </c>
      <c r="AC356" s="60" t="str">
        <f>IF(SUM(J356,K356)=0,"Others",IF(AND(K356=0,J356&gt;0),"Not Forecasted But Sold",IF(AND(K356&gt;0,J356=0),"Forecasted But Not Sold",IF(K356/J356&gt;1.1,"Overforecast",IF(K356/J356&lt;0.9,"Underforecast","Normal")))))</f>
        <v>Overforecast</v>
      </c>
      <c r="AD356" s="61" t="str">
        <f>IF(SUM(J356,L356)=0,"Others",IF(AND(L356=0,J356&gt;0),"Not Forecasted But Sold",IF(AND(L356&gt;0,J356=0),"Forecasted But Not Sold",IF(L356/J356&gt;1.1,"Overforecast",IF(L356/J356&lt;0.9,"Underforecast","Normal")))))</f>
        <v>Overforecast</v>
      </c>
      <c r="AE356" s="61" t="str">
        <f>IF(SUM(J356,M356)=0,"Others",IF(AND(M356=0,J356&gt;0),"Not Forecasted But Sold",IF(AND(M356&gt;0,J356=0),"Forecasted But Not Sold",IF(M356/J356&gt;1.1,"Overforecast",IF(M356/J356&lt;0.9,"Underforecast","Normal")))))</f>
        <v>Normal</v>
      </c>
      <c r="AF356" s="144" t="str">
        <f>IFERROR(IF(J356=0,"0",VLOOKUP(J356/M356,Master!$N$5:$P$11,3,TRUE)),"Sales Agst No FC")</f>
        <v>80-120</v>
      </c>
    </row>
    <row r="357" spans="1:32" x14ac:dyDescent="0.45">
      <c r="A357" s="60" t="s">
        <v>2302</v>
      </c>
      <c r="B357" s="61" t="s">
        <v>1119</v>
      </c>
      <c r="C357" s="61" t="s">
        <v>1136</v>
      </c>
      <c r="D357" s="61" t="s">
        <v>1201</v>
      </c>
      <c r="E357" s="62" t="s">
        <v>467</v>
      </c>
      <c r="F357" s="62" t="s">
        <v>1643</v>
      </c>
      <c r="G357" s="63">
        <v>44593</v>
      </c>
      <c r="H357" s="64">
        <v>30974</v>
      </c>
      <c r="I357" s="61" t="str">
        <f t="shared" si="28"/>
        <v>Demand</v>
      </c>
      <c r="J357" s="66">
        <v>3056</v>
      </c>
      <c r="K357" s="67">
        <v>4221</v>
      </c>
      <c r="L357" s="64">
        <v>3800</v>
      </c>
      <c r="M357" s="64">
        <v>3480</v>
      </c>
      <c r="N357" s="67">
        <f>ABS(K357-$J357)</f>
        <v>1165</v>
      </c>
      <c r="O357" s="64">
        <f>ABS(L357-$J357)</f>
        <v>744</v>
      </c>
      <c r="P357" s="64">
        <f>ABS(M357-$J357)</f>
        <v>424</v>
      </c>
      <c r="Q357" s="66">
        <v>6.6137626707404742</v>
      </c>
      <c r="R357" s="66">
        <f>$Q357*J357</f>
        <v>20211.658721782889</v>
      </c>
      <c r="S357" s="67">
        <f>$Q357*K357</f>
        <v>27916.692233195543</v>
      </c>
      <c r="T357" s="64">
        <f>$Q357*L357</f>
        <v>25132.298148813803</v>
      </c>
      <c r="U357" s="64">
        <f>$Q357*M357</f>
        <v>23015.894094176849</v>
      </c>
      <c r="V357" s="67">
        <f t="shared" si="29"/>
        <v>7705.0335114126538</v>
      </c>
      <c r="W357" s="64">
        <f t="shared" si="30"/>
        <v>4920.6394270309138</v>
      </c>
      <c r="X357" s="117">
        <f t="shared" si="31"/>
        <v>2804.2353723939596</v>
      </c>
      <c r="Y357" s="75">
        <f>IFERROR(MAX(1-N357/$J357,0),1)</f>
        <v>0.61878272251308908</v>
      </c>
      <c r="Z357" s="27">
        <f>IFERROR(MAX(1-O357/$J357,0),1)</f>
        <v>0.75654450261780104</v>
      </c>
      <c r="AA357" s="76">
        <f>IFERROR(MAX(1-P357/$J357,0),1)</f>
        <v>0.86125654450261779</v>
      </c>
      <c r="AB357" s="65" t="str">
        <f>IF(SUM($J357,M357)=0,"Others",VLOOKUP(AA357,Master!$B$4:$D$13,3,TRUE))</f>
        <v>80-90%</v>
      </c>
      <c r="AC357" s="60" t="str">
        <f>IF(SUM(J357,K357)=0,"Others",IF(AND(K357=0,J357&gt;0),"Not Forecasted But Sold",IF(AND(K357&gt;0,J357=0),"Forecasted But Not Sold",IF(K357/J357&gt;1.1,"Overforecast",IF(K357/J357&lt;0.9,"Underforecast","Normal")))))</f>
        <v>Overforecast</v>
      </c>
      <c r="AD357" s="61" t="str">
        <f>IF(SUM(J357,L357)=0,"Others",IF(AND(L357=0,J357&gt;0),"Not Forecasted But Sold",IF(AND(L357&gt;0,J357=0),"Forecasted But Not Sold",IF(L357/J357&gt;1.1,"Overforecast",IF(L357/J357&lt;0.9,"Underforecast","Normal")))))</f>
        <v>Overforecast</v>
      </c>
      <c r="AE357" s="61" t="str">
        <f>IF(SUM(J357,M357)=0,"Others",IF(AND(M357=0,J357&gt;0),"Not Forecasted But Sold",IF(AND(M357&gt;0,J357=0),"Forecasted But Not Sold",IF(M357/J357&gt;1.1,"Overforecast",IF(M357/J357&lt;0.9,"Underforecast","Normal")))))</f>
        <v>Overforecast</v>
      </c>
      <c r="AF357" s="144" t="str">
        <f>IFERROR(IF(J357=0,"0",VLOOKUP(J357/M357,Master!$N$5:$P$11,3,TRUE)),"Sales Agst No FC")</f>
        <v>80-120</v>
      </c>
    </row>
    <row r="358" spans="1:32" x14ac:dyDescent="0.45">
      <c r="A358" s="60" t="s">
        <v>2302</v>
      </c>
      <c r="B358" s="61" t="s">
        <v>1119</v>
      </c>
      <c r="C358" s="61" t="s">
        <v>1136</v>
      </c>
      <c r="D358" s="61" t="s">
        <v>1201</v>
      </c>
      <c r="E358" s="62" t="s">
        <v>468</v>
      </c>
      <c r="F358" s="62" t="s">
        <v>1644</v>
      </c>
      <c r="G358" s="63">
        <v>44593</v>
      </c>
      <c r="H358" s="64">
        <v>29404</v>
      </c>
      <c r="I358" s="61" t="str">
        <f t="shared" si="28"/>
        <v>Demand</v>
      </c>
      <c r="J358" s="66">
        <v>2890</v>
      </c>
      <c r="K358" s="67">
        <v>1869</v>
      </c>
      <c r="L358" s="64">
        <v>1869</v>
      </c>
      <c r="M358" s="64">
        <v>1800</v>
      </c>
      <c r="N358" s="67">
        <f>ABS(K358-$J358)</f>
        <v>1021</v>
      </c>
      <c r="O358" s="64">
        <f>ABS(L358-$J358)</f>
        <v>1021</v>
      </c>
      <c r="P358" s="64">
        <f>ABS(M358-$J358)</f>
        <v>1090</v>
      </c>
      <c r="Q358" s="66">
        <v>4.5569526511018985</v>
      </c>
      <c r="R358" s="66">
        <f>$Q358*J358</f>
        <v>13169.593161684486</v>
      </c>
      <c r="S358" s="67">
        <f>$Q358*K358</f>
        <v>8516.9445049094484</v>
      </c>
      <c r="T358" s="64">
        <f>$Q358*L358</f>
        <v>8516.9445049094484</v>
      </c>
      <c r="U358" s="64">
        <f>$Q358*M358</f>
        <v>8202.5147719834167</v>
      </c>
      <c r="V358" s="67">
        <f t="shared" si="29"/>
        <v>4652.648656775038</v>
      </c>
      <c r="W358" s="64">
        <f t="shared" si="30"/>
        <v>4652.648656775038</v>
      </c>
      <c r="X358" s="117">
        <f t="shared" si="31"/>
        <v>4967.0783897010697</v>
      </c>
      <c r="Y358" s="75">
        <f>IFERROR(MAX(1-N358/$J358,0),1)</f>
        <v>0.64671280276816612</v>
      </c>
      <c r="Z358" s="27">
        <f>IFERROR(MAX(1-O358/$J358,0),1)</f>
        <v>0.64671280276816612</v>
      </c>
      <c r="AA358" s="76">
        <f>IFERROR(MAX(1-P358/$J358,0),1)</f>
        <v>0.62283737024221453</v>
      </c>
      <c r="AB358" s="65" t="str">
        <f>IF(SUM($J358,M358)=0,"Others",VLOOKUP(AA358,Master!$B$4:$D$13,3,TRUE))</f>
        <v>60-70%</v>
      </c>
      <c r="AC358" s="60" t="str">
        <f>IF(SUM(J358,K358)=0,"Others",IF(AND(K358=0,J358&gt;0),"Not Forecasted But Sold",IF(AND(K358&gt;0,J358=0),"Forecasted But Not Sold",IF(K358/J358&gt;1.1,"Overforecast",IF(K358/J358&lt;0.9,"Underforecast","Normal")))))</f>
        <v>Underforecast</v>
      </c>
      <c r="AD358" s="61" t="str">
        <f>IF(SUM(J358,L358)=0,"Others",IF(AND(L358=0,J358&gt;0),"Not Forecasted But Sold",IF(AND(L358&gt;0,J358=0),"Forecasted But Not Sold",IF(L358/J358&gt;1.1,"Overforecast",IF(L358/J358&lt;0.9,"Underforecast","Normal")))))</f>
        <v>Underforecast</v>
      </c>
      <c r="AE358" s="61" t="str">
        <f>IF(SUM(J358,M358)=0,"Others",IF(AND(M358=0,J358&gt;0),"Not Forecasted But Sold",IF(AND(M358&gt;0,J358=0),"Forecasted But Not Sold",IF(M358/J358&gt;1.1,"Overforecast",IF(M358/J358&lt;0.9,"Underforecast","Normal")))))</f>
        <v>Underforecast</v>
      </c>
      <c r="AF358" s="144" t="str">
        <f>IFERROR(IF(J358=0,"0",VLOOKUP(J358/M358,Master!$N$5:$P$11,3,TRUE)),"Sales Agst No FC")</f>
        <v>150-200</v>
      </c>
    </row>
    <row r="359" spans="1:32" x14ac:dyDescent="0.45">
      <c r="A359" s="60" t="s">
        <v>2302</v>
      </c>
      <c r="B359" s="61" t="s">
        <v>1121</v>
      </c>
      <c r="C359" s="61" t="s">
        <v>1136</v>
      </c>
      <c r="D359" s="61" t="s">
        <v>1201</v>
      </c>
      <c r="E359" s="62" t="s">
        <v>469</v>
      </c>
      <c r="F359" s="62" t="s">
        <v>1645</v>
      </c>
      <c r="G359" s="63">
        <v>44593</v>
      </c>
      <c r="H359" s="64">
        <v>3381</v>
      </c>
      <c r="I359" s="61" t="str">
        <f t="shared" si="28"/>
        <v>Demand</v>
      </c>
      <c r="J359" s="66">
        <v>225</v>
      </c>
      <c r="K359" s="67">
        <v>156</v>
      </c>
      <c r="L359" s="64">
        <v>156</v>
      </c>
      <c r="M359" s="64">
        <v>200</v>
      </c>
      <c r="N359" s="67">
        <f>ABS(K359-$J359)</f>
        <v>69</v>
      </c>
      <c r="O359" s="64">
        <f>ABS(L359-$J359)</f>
        <v>69</v>
      </c>
      <c r="P359" s="64">
        <f>ABS(M359-$J359)</f>
        <v>25</v>
      </c>
      <c r="Q359" s="66">
        <v>2.7794323306575817</v>
      </c>
      <c r="R359" s="66">
        <f>$Q359*J359</f>
        <v>625.37227439795583</v>
      </c>
      <c r="S359" s="67">
        <f>$Q359*K359</f>
        <v>433.59144358258271</v>
      </c>
      <c r="T359" s="64">
        <f>$Q359*L359</f>
        <v>433.59144358258271</v>
      </c>
      <c r="U359" s="64">
        <f>$Q359*M359</f>
        <v>555.88646613151639</v>
      </c>
      <c r="V359" s="67">
        <f t="shared" si="29"/>
        <v>191.78083081537312</v>
      </c>
      <c r="W359" s="64">
        <f t="shared" si="30"/>
        <v>191.78083081537312</v>
      </c>
      <c r="X359" s="117">
        <f t="shared" si="31"/>
        <v>69.485808266439449</v>
      </c>
      <c r="Y359" s="75">
        <f>IFERROR(MAX(1-N359/$J359,0),1)</f>
        <v>0.69333333333333336</v>
      </c>
      <c r="Z359" s="27">
        <f>IFERROR(MAX(1-O359/$J359,0),1)</f>
        <v>0.69333333333333336</v>
      </c>
      <c r="AA359" s="76">
        <f>IFERROR(MAX(1-P359/$J359,0),1)</f>
        <v>0.88888888888888884</v>
      </c>
      <c r="AB359" s="65" t="str">
        <f>IF(SUM($J359,M359)=0,"Others",VLOOKUP(AA359,Master!$B$4:$D$13,3,TRUE))</f>
        <v>80-90%</v>
      </c>
      <c r="AC359" s="60" t="str">
        <f>IF(SUM(J359,K359)=0,"Others",IF(AND(K359=0,J359&gt;0),"Not Forecasted But Sold",IF(AND(K359&gt;0,J359=0),"Forecasted But Not Sold",IF(K359/J359&gt;1.1,"Overforecast",IF(K359/J359&lt;0.9,"Underforecast","Normal")))))</f>
        <v>Underforecast</v>
      </c>
      <c r="AD359" s="61" t="str">
        <f>IF(SUM(J359,L359)=0,"Others",IF(AND(L359=0,J359&gt;0),"Not Forecasted But Sold",IF(AND(L359&gt;0,J359=0),"Forecasted But Not Sold",IF(L359/J359&gt;1.1,"Overforecast",IF(L359/J359&lt;0.9,"Underforecast","Normal")))))</f>
        <v>Underforecast</v>
      </c>
      <c r="AE359" s="61" t="str">
        <f>IF(SUM(J359,M359)=0,"Others",IF(AND(M359=0,J359&gt;0),"Not Forecasted But Sold",IF(AND(M359&gt;0,J359=0),"Forecasted But Not Sold",IF(M359/J359&gt;1.1,"Overforecast",IF(M359/J359&lt;0.9,"Underforecast","Normal")))))</f>
        <v>Underforecast</v>
      </c>
      <c r="AF359" s="144" t="str">
        <f>IFERROR(IF(J359=0,"0",VLOOKUP(J359/M359,Master!$N$5:$P$11,3,TRUE)),"Sales Agst No FC")</f>
        <v>80-120</v>
      </c>
    </row>
    <row r="360" spans="1:32" x14ac:dyDescent="0.45">
      <c r="A360" s="60" t="s">
        <v>2302</v>
      </c>
      <c r="B360" s="61" t="s">
        <v>1121</v>
      </c>
      <c r="C360" s="61" t="s">
        <v>1136</v>
      </c>
      <c r="D360" s="61" t="s">
        <v>1201</v>
      </c>
      <c r="E360" s="62" t="s">
        <v>470</v>
      </c>
      <c r="F360" s="62" t="s">
        <v>1646</v>
      </c>
      <c r="G360" s="63">
        <v>44593</v>
      </c>
      <c r="H360" s="64">
        <v>1069</v>
      </c>
      <c r="I360" s="61" t="str">
        <f t="shared" si="28"/>
        <v>Demand</v>
      </c>
      <c r="J360" s="66">
        <v>91</v>
      </c>
      <c r="K360" s="67">
        <v>87</v>
      </c>
      <c r="L360" s="64">
        <v>87</v>
      </c>
      <c r="M360" s="64">
        <v>90</v>
      </c>
      <c r="N360" s="67">
        <f>ABS(K360-$J360)</f>
        <v>4</v>
      </c>
      <c r="O360" s="64">
        <f>ABS(L360-$J360)</f>
        <v>4</v>
      </c>
      <c r="P360" s="64">
        <f>ABS(M360-$J360)</f>
        <v>1</v>
      </c>
      <c r="Q360" s="66">
        <v>8.2523596509176933</v>
      </c>
      <c r="R360" s="66">
        <f>$Q360*J360</f>
        <v>750.96472823351007</v>
      </c>
      <c r="S360" s="67">
        <f>$Q360*K360</f>
        <v>717.95528962983929</v>
      </c>
      <c r="T360" s="64">
        <f>$Q360*L360</f>
        <v>717.95528962983929</v>
      </c>
      <c r="U360" s="64">
        <f>$Q360*M360</f>
        <v>742.71236858259238</v>
      </c>
      <c r="V360" s="67">
        <f t="shared" si="29"/>
        <v>33.009438603670787</v>
      </c>
      <c r="W360" s="64">
        <f t="shared" si="30"/>
        <v>33.009438603670787</v>
      </c>
      <c r="X360" s="117">
        <f t="shared" si="31"/>
        <v>8.2523596509176969</v>
      </c>
      <c r="Y360" s="75">
        <f>IFERROR(MAX(1-N360/$J360,0),1)</f>
        <v>0.95604395604395609</v>
      </c>
      <c r="Z360" s="27">
        <f>IFERROR(MAX(1-O360/$J360,0),1)</f>
        <v>0.95604395604395609</v>
      </c>
      <c r="AA360" s="76">
        <f>IFERROR(MAX(1-P360/$J360,0),1)</f>
        <v>0.98901098901098905</v>
      </c>
      <c r="AB360" s="65" t="str">
        <f>IF(SUM($J360,M360)=0,"Others",VLOOKUP(AA360,Master!$B$4:$D$13,3,TRUE))</f>
        <v>90-100%</v>
      </c>
      <c r="AC360" s="60" t="str">
        <f>IF(SUM(J360,K360)=0,"Others",IF(AND(K360=0,J360&gt;0),"Not Forecasted But Sold",IF(AND(K360&gt;0,J360=0),"Forecasted But Not Sold",IF(K360/J360&gt;1.1,"Overforecast",IF(K360/J360&lt;0.9,"Underforecast","Normal")))))</f>
        <v>Normal</v>
      </c>
      <c r="AD360" s="61" t="str">
        <f>IF(SUM(J360,L360)=0,"Others",IF(AND(L360=0,J360&gt;0),"Not Forecasted But Sold",IF(AND(L360&gt;0,J360=0),"Forecasted But Not Sold",IF(L360/J360&gt;1.1,"Overforecast",IF(L360/J360&lt;0.9,"Underforecast","Normal")))))</f>
        <v>Normal</v>
      </c>
      <c r="AE360" s="61" t="str">
        <f>IF(SUM(J360,M360)=0,"Others",IF(AND(M360=0,J360&gt;0),"Not Forecasted But Sold",IF(AND(M360&gt;0,J360=0),"Forecasted But Not Sold",IF(M360/J360&gt;1.1,"Overforecast",IF(M360/J360&lt;0.9,"Underforecast","Normal")))))</f>
        <v>Normal</v>
      </c>
      <c r="AF360" s="144" t="str">
        <f>IFERROR(IF(J360=0,"0",VLOOKUP(J360/M360,Master!$N$5:$P$11,3,TRUE)),"Sales Agst No FC")</f>
        <v>80-120</v>
      </c>
    </row>
    <row r="361" spans="1:32" x14ac:dyDescent="0.45">
      <c r="A361" s="60" t="s">
        <v>2302</v>
      </c>
      <c r="B361" s="61" t="s">
        <v>1121</v>
      </c>
      <c r="C361" s="61" t="s">
        <v>1136</v>
      </c>
      <c r="D361" s="61" t="s">
        <v>1201</v>
      </c>
      <c r="E361" s="62" t="s">
        <v>471</v>
      </c>
      <c r="F361" s="62" t="s">
        <v>1647</v>
      </c>
      <c r="G361" s="63">
        <v>44593</v>
      </c>
      <c r="H361" s="64">
        <v>4263</v>
      </c>
      <c r="I361" s="61" t="str">
        <f t="shared" si="28"/>
        <v>Demand</v>
      </c>
      <c r="J361" s="66">
        <v>87</v>
      </c>
      <c r="K361" s="67">
        <v>100</v>
      </c>
      <c r="L361" s="64">
        <v>100</v>
      </c>
      <c r="M361" s="64">
        <v>173</v>
      </c>
      <c r="N361" s="67">
        <f>ABS(K361-$J361)</f>
        <v>13</v>
      </c>
      <c r="O361" s="64">
        <f>ABS(L361-$J361)</f>
        <v>13</v>
      </c>
      <c r="P361" s="64">
        <f>ABS(M361-$J361)</f>
        <v>86</v>
      </c>
      <c r="Q361" s="66">
        <v>2.0862311181405762</v>
      </c>
      <c r="R361" s="66">
        <f>$Q361*J361</f>
        <v>181.50210727823011</v>
      </c>
      <c r="S361" s="67">
        <f>$Q361*K361</f>
        <v>208.62311181405761</v>
      </c>
      <c r="T361" s="64">
        <f>$Q361*L361</f>
        <v>208.62311181405761</v>
      </c>
      <c r="U361" s="64">
        <f>$Q361*M361</f>
        <v>360.91798343831965</v>
      </c>
      <c r="V361" s="67">
        <f t="shared" si="29"/>
        <v>27.121004535827495</v>
      </c>
      <c r="W361" s="64">
        <f t="shared" si="30"/>
        <v>27.121004535827495</v>
      </c>
      <c r="X361" s="117">
        <f t="shared" si="31"/>
        <v>179.41587616008954</v>
      </c>
      <c r="Y361" s="75">
        <f>IFERROR(MAX(1-N361/$J361,0),1)</f>
        <v>0.85057471264367812</v>
      </c>
      <c r="Z361" s="27">
        <f>IFERROR(MAX(1-O361/$J361,0),1)</f>
        <v>0.85057471264367812</v>
      </c>
      <c r="AA361" s="76">
        <f>IFERROR(MAX(1-P361/$J361,0),1)</f>
        <v>1.1494252873563204E-2</v>
      </c>
      <c r="AB361" s="65" t="str">
        <f>IF(SUM($J361,M361)=0,"Others",VLOOKUP(AA361,Master!$B$4:$D$13,3,TRUE))</f>
        <v>0-10%</v>
      </c>
      <c r="AC361" s="60" t="str">
        <f>IF(SUM(J361,K361)=0,"Others",IF(AND(K361=0,J361&gt;0),"Not Forecasted But Sold",IF(AND(K361&gt;0,J361=0),"Forecasted But Not Sold",IF(K361/J361&gt;1.1,"Overforecast",IF(K361/J361&lt;0.9,"Underforecast","Normal")))))</f>
        <v>Overforecast</v>
      </c>
      <c r="AD361" s="61" t="str">
        <f>IF(SUM(J361,L361)=0,"Others",IF(AND(L361=0,J361&gt;0),"Not Forecasted But Sold",IF(AND(L361&gt;0,J361=0),"Forecasted But Not Sold",IF(L361/J361&gt;1.1,"Overforecast",IF(L361/J361&lt;0.9,"Underforecast","Normal")))))</f>
        <v>Overforecast</v>
      </c>
      <c r="AE361" s="61" t="str">
        <f>IF(SUM(J361,M361)=0,"Others",IF(AND(M361=0,J361&gt;0),"Not Forecasted But Sold",IF(AND(M361&gt;0,J361=0),"Forecasted But Not Sold",IF(M361/J361&gt;1.1,"Overforecast",IF(M361/J361&lt;0.9,"Underforecast","Normal")))))</f>
        <v>Overforecast</v>
      </c>
      <c r="AF361" s="144" t="str">
        <f>IFERROR(IF(J361=0,"0",VLOOKUP(J361/M361,Master!$N$5:$P$11,3,TRUE)),"Sales Agst No FC")</f>
        <v>50-80</v>
      </c>
    </row>
    <row r="362" spans="1:32" x14ac:dyDescent="0.45">
      <c r="A362" s="60" t="s">
        <v>2302</v>
      </c>
      <c r="B362" s="61" t="s">
        <v>1121</v>
      </c>
      <c r="C362" s="61" t="s">
        <v>1136</v>
      </c>
      <c r="D362" s="61" t="s">
        <v>1201</v>
      </c>
      <c r="E362" s="62" t="s">
        <v>472</v>
      </c>
      <c r="F362" s="62" t="s">
        <v>1648</v>
      </c>
      <c r="G362" s="63">
        <v>44593</v>
      </c>
      <c r="H362" s="64">
        <v>1330</v>
      </c>
      <c r="I362" s="61" t="str">
        <f t="shared" si="28"/>
        <v>Demand</v>
      </c>
      <c r="J362" s="66">
        <v>60</v>
      </c>
      <c r="K362" s="67">
        <v>96</v>
      </c>
      <c r="L362" s="64">
        <v>96</v>
      </c>
      <c r="M362" s="64">
        <v>96</v>
      </c>
      <c r="N362" s="67">
        <f>ABS(K362-$J362)</f>
        <v>36</v>
      </c>
      <c r="O362" s="64">
        <f>ABS(L362-$J362)</f>
        <v>36</v>
      </c>
      <c r="P362" s="64">
        <f>ABS(M362-$J362)</f>
        <v>36</v>
      </c>
      <c r="Q362" s="66">
        <v>5.9959710400933846</v>
      </c>
      <c r="R362" s="66">
        <f>$Q362*J362</f>
        <v>359.75826240560309</v>
      </c>
      <c r="S362" s="67">
        <f>$Q362*K362</f>
        <v>575.61321984896495</v>
      </c>
      <c r="T362" s="64">
        <f>$Q362*L362</f>
        <v>575.61321984896495</v>
      </c>
      <c r="U362" s="64">
        <f>$Q362*M362</f>
        <v>575.61321984896495</v>
      </c>
      <c r="V362" s="67">
        <f t="shared" si="29"/>
        <v>215.85495744336185</v>
      </c>
      <c r="W362" s="64">
        <f t="shared" si="30"/>
        <v>215.85495744336185</v>
      </c>
      <c r="X362" s="117">
        <f t="shared" si="31"/>
        <v>215.85495744336185</v>
      </c>
      <c r="Y362" s="75">
        <f>IFERROR(MAX(1-N362/$J362,0),1)</f>
        <v>0.4</v>
      </c>
      <c r="Z362" s="27">
        <f>IFERROR(MAX(1-O362/$J362,0),1)</f>
        <v>0.4</v>
      </c>
      <c r="AA362" s="76">
        <f>IFERROR(MAX(1-P362/$J362,0),1)</f>
        <v>0.4</v>
      </c>
      <c r="AB362" s="65" t="str">
        <f>IF(SUM($J362,M362)=0,"Others",VLOOKUP(AA362,Master!$B$4:$D$13,3,TRUE))</f>
        <v>30-40%</v>
      </c>
      <c r="AC362" s="60" t="str">
        <f>IF(SUM(J362,K362)=0,"Others",IF(AND(K362=0,J362&gt;0),"Not Forecasted But Sold",IF(AND(K362&gt;0,J362=0),"Forecasted But Not Sold",IF(K362/J362&gt;1.1,"Overforecast",IF(K362/J362&lt;0.9,"Underforecast","Normal")))))</f>
        <v>Overforecast</v>
      </c>
      <c r="AD362" s="61" t="str">
        <f>IF(SUM(J362,L362)=0,"Others",IF(AND(L362=0,J362&gt;0),"Not Forecasted But Sold",IF(AND(L362&gt;0,J362=0),"Forecasted But Not Sold",IF(L362/J362&gt;1.1,"Overforecast",IF(L362/J362&lt;0.9,"Underforecast","Normal")))))</f>
        <v>Overforecast</v>
      </c>
      <c r="AE362" s="61" t="str">
        <f>IF(SUM(J362,M362)=0,"Others",IF(AND(M362=0,J362&gt;0),"Not Forecasted But Sold",IF(AND(M362&gt;0,J362=0),"Forecasted But Not Sold",IF(M362/J362&gt;1.1,"Overforecast",IF(M362/J362&lt;0.9,"Underforecast","Normal")))))</f>
        <v>Overforecast</v>
      </c>
      <c r="AF362" s="144" t="str">
        <f>IFERROR(IF(J362=0,"0",VLOOKUP(J362/M362,Master!$N$5:$P$11,3,TRUE)),"Sales Agst No FC")</f>
        <v>50-80</v>
      </c>
    </row>
    <row r="363" spans="1:32" x14ac:dyDescent="0.45">
      <c r="A363" s="60" t="s">
        <v>2302</v>
      </c>
      <c r="B363" s="61" t="s">
        <v>1121</v>
      </c>
      <c r="C363" s="61" t="s">
        <v>1136</v>
      </c>
      <c r="D363" s="61" t="s">
        <v>1201</v>
      </c>
      <c r="E363" s="62" t="s">
        <v>473</v>
      </c>
      <c r="F363" s="62" t="s">
        <v>1649</v>
      </c>
      <c r="G363" s="63">
        <v>44593</v>
      </c>
      <c r="H363" s="64">
        <v>6143</v>
      </c>
      <c r="I363" s="61" t="str">
        <f t="shared" si="28"/>
        <v>Demand</v>
      </c>
      <c r="J363" s="66">
        <v>228</v>
      </c>
      <c r="K363" s="67">
        <v>168</v>
      </c>
      <c r="L363" s="64">
        <v>168</v>
      </c>
      <c r="M363" s="64">
        <v>150</v>
      </c>
      <c r="N363" s="67">
        <f>ABS(K363-$J363)</f>
        <v>60</v>
      </c>
      <c r="O363" s="64">
        <f>ABS(L363-$J363)</f>
        <v>60</v>
      </c>
      <c r="P363" s="64">
        <f>ABS(M363-$J363)</f>
        <v>78</v>
      </c>
      <c r="Q363" s="66">
        <v>2.7509207223143703</v>
      </c>
      <c r="R363" s="66">
        <f>$Q363*J363</f>
        <v>627.20992468767645</v>
      </c>
      <c r="S363" s="67">
        <f>$Q363*K363</f>
        <v>462.15468134881422</v>
      </c>
      <c r="T363" s="64">
        <f>$Q363*L363</f>
        <v>462.15468134881422</v>
      </c>
      <c r="U363" s="64">
        <f>$Q363*M363</f>
        <v>412.63810834715554</v>
      </c>
      <c r="V363" s="67">
        <f t="shared" si="29"/>
        <v>165.05524333886223</v>
      </c>
      <c r="W363" s="64">
        <f t="shared" si="30"/>
        <v>165.05524333886223</v>
      </c>
      <c r="X363" s="117">
        <f t="shared" si="31"/>
        <v>214.57181634052091</v>
      </c>
      <c r="Y363" s="75">
        <f>IFERROR(MAX(1-N363/$J363,0),1)</f>
        <v>0.73684210526315796</v>
      </c>
      <c r="Z363" s="27">
        <f>IFERROR(MAX(1-O363/$J363,0),1)</f>
        <v>0.73684210526315796</v>
      </c>
      <c r="AA363" s="76">
        <f>IFERROR(MAX(1-P363/$J363,0),1)</f>
        <v>0.65789473684210531</v>
      </c>
      <c r="AB363" s="65" t="str">
        <f>IF(SUM($J363,M363)=0,"Others",VLOOKUP(AA363,Master!$B$4:$D$13,3,TRUE))</f>
        <v>60-70%</v>
      </c>
      <c r="AC363" s="60" t="str">
        <f>IF(SUM(J363,K363)=0,"Others",IF(AND(K363=0,J363&gt;0),"Not Forecasted But Sold",IF(AND(K363&gt;0,J363=0),"Forecasted But Not Sold",IF(K363/J363&gt;1.1,"Overforecast",IF(K363/J363&lt;0.9,"Underforecast","Normal")))))</f>
        <v>Underforecast</v>
      </c>
      <c r="AD363" s="61" t="str">
        <f>IF(SUM(J363,L363)=0,"Others",IF(AND(L363=0,J363&gt;0),"Not Forecasted But Sold",IF(AND(L363&gt;0,J363=0),"Forecasted But Not Sold",IF(L363/J363&gt;1.1,"Overforecast",IF(L363/J363&lt;0.9,"Underforecast","Normal")))))</f>
        <v>Underforecast</v>
      </c>
      <c r="AE363" s="61" t="str">
        <f>IF(SUM(J363,M363)=0,"Others",IF(AND(M363=0,J363&gt;0),"Not Forecasted But Sold",IF(AND(M363&gt;0,J363=0),"Forecasted But Not Sold",IF(M363/J363&gt;1.1,"Overforecast",IF(M363/J363&lt;0.9,"Underforecast","Normal")))))</f>
        <v>Underforecast</v>
      </c>
      <c r="AF363" s="144" t="str">
        <f>IFERROR(IF(J363=0,"0",VLOOKUP(J363/M363,Master!$N$5:$P$11,3,TRUE)),"Sales Agst No FC")</f>
        <v>150-200</v>
      </c>
    </row>
    <row r="364" spans="1:32" x14ac:dyDescent="0.45">
      <c r="A364" s="60" t="s">
        <v>2302</v>
      </c>
      <c r="B364" s="61" t="s">
        <v>1121</v>
      </c>
      <c r="C364" s="61" t="s">
        <v>1136</v>
      </c>
      <c r="D364" s="61" t="s">
        <v>1201</v>
      </c>
      <c r="E364" s="62" t="s">
        <v>474</v>
      </c>
      <c r="F364" s="62" t="s">
        <v>1650</v>
      </c>
      <c r="G364" s="63">
        <v>44593</v>
      </c>
      <c r="H364" s="64">
        <v>1588</v>
      </c>
      <c r="I364" s="61" t="str">
        <f t="shared" si="28"/>
        <v>Demand</v>
      </c>
      <c r="J364" s="66">
        <v>77</v>
      </c>
      <c r="K364" s="67">
        <v>89</v>
      </c>
      <c r="L364" s="64">
        <v>89</v>
      </c>
      <c r="M364" s="64">
        <v>103</v>
      </c>
      <c r="N364" s="67">
        <f>ABS(K364-$J364)</f>
        <v>12</v>
      </c>
      <c r="O364" s="64">
        <f>ABS(L364-$J364)</f>
        <v>12</v>
      </c>
      <c r="P364" s="64">
        <f>ABS(M364-$J364)</f>
        <v>26</v>
      </c>
      <c r="Q364" s="66">
        <v>8.3454041988779739</v>
      </c>
      <c r="R364" s="66">
        <f>$Q364*J364</f>
        <v>642.59612331360404</v>
      </c>
      <c r="S364" s="67">
        <f>$Q364*K364</f>
        <v>742.74097370013965</v>
      </c>
      <c r="T364" s="64">
        <f>$Q364*L364</f>
        <v>742.74097370013965</v>
      </c>
      <c r="U364" s="64">
        <f>$Q364*M364</f>
        <v>859.57663248443134</v>
      </c>
      <c r="V364" s="67">
        <f t="shared" si="29"/>
        <v>100.14485038653561</v>
      </c>
      <c r="W364" s="64">
        <f t="shared" si="30"/>
        <v>100.14485038653561</v>
      </c>
      <c r="X364" s="117">
        <f t="shared" si="31"/>
        <v>216.9805091708273</v>
      </c>
      <c r="Y364" s="75">
        <f>IFERROR(MAX(1-N364/$J364,0),1)</f>
        <v>0.8441558441558441</v>
      </c>
      <c r="Z364" s="27">
        <f>IFERROR(MAX(1-O364/$J364,0),1)</f>
        <v>0.8441558441558441</v>
      </c>
      <c r="AA364" s="76">
        <f>IFERROR(MAX(1-P364/$J364,0),1)</f>
        <v>0.66233766233766234</v>
      </c>
      <c r="AB364" s="65" t="str">
        <f>IF(SUM($J364,M364)=0,"Others",VLOOKUP(AA364,Master!$B$4:$D$13,3,TRUE))</f>
        <v>60-70%</v>
      </c>
      <c r="AC364" s="60" t="str">
        <f>IF(SUM(J364,K364)=0,"Others",IF(AND(K364=0,J364&gt;0),"Not Forecasted But Sold",IF(AND(K364&gt;0,J364=0),"Forecasted But Not Sold",IF(K364/J364&gt;1.1,"Overforecast",IF(K364/J364&lt;0.9,"Underforecast","Normal")))))</f>
        <v>Overforecast</v>
      </c>
      <c r="AD364" s="61" t="str">
        <f>IF(SUM(J364,L364)=0,"Others",IF(AND(L364=0,J364&gt;0),"Not Forecasted But Sold",IF(AND(L364&gt;0,J364=0),"Forecasted But Not Sold",IF(L364/J364&gt;1.1,"Overforecast",IF(L364/J364&lt;0.9,"Underforecast","Normal")))))</f>
        <v>Overforecast</v>
      </c>
      <c r="AE364" s="61" t="str">
        <f>IF(SUM(J364,M364)=0,"Others",IF(AND(M364=0,J364&gt;0),"Not Forecasted But Sold",IF(AND(M364&gt;0,J364=0),"Forecasted But Not Sold",IF(M364/J364&gt;1.1,"Overforecast",IF(M364/J364&lt;0.9,"Underforecast","Normal")))))</f>
        <v>Overforecast</v>
      </c>
      <c r="AF364" s="144" t="str">
        <f>IFERROR(IF(J364=0,"0",VLOOKUP(J364/M364,Master!$N$5:$P$11,3,TRUE)),"Sales Agst No FC")</f>
        <v>50-80</v>
      </c>
    </row>
    <row r="365" spans="1:32" x14ac:dyDescent="0.45">
      <c r="A365" s="60" t="s">
        <v>2302</v>
      </c>
      <c r="B365" s="61" t="s">
        <v>1123</v>
      </c>
      <c r="C365" s="61" t="s">
        <v>1140</v>
      </c>
      <c r="D365" s="61" t="s">
        <v>1202</v>
      </c>
      <c r="E365" s="62" t="s">
        <v>475</v>
      </c>
      <c r="F365" s="62" t="s">
        <v>1651</v>
      </c>
      <c r="G365" s="63">
        <v>44593</v>
      </c>
      <c r="H365" s="64">
        <v>28764</v>
      </c>
      <c r="I365" s="61" t="str">
        <f t="shared" si="28"/>
        <v>Demand</v>
      </c>
      <c r="J365" s="66">
        <v>1490</v>
      </c>
      <c r="K365" s="67">
        <v>1130</v>
      </c>
      <c r="L365" s="64">
        <v>1130</v>
      </c>
      <c r="M365" s="64">
        <v>2000</v>
      </c>
      <c r="N365" s="67">
        <f>ABS(K365-$J365)</f>
        <v>360</v>
      </c>
      <c r="O365" s="64">
        <f>ABS(L365-$J365)</f>
        <v>360</v>
      </c>
      <c r="P365" s="64">
        <f>ABS(M365-$J365)</f>
        <v>510</v>
      </c>
      <c r="Q365" s="66">
        <v>5.0441549071939837</v>
      </c>
      <c r="R365" s="66">
        <f>$Q365*J365</f>
        <v>7515.7908117190354</v>
      </c>
      <c r="S365" s="67">
        <f>$Q365*K365</f>
        <v>5699.8950451292012</v>
      </c>
      <c r="T365" s="64">
        <f>$Q365*L365</f>
        <v>5699.8950451292012</v>
      </c>
      <c r="U365" s="64">
        <f>$Q365*M365</f>
        <v>10088.309814387967</v>
      </c>
      <c r="V365" s="67">
        <f t="shared" si="29"/>
        <v>1815.8957665898342</v>
      </c>
      <c r="W365" s="64">
        <f t="shared" si="30"/>
        <v>1815.8957665898342</v>
      </c>
      <c r="X365" s="117">
        <f t="shared" si="31"/>
        <v>2572.5190026689315</v>
      </c>
      <c r="Y365" s="75">
        <f>IFERROR(MAX(1-N365/$J365,0),1)</f>
        <v>0.75838926174496646</v>
      </c>
      <c r="Z365" s="27">
        <f>IFERROR(MAX(1-O365/$J365,0),1)</f>
        <v>0.75838926174496646</v>
      </c>
      <c r="AA365" s="76">
        <f>IFERROR(MAX(1-P365/$J365,0),1)</f>
        <v>0.65771812080536907</v>
      </c>
      <c r="AB365" s="65" t="str">
        <f>IF(SUM($J365,M365)=0,"Others",VLOOKUP(AA365,Master!$B$4:$D$13,3,TRUE))</f>
        <v>60-70%</v>
      </c>
      <c r="AC365" s="60" t="str">
        <f>IF(SUM(J365,K365)=0,"Others",IF(AND(K365=0,J365&gt;0),"Not Forecasted But Sold",IF(AND(K365&gt;0,J365=0),"Forecasted But Not Sold",IF(K365/J365&gt;1.1,"Overforecast",IF(K365/J365&lt;0.9,"Underforecast","Normal")))))</f>
        <v>Underforecast</v>
      </c>
      <c r="AD365" s="61" t="str">
        <f>IF(SUM(J365,L365)=0,"Others",IF(AND(L365=0,J365&gt;0),"Not Forecasted But Sold",IF(AND(L365&gt;0,J365=0),"Forecasted But Not Sold",IF(L365/J365&gt;1.1,"Overforecast",IF(L365/J365&lt;0.9,"Underforecast","Normal")))))</f>
        <v>Underforecast</v>
      </c>
      <c r="AE365" s="61" t="str">
        <f>IF(SUM(J365,M365)=0,"Others",IF(AND(M365=0,J365&gt;0),"Not Forecasted But Sold",IF(AND(M365&gt;0,J365=0),"Forecasted But Not Sold",IF(M365/J365&gt;1.1,"Overforecast",IF(M365/J365&lt;0.9,"Underforecast","Normal")))))</f>
        <v>Overforecast</v>
      </c>
      <c r="AF365" s="144" t="str">
        <f>IFERROR(IF(J365=0,"0",VLOOKUP(J365/M365,Master!$N$5:$P$11,3,TRUE)),"Sales Agst No FC")</f>
        <v>50-80</v>
      </c>
    </row>
    <row r="366" spans="1:32" x14ac:dyDescent="0.45">
      <c r="A366" s="60" t="s">
        <v>2302</v>
      </c>
      <c r="B366" s="61" t="s">
        <v>1121</v>
      </c>
      <c r="C366" s="61" t="s">
        <v>1140</v>
      </c>
      <c r="D366" s="61" t="s">
        <v>1202</v>
      </c>
      <c r="E366" s="62" t="s">
        <v>476</v>
      </c>
      <c r="F366" s="62" t="s">
        <v>1652</v>
      </c>
      <c r="G366" s="63">
        <v>44593</v>
      </c>
      <c r="H366" s="64">
        <v>7880</v>
      </c>
      <c r="I366" s="61" t="str">
        <f t="shared" si="28"/>
        <v>Demand</v>
      </c>
      <c r="J366" s="66">
        <v>338</v>
      </c>
      <c r="K366" s="67">
        <v>227</v>
      </c>
      <c r="L366" s="64">
        <v>227</v>
      </c>
      <c r="M366" s="64">
        <v>600</v>
      </c>
      <c r="N366" s="67">
        <f>ABS(K366-$J366)</f>
        <v>111</v>
      </c>
      <c r="O366" s="64">
        <f>ABS(L366-$J366)</f>
        <v>111</v>
      </c>
      <c r="P366" s="64">
        <f>ABS(M366-$J366)</f>
        <v>262</v>
      </c>
      <c r="Q366" s="66">
        <v>6.2454094157308608</v>
      </c>
      <c r="R366" s="66">
        <f>$Q366*J366</f>
        <v>2110.948382517031</v>
      </c>
      <c r="S366" s="67">
        <f>$Q366*K366</f>
        <v>1417.7079373709055</v>
      </c>
      <c r="T366" s="64">
        <f>$Q366*L366</f>
        <v>1417.7079373709055</v>
      </c>
      <c r="U366" s="64">
        <f>$Q366*M366</f>
        <v>3747.2456494385165</v>
      </c>
      <c r="V366" s="67">
        <f t="shared" si="29"/>
        <v>693.24044514612547</v>
      </c>
      <c r="W366" s="64">
        <f t="shared" si="30"/>
        <v>693.24044514612547</v>
      </c>
      <c r="X366" s="117">
        <f t="shared" si="31"/>
        <v>1636.2972669214855</v>
      </c>
      <c r="Y366" s="75">
        <f>IFERROR(MAX(1-N366/$J366,0),1)</f>
        <v>0.67159763313609466</v>
      </c>
      <c r="Z366" s="27">
        <f>IFERROR(MAX(1-O366/$J366,0),1)</f>
        <v>0.67159763313609466</v>
      </c>
      <c r="AA366" s="76">
        <f>IFERROR(MAX(1-P366/$J366,0),1)</f>
        <v>0.2248520710059172</v>
      </c>
      <c r="AB366" s="65" t="str">
        <f>IF(SUM($J366,M366)=0,"Others",VLOOKUP(AA366,Master!$B$4:$D$13,3,TRUE))</f>
        <v>20-30%</v>
      </c>
      <c r="AC366" s="60" t="str">
        <f>IF(SUM(J366,K366)=0,"Others",IF(AND(K366=0,J366&gt;0),"Not Forecasted But Sold",IF(AND(K366&gt;0,J366=0),"Forecasted But Not Sold",IF(K366/J366&gt;1.1,"Overforecast",IF(K366/J366&lt;0.9,"Underforecast","Normal")))))</f>
        <v>Underforecast</v>
      </c>
      <c r="AD366" s="61" t="str">
        <f>IF(SUM(J366,L366)=0,"Others",IF(AND(L366=0,J366&gt;0),"Not Forecasted But Sold",IF(AND(L366&gt;0,J366=0),"Forecasted But Not Sold",IF(L366/J366&gt;1.1,"Overforecast",IF(L366/J366&lt;0.9,"Underforecast","Normal")))))</f>
        <v>Underforecast</v>
      </c>
      <c r="AE366" s="61" t="str">
        <f>IF(SUM(J366,M366)=0,"Others",IF(AND(M366=0,J366&gt;0),"Not Forecasted But Sold",IF(AND(M366&gt;0,J366=0),"Forecasted But Not Sold",IF(M366/J366&gt;1.1,"Overforecast",IF(M366/J366&lt;0.9,"Underforecast","Normal")))))</f>
        <v>Overforecast</v>
      </c>
      <c r="AF366" s="144" t="str">
        <f>IFERROR(IF(J366=0,"0",VLOOKUP(J366/M366,Master!$N$5:$P$11,3,TRUE)),"Sales Agst No FC")</f>
        <v>50-80</v>
      </c>
    </row>
    <row r="367" spans="1:32" x14ac:dyDescent="0.45">
      <c r="A367" s="60" t="s">
        <v>2302</v>
      </c>
      <c r="B367" s="61" t="s">
        <v>1122</v>
      </c>
      <c r="C367" s="61" t="s">
        <v>1132</v>
      </c>
      <c r="D367" s="61" t="s">
        <v>1203</v>
      </c>
      <c r="E367" s="62" t="s">
        <v>477</v>
      </c>
      <c r="F367" s="62" t="s">
        <v>1653</v>
      </c>
      <c r="G367" s="63">
        <v>44593</v>
      </c>
      <c r="H367" s="64">
        <v>996</v>
      </c>
      <c r="I367" s="61" t="str">
        <f t="shared" si="28"/>
        <v>Demand</v>
      </c>
      <c r="J367" s="66">
        <v>25</v>
      </c>
      <c r="K367" s="67">
        <v>23</v>
      </c>
      <c r="L367" s="64">
        <v>23</v>
      </c>
      <c r="M367" s="64">
        <v>45</v>
      </c>
      <c r="N367" s="67">
        <f>ABS(K367-$J367)</f>
        <v>2</v>
      </c>
      <c r="O367" s="64">
        <f>ABS(L367-$J367)</f>
        <v>2</v>
      </c>
      <c r="P367" s="64">
        <f>ABS(M367-$J367)</f>
        <v>20</v>
      </c>
      <c r="Q367" s="66">
        <v>24</v>
      </c>
      <c r="R367" s="66">
        <f>$Q367*J367</f>
        <v>600</v>
      </c>
      <c r="S367" s="67">
        <f>$Q367*K367</f>
        <v>552</v>
      </c>
      <c r="T367" s="64">
        <f>$Q367*L367</f>
        <v>552</v>
      </c>
      <c r="U367" s="64">
        <f>$Q367*M367</f>
        <v>1080</v>
      </c>
      <c r="V367" s="67">
        <f t="shared" si="29"/>
        <v>48</v>
      </c>
      <c r="W367" s="64">
        <f t="shared" si="30"/>
        <v>48</v>
      </c>
      <c r="X367" s="117">
        <f t="shared" si="31"/>
        <v>480</v>
      </c>
      <c r="Y367" s="75">
        <f>IFERROR(MAX(1-N367/$J367,0),1)</f>
        <v>0.92</v>
      </c>
      <c r="Z367" s="27">
        <f>IFERROR(MAX(1-O367/$J367,0),1)</f>
        <v>0.92</v>
      </c>
      <c r="AA367" s="76">
        <f>IFERROR(MAX(1-P367/$J367,0),1)</f>
        <v>0.19999999999999996</v>
      </c>
      <c r="AB367" s="65" t="str">
        <f>IF(SUM($J367,M367)=0,"Others",VLOOKUP(AA367,Master!$B$4:$D$13,3,TRUE))</f>
        <v>10-20%</v>
      </c>
      <c r="AC367" s="60" t="str">
        <f>IF(SUM(J367,K367)=0,"Others",IF(AND(K367=0,J367&gt;0),"Not Forecasted But Sold",IF(AND(K367&gt;0,J367=0),"Forecasted But Not Sold",IF(K367/J367&gt;1.1,"Overforecast",IF(K367/J367&lt;0.9,"Underforecast","Normal")))))</f>
        <v>Normal</v>
      </c>
      <c r="AD367" s="61" t="str">
        <f>IF(SUM(J367,L367)=0,"Others",IF(AND(L367=0,J367&gt;0),"Not Forecasted But Sold",IF(AND(L367&gt;0,J367=0),"Forecasted But Not Sold",IF(L367/J367&gt;1.1,"Overforecast",IF(L367/J367&lt;0.9,"Underforecast","Normal")))))</f>
        <v>Normal</v>
      </c>
      <c r="AE367" s="61" t="str">
        <f>IF(SUM(J367,M367)=0,"Others",IF(AND(M367=0,J367&gt;0),"Not Forecasted But Sold",IF(AND(M367&gt;0,J367=0),"Forecasted But Not Sold",IF(M367/J367&gt;1.1,"Overforecast",IF(M367/J367&lt;0.9,"Underforecast","Normal")))))</f>
        <v>Overforecast</v>
      </c>
      <c r="AF367" s="144" t="str">
        <f>IFERROR(IF(J367=0,"0",VLOOKUP(J367/M367,Master!$N$5:$P$11,3,TRUE)),"Sales Agst No FC")</f>
        <v>50-80</v>
      </c>
    </row>
    <row r="368" spans="1:32" x14ac:dyDescent="0.45">
      <c r="A368" s="60" t="s">
        <v>2302</v>
      </c>
      <c r="B368" s="61" t="s">
        <v>1122</v>
      </c>
      <c r="C368" s="61" t="s">
        <v>1132</v>
      </c>
      <c r="D368" s="61" t="s">
        <v>1203</v>
      </c>
      <c r="E368" s="62" t="s">
        <v>478</v>
      </c>
      <c r="F368" s="62" t="s">
        <v>1654</v>
      </c>
      <c r="G368" s="63">
        <v>44593</v>
      </c>
      <c r="H368" s="64">
        <v>3324</v>
      </c>
      <c r="I368" s="61" t="str">
        <f t="shared" si="28"/>
        <v>Demand</v>
      </c>
      <c r="J368" s="66">
        <v>109</v>
      </c>
      <c r="K368" s="67">
        <v>146</v>
      </c>
      <c r="L368" s="64">
        <v>146</v>
      </c>
      <c r="M368" s="64">
        <v>185</v>
      </c>
      <c r="N368" s="67">
        <f>ABS(K368-$J368)</f>
        <v>37</v>
      </c>
      <c r="O368" s="64">
        <f>ABS(L368-$J368)</f>
        <v>37</v>
      </c>
      <c r="P368" s="64">
        <f>ABS(M368-$J368)</f>
        <v>76</v>
      </c>
      <c r="Q368" s="66">
        <v>6.41</v>
      </c>
      <c r="R368" s="66">
        <f>$Q368*J368</f>
        <v>698.69</v>
      </c>
      <c r="S368" s="67">
        <f>$Q368*K368</f>
        <v>935.86</v>
      </c>
      <c r="T368" s="64">
        <f>$Q368*L368</f>
        <v>935.86</v>
      </c>
      <c r="U368" s="64">
        <f>$Q368*M368</f>
        <v>1185.8500000000001</v>
      </c>
      <c r="V368" s="67">
        <f t="shared" si="29"/>
        <v>237.16999999999996</v>
      </c>
      <c r="W368" s="64">
        <f t="shared" si="30"/>
        <v>237.16999999999996</v>
      </c>
      <c r="X368" s="117">
        <f t="shared" si="31"/>
        <v>487.16000000000008</v>
      </c>
      <c r="Y368" s="75">
        <f>IFERROR(MAX(1-N368/$J368,0),1)</f>
        <v>0.66055045871559637</v>
      </c>
      <c r="Z368" s="27">
        <f>IFERROR(MAX(1-O368/$J368,0),1)</f>
        <v>0.66055045871559637</v>
      </c>
      <c r="AA368" s="76">
        <f>IFERROR(MAX(1-P368/$J368,0),1)</f>
        <v>0.30275229357798161</v>
      </c>
      <c r="AB368" s="65" t="str">
        <f>IF(SUM($J368,M368)=0,"Others",VLOOKUP(AA368,Master!$B$4:$D$13,3,TRUE))</f>
        <v>20-30%</v>
      </c>
      <c r="AC368" s="60" t="str">
        <f>IF(SUM(J368,K368)=0,"Others",IF(AND(K368=0,J368&gt;0),"Not Forecasted But Sold",IF(AND(K368&gt;0,J368=0),"Forecasted But Not Sold",IF(K368/J368&gt;1.1,"Overforecast",IF(K368/J368&lt;0.9,"Underforecast","Normal")))))</f>
        <v>Overforecast</v>
      </c>
      <c r="AD368" s="61" t="str">
        <f>IF(SUM(J368,L368)=0,"Others",IF(AND(L368=0,J368&gt;0),"Not Forecasted But Sold",IF(AND(L368&gt;0,J368=0),"Forecasted But Not Sold",IF(L368/J368&gt;1.1,"Overforecast",IF(L368/J368&lt;0.9,"Underforecast","Normal")))))</f>
        <v>Overforecast</v>
      </c>
      <c r="AE368" s="61" t="str">
        <f>IF(SUM(J368,M368)=0,"Others",IF(AND(M368=0,J368&gt;0),"Not Forecasted But Sold",IF(AND(M368&gt;0,J368=0),"Forecasted But Not Sold",IF(M368/J368&gt;1.1,"Overforecast",IF(M368/J368&lt;0.9,"Underforecast","Normal")))))</f>
        <v>Overforecast</v>
      </c>
      <c r="AF368" s="144" t="str">
        <f>IFERROR(IF(J368=0,"0",VLOOKUP(J368/M368,Master!$N$5:$P$11,3,TRUE)),"Sales Agst No FC")</f>
        <v>50-80</v>
      </c>
    </row>
    <row r="369" spans="1:32" x14ac:dyDescent="0.45">
      <c r="A369" s="60" t="s">
        <v>2302</v>
      </c>
      <c r="B369" s="61" t="s">
        <v>1122</v>
      </c>
      <c r="C369" s="61" t="s">
        <v>1132</v>
      </c>
      <c r="D369" s="61" t="s">
        <v>1203</v>
      </c>
      <c r="E369" s="62" t="s">
        <v>479</v>
      </c>
      <c r="F369" s="62" t="s">
        <v>1655</v>
      </c>
      <c r="G369" s="63">
        <v>44593</v>
      </c>
      <c r="H369" s="64">
        <v>1686</v>
      </c>
      <c r="I369" s="61" t="str">
        <f t="shared" si="28"/>
        <v>Demand</v>
      </c>
      <c r="J369" s="66">
        <v>136</v>
      </c>
      <c r="K369" s="67">
        <v>171</v>
      </c>
      <c r="L369" s="64">
        <v>171</v>
      </c>
      <c r="M369" s="64">
        <v>280</v>
      </c>
      <c r="N369" s="67">
        <f>ABS(K369-$J369)</f>
        <v>35</v>
      </c>
      <c r="O369" s="64">
        <f>ABS(L369-$J369)</f>
        <v>35</v>
      </c>
      <c r="P369" s="64">
        <f>ABS(M369-$J369)</f>
        <v>144</v>
      </c>
      <c r="Q369" s="66">
        <v>7.67</v>
      </c>
      <c r="R369" s="66">
        <f>$Q369*J369</f>
        <v>1043.1199999999999</v>
      </c>
      <c r="S369" s="67">
        <f>$Q369*K369</f>
        <v>1311.57</v>
      </c>
      <c r="T369" s="64">
        <f>$Q369*L369</f>
        <v>1311.57</v>
      </c>
      <c r="U369" s="64">
        <f>$Q369*M369</f>
        <v>2147.6</v>
      </c>
      <c r="V369" s="67">
        <f t="shared" si="29"/>
        <v>268.45000000000005</v>
      </c>
      <c r="W369" s="64">
        <f t="shared" si="30"/>
        <v>268.45000000000005</v>
      </c>
      <c r="X369" s="117">
        <f t="shared" si="31"/>
        <v>1104.48</v>
      </c>
      <c r="Y369" s="75">
        <f>IFERROR(MAX(1-N369/$J369,0),1)</f>
        <v>0.74264705882352944</v>
      </c>
      <c r="Z369" s="27">
        <f>IFERROR(MAX(1-O369/$J369,0),1)</f>
        <v>0.74264705882352944</v>
      </c>
      <c r="AA369" s="76">
        <f>IFERROR(MAX(1-P369/$J369,0),1)</f>
        <v>0</v>
      </c>
      <c r="AB369" s="65" t="str">
        <f>IF(SUM($J369,M369)=0,"Others",VLOOKUP(AA369,Master!$B$4:$D$13,3,TRUE))</f>
        <v>0-10%</v>
      </c>
      <c r="AC369" s="60" t="str">
        <f>IF(SUM(J369,K369)=0,"Others",IF(AND(K369=0,J369&gt;0),"Not Forecasted But Sold",IF(AND(K369&gt;0,J369=0),"Forecasted But Not Sold",IF(K369/J369&gt;1.1,"Overforecast",IF(K369/J369&lt;0.9,"Underforecast","Normal")))))</f>
        <v>Overforecast</v>
      </c>
      <c r="AD369" s="61" t="str">
        <f>IF(SUM(J369,L369)=0,"Others",IF(AND(L369=0,J369&gt;0),"Not Forecasted But Sold",IF(AND(L369&gt;0,J369=0),"Forecasted But Not Sold",IF(L369/J369&gt;1.1,"Overforecast",IF(L369/J369&lt;0.9,"Underforecast","Normal")))))</f>
        <v>Overforecast</v>
      </c>
      <c r="AE369" s="61" t="str">
        <f>IF(SUM(J369,M369)=0,"Others",IF(AND(M369=0,J369&gt;0),"Not Forecasted But Sold",IF(AND(M369&gt;0,J369=0),"Forecasted But Not Sold",IF(M369/J369&gt;1.1,"Overforecast",IF(M369/J369&lt;0.9,"Underforecast","Normal")))))</f>
        <v>Overforecast</v>
      </c>
      <c r="AF369" s="144" t="str">
        <f>IFERROR(IF(J369=0,"0",VLOOKUP(J369/M369,Master!$N$5:$P$11,3,TRUE)),"Sales Agst No FC")</f>
        <v>25-50</v>
      </c>
    </row>
    <row r="370" spans="1:32" x14ac:dyDescent="0.45">
      <c r="A370" s="60" t="s">
        <v>2302</v>
      </c>
      <c r="B370" s="61" t="s">
        <v>1122</v>
      </c>
      <c r="C370" s="61" t="s">
        <v>1132</v>
      </c>
      <c r="D370" s="61" t="s">
        <v>1203</v>
      </c>
      <c r="E370" s="62" t="s">
        <v>480</v>
      </c>
      <c r="F370" s="62" t="s">
        <v>1656</v>
      </c>
      <c r="G370" s="63">
        <v>44593</v>
      </c>
      <c r="H370" s="64">
        <v>521</v>
      </c>
      <c r="I370" s="61" t="str">
        <f t="shared" si="28"/>
        <v>Demand</v>
      </c>
      <c r="J370" s="66">
        <v>38</v>
      </c>
      <c r="K370" s="67">
        <v>29</v>
      </c>
      <c r="L370" s="64">
        <v>29</v>
      </c>
      <c r="M370" s="64">
        <v>75</v>
      </c>
      <c r="N370" s="67">
        <f>ABS(K370-$J370)</f>
        <v>9</v>
      </c>
      <c r="O370" s="64">
        <f>ABS(L370-$J370)</f>
        <v>9</v>
      </c>
      <c r="P370" s="64">
        <f>ABS(M370-$J370)</f>
        <v>37</v>
      </c>
      <c r="Q370" s="66">
        <v>14.63</v>
      </c>
      <c r="R370" s="66">
        <f>$Q370*J370</f>
        <v>555.94000000000005</v>
      </c>
      <c r="S370" s="67">
        <f>$Q370*K370</f>
        <v>424.27000000000004</v>
      </c>
      <c r="T370" s="64">
        <f>$Q370*L370</f>
        <v>424.27000000000004</v>
      </c>
      <c r="U370" s="64">
        <f>$Q370*M370</f>
        <v>1097.25</v>
      </c>
      <c r="V370" s="67">
        <f t="shared" si="29"/>
        <v>131.67000000000002</v>
      </c>
      <c r="W370" s="64">
        <f t="shared" si="30"/>
        <v>131.67000000000002</v>
      </c>
      <c r="X370" s="117">
        <f t="shared" si="31"/>
        <v>541.30999999999995</v>
      </c>
      <c r="Y370" s="75">
        <f>IFERROR(MAX(1-N370/$J370,0),1)</f>
        <v>0.76315789473684215</v>
      </c>
      <c r="Z370" s="27">
        <f>IFERROR(MAX(1-O370/$J370,0),1)</f>
        <v>0.76315789473684215</v>
      </c>
      <c r="AA370" s="76">
        <f>IFERROR(MAX(1-P370/$J370,0),1)</f>
        <v>2.6315789473684181E-2</v>
      </c>
      <c r="AB370" s="65" t="str">
        <f>IF(SUM($J370,M370)=0,"Others",VLOOKUP(AA370,Master!$B$4:$D$13,3,TRUE))</f>
        <v>0-10%</v>
      </c>
      <c r="AC370" s="60" t="str">
        <f>IF(SUM(J370,K370)=0,"Others",IF(AND(K370=0,J370&gt;0),"Not Forecasted But Sold",IF(AND(K370&gt;0,J370=0),"Forecasted But Not Sold",IF(K370/J370&gt;1.1,"Overforecast",IF(K370/J370&lt;0.9,"Underforecast","Normal")))))</f>
        <v>Underforecast</v>
      </c>
      <c r="AD370" s="61" t="str">
        <f>IF(SUM(J370,L370)=0,"Others",IF(AND(L370=0,J370&gt;0),"Not Forecasted But Sold",IF(AND(L370&gt;0,J370=0),"Forecasted But Not Sold",IF(L370/J370&gt;1.1,"Overforecast",IF(L370/J370&lt;0.9,"Underforecast","Normal")))))</f>
        <v>Underforecast</v>
      </c>
      <c r="AE370" s="61" t="str">
        <f>IF(SUM(J370,M370)=0,"Others",IF(AND(M370=0,J370&gt;0),"Not Forecasted But Sold",IF(AND(M370&gt;0,J370=0),"Forecasted But Not Sold",IF(M370/J370&gt;1.1,"Overforecast",IF(M370/J370&lt;0.9,"Underforecast","Normal")))))</f>
        <v>Overforecast</v>
      </c>
      <c r="AF370" s="144" t="str">
        <f>IFERROR(IF(J370=0,"0",VLOOKUP(J370/M370,Master!$N$5:$P$11,3,TRUE)),"Sales Agst No FC")</f>
        <v>50-80</v>
      </c>
    </row>
    <row r="371" spans="1:32" x14ac:dyDescent="0.45">
      <c r="A371" s="60" t="s">
        <v>2302</v>
      </c>
      <c r="B371" s="61" t="s">
        <v>1122</v>
      </c>
      <c r="C371" s="61" t="s">
        <v>1132</v>
      </c>
      <c r="D371" s="61" t="s">
        <v>1203</v>
      </c>
      <c r="E371" s="62" t="s">
        <v>481</v>
      </c>
      <c r="F371" s="62" t="s">
        <v>1657</v>
      </c>
      <c r="G371" s="63">
        <v>44593</v>
      </c>
      <c r="H371" s="64">
        <v>4523</v>
      </c>
      <c r="I371" s="61" t="str">
        <f t="shared" si="28"/>
        <v>Demand</v>
      </c>
      <c r="J371" s="66">
        <v>829</v>
      </c>
      <c r="K371" s="67">
        <v>199</v>
      </c>
      <c r="L371" s="64">
        <v>199</v>
      </c>
      <c r="M371" s="64">
        <v>540</v>
      </c>
      <c r="N371" s="67">
        <f>ABS(K371-$J371)</f>
        <v>630</v>
      </c>
      <c r="O371" s="64">
        <f>ABS(L371-$J371)</f>
        <v>630</v>
      </c>
      <c r="P371" s="64">
        <f>ABS(M371-$J371)</f>
        <v>289</v>
      </c>
      <c r="Q371" s="66">
        <v>5.47</v>
      </c>
      <c r="R371" s="66">
        <f>$Q371*J371</f>
        <v>4534.63</v>
      </c>
      <c r="S371" s="67">
        <f>$Q371*K371</f>
        <v>1088.53</v>
      </c>
      <c r="T371" s="64">
        <f>$Q371*L371</f>
        <v>1088.53</v>
      </c>
      <c r="U371" s="64">
        <f>$Q371*M371</f>
        <v>2953.7999999999997</v>
      </c>
      <c r="V371" s="67">
        <f t="shared" si="29"/>
        <v>3446.1000000000004</v>
      </c>
      <c r="W371" s="64">
        <f t="shared" si="30"/>
        <v>3446.1000000000004</v>
      </c>
      <c r="X371" s="117">
        <f t="shared" si="31"/>
        <v>1580.8300000000004</v>
      </c>
      <c r="Y371" s="75">
        <f>IFERROR(MAX(1-N371/$J371,0),1)</f>
        <v>0.2400482509047045</v>
      </c>
      <c r="Z371" s="27">
        <f>IFERROR(MAX(1-O371/$J371,0),1)</f>
        <v>0.2400482509047045</v>
      </c>
      <c r="AA371" s="76">
        <f>IFERROR(MAX(1-P371/$J371,0),1)</f>
        <v>0.6513872135102533</v>
      </c>
      <c r="AB371" s="65" t="str">
        <f>IF(SUM($J371,M371)=0,"Others",VLOOKUP(AA371,Master!$B$4:$D$13,3,TRUE))</f>
        <v>60-70%</v>
      </c>
      <c r="AC371" s="60" t="str">
        <f>IF(SUM(J371,K371)=0,"Others",IF(AND(K371=0,J371&gt;0),"Not Forecasted But Sold",IF(AND(K371&gt;0,J371=0),"Forecasted But Not Sold",IF(K371/J371&gt;1.1,"Overforecast",IF(K371/J371&lt;0.9,"Underforecast","Normal")))))</f>
        <v>Underforecast</v>
      </c>
      <c r="AD371" s="61" t="str">
        <f>IF(SUM(J371,L371)=0,"Others",IF(AND(L371=0,J371&gt;0),"Not Forecasted But Sold",IF(AND(L371&gt;0,J371=0),"Forecasted But Not Sold",IF(L371/J371&gt;1.1,"Overforecast",IF(L371/J371&lt;0.9,"Underforecast","Normal")))))</f>
        <v>Underforecast</v>
      </c>
      <c r="AE371" s="61" t="str">
        <f>IF(SUM(J371,M371)=0,"Others",IF(AND(M371=0,J371&gt;0),"Not Forecasted But Sold",IF(AND(M371&gt;0,J371=0),"Forecasted But Not Sold",IF(M371/J371&gt;1.1,"Overforecast",IF(M371/J371&lt;0.9,"Underforecast","Normal")))))</f>
        <v>Underforecast</v>
      </c>
      <c r="AF371" s="144" t="str">
        <f>IFERROR(IF(J371=0,"0",VLOOKUP(J371/M371,Master!$N$5:$P$11,3,TRUE)),"Sales Agst No FC")</f>
        <v>150-200</v>
      </c>
    </row>
    <row r="372" spans="1:32" x14ac:dyDescent="0.45">
      <c r="A372" s="60" t="s">
        <v>2302</v>
      </c>
      <c r="B372" s="61" t="s">
        <v>1122</v>
      </c>
      <c r="C372" s="61" t="s">
        <v>1132</v>
      </c>
      <c r="D372" s="61" t="s">
        <v>1203</v>
      </c>
      <c r="E372" s="62" t="s">
        <v>482</v>
      </c>
      <c r="F372" s="62" t="s">
        <v>1658</v>
      </c>
      <c r="G372" s="63">
        <v>44593</v>
      </c>
      <c r="H372" s="64">
        <v>9381</v>
      </c>
      <c r="I372" s="61" t="str">
        <f t="shared" si="28"/>
        <v>Demand</v>
      </c>
      <c r="J372" s="66">
        <v>4388</v>
      </c>
      <c r="K372" s="67">
        <v>2826</v>
      </c>
      <c r="L372" s="64">
        <v>2826</v>
      </c>
      <c r="M372" s="64">
        <v>3000</v>
      </c>
      <c r="N372" s="67">
        <f>ABS(K372-$J372)</f>
        <v>1562</v>
      </c>
      <c r="O372" s="64">
        <f>ABS(L372-$J372)</f>
        <v>1562</v>
      </c>
      <c r="P372" s="64">
        <f>ABS(M372-$J372)</f>
        <v>1388</v>
      </c>
      <c r="Q372" s="66">
        <v>0.92</v>
      </c>
      <c r="R372" s="66">
        <f>$Q372*J372</f>
        <v>4036.96</v>
      </c>
      <c r="S372" s="67">
        <f>$Q372*K372</f>
        <v>2599.92</v>
      </c>
      <c r="T372" s="64">
        <f>$Q372*L372</f>
        <v>2599.92</v>
      </c>
      <c r="U372" s="64">
        <f>$Q372*M372</f>
        <v>2760</v>
      </c>
      <c r="V372" s="67">
        <f t="shared" si="29"/>
        <v>1437.04</v>
      </c>
      <c r="W372" s="64">
        <f t="shared" si="30"/>
        <v>1437.04</v>
      </c>
      <c r="X372" s="117">
        <f t="shared" si="31"/>
        <v>1276.96</v>
      </c>
      <c r="Y372" s="75">
        <f>IFERROR(MAX(1-N372/$J372,0),1)</f>
        <v>0.64402917046490427</v>
      </c>
      <c r="Z372" s="27">
        <f>IFERROR(MAX(1-O372/$J372,0),1)</f>
        <v>0.64402917046490427</v>
      </c>
      <c r="AA372" s="76">
        <f>IFERROR(MAX(1-P372/$J372,0),1)</f>
        <v>0.68368277119416598</v>
      </c>
      <c r="AB372" s="65" t="str">
        <f>IF(SUM($J372,M372)=0,"Others",VLOOKUP(AA372,Master!$B$4:$D$13,3,TRUE))</f>
        <v>60-70%</v>
      </c>
      <c r="AC372" s="60" t="str">
        <f>IF(SUM(J372,K372)=0,"Others",IF(AND(K372=0,J372&gt;0),"Not Forecasted But Sold",IF(AND(K372&gt;0,J372=0),"Forecasted But Not Sold",IF(K372/J372&gt;1.1,"Overforecast",IF(K372/J372&lt;0.9,"Underforecast","Normal")))))</f>
        <v>Underforecast</v>
      </c>
      <c r="AD372" s="61" t="str">
        <f>IF(SUM(J372,L372)=0,"Others",IF(AND(L372=0,J372&gt;0),"Not Forecasted But Sold",IF(AND(L372&gt;0,J372=0),"Forecasted But Not Sold",IF(L372/J372&gt;1.1,"Overforecast",IF(L372/J372&lt;0.9,"Underforecast","Normal")))))</f>
        <v>Underforecast</v>
      </c>
      <c r="AE372" s="61" t="str">
        <f>IF(SUM(J372,M372)=0,"Others",IF(AND(M372=0,J372&gt;0),"Not Forecasted But Sold",IF(AND(M372&gt;0,J372=0),"Forecasted But Not Sold",IF(M372/J372&gt;1.1,"Overforecast",IF(M372/J372&lt;0.9,"Underforecast","Normal")))))</f>
        <v>Underforecast</v>
      </c>
      <c r="AF372" s="144" t="str">
        <f>IFERROR(IF(J372=0,"0",VLOOKUP(J372/M372,Master!$N$5:$P$11,3,TRUE)),"Sales Agst No FC")</f>
        <v>120-150</v>
      </c>
    </row>
    <row r="373" spans="1:32" x14ac:dyDescent="0.45">
      <c r="A373" s="60" t="s">
        <v>2302</v>
      </c>
      <c r="B373" s="61" t="s">
        <v>1122</v>
      </c>
      <c r="C373" s="61" t="s">
        <v>1132</v>
      </c>
      <c r="D373" s="61" t="s">
        <v>1203</v>
      </c>
      <c r="E373" s="62" t="s">
        <v>483</v>
      </c>
      <c r="F373" s="62" t="s">
        <v>1659</v>
      </c>
      <c r="G373" s="63">
        <v>44593</v>
      </c>
      <c r="H373" s="64">
        <v>3979</v>
      </c>
      <c r="I373" s="61" t="str">
        <f t="shared" si="28"/>
        <v>Demand</v>
      </c>
      <c r="J373" s="66">
        <v>1094</v>
      </c>
      <c r="K373" s="67">
        <v>408</v>
      </c>
      <c r="L373" s="64">
        <v>408</v>
      </c>
      <c r="M373" s="64">
        <v>720</v>
      </c>
      <c r="N373" s="67">
        <f>ABS(K373-$J373)</f>
        <v>686</v>
      </c>
      <c r="O373" s="64">
        <f>ABS(L373-$J373)</f>
        <v>686</v>
      </c>
      <c r="P373" s="64">
        <f>ABS(M373-$J373)</f>
        <v>374</v>
      </c>
      <c r="Q373" s="66">
        <v>2.95</v>
      </c>
      <c r="R373" s="66">
        <f>$Q373*J373</f>
        <v>3227.3</v>
      </c>
      <c r="S373" s="67">
        <f>$Q373*K373</f>
        <v>1203.6000000000001</v>
      </c>
      <c r="T373" s="64">
        <f>$Q373*L373</f>
        <v>1203.6000000000001</v>
      </c>
      <c r="U373" s="64">
        <f>$Q373*M373</f>
        <v>2124</v>
      </c>
      <c r="V373" s="67">
        <f t="shared" si="29"/>
        <v>2023.7</v>
      </c>
      <c r="W373" s="64">
        <f t="shared" si="30"/>
        <v>2023.7</v>
      </c>
      <c r="X373" s="117">
        <f t="shared" si="31"/>
        <v>1103.3000000000002</v>
      </c>
      <c r="Y373" s="75">
        <f>IFERROR(MAX(1-N373/$J373,0),1)</f>
        <v>0.37294332723948809</v>
      </c>
      <c r="Z373" s="27">
        <f>IFERROR(MAX(1-O373/$J373,0),1)</f>
        <v>0.37294332723948809</v>
      </c>
      <c r="AA373" s="76">
        <f>IFERROR(MAX(1-P373/$J373,0),1)</f>
        <v>0.65813528336380256</v>
      </c>
      <c r="AB373" s="65" t="str">
        <f>IF(SUM($J373,M373)=0,"Others",VLOOKUP(AA373,Master!$B$4:$D$13,3,TRUE))</f>
        <v>60-70%</v>
      </c>
      <c r="AC373" s="60" t="str">
        <f>IF(SUM(J373,K373)=0,"Others",IF(AND(K373=0,J373&gt;0),"Not Forecasted But Sold",IF(AND(K373&gt;0,J373=0),"Forecasted But Not Sold",IF(K373/J373&gt;1.1,"Overforecast",IF(K373/J373&lt;0.9,"Underforecast","Normal")))))</f>
        <v>Underforecast</v>
      </c>
      <c r="AD373" s="61" t="str">
        <f>IF(SUM(J373,L373)=0,"Others",IF(AND(L373=0,J373&gt;0),"Not Forecasted But Sold",IF(AND(L373&gt;0,J373=0),"Forecasted But Not Sold",IF(L373/J373&gt;1.1,"Overforecast",IF(L373/J373&lt;0.9,"Underforecast","Normal")))))</f>
        <v>Underforecast</v>
      </c>
      <c r="AE373" s="61" t="str">
        <f>IF(SUM(J373,M373)=0,"Others",IF(AND(M373=0,J373&gt;0),"Not Forecasted But Sold",IF(AND(M373&gt;0,J373=0),"Forecasted But Not Sold",IF(M373/J373&gt;1.1,"Overforecast",IF(M373/J373&lt;0.9,"Underforecast","Normal")))))</f>
        <v>Underforecast</v>
      </c>
      <c r="AF373" s="144" t="str">
        <f>IFERROR(IF(J373=0,"0",VLOOKUP(J373/M373,Master!$N$5:$P$11,3,TRUE)),"Sales Agst No FC")</f>
        <v>150-200</v>
      </c>
    </row>
    <row r="374" spans="1:32" x14ac:dyDescent="0.45">
      <c r="A374" s="60" t="s">
        <v>2302</v>
      </c>
      <c r="B374" s="61" t="s">
        <v>1122</v>
      </c>
      <c r="C374" s="61" t="s">
        <v>1132</v>
      </c>
      <c r="D374" s="61" t="s">
        <v>1203</v>
      </c>
      <c r="E374" s="62" t="s">
        <v>484</v>
      </c>
      <c r="F374" s="62" t="s">
        <v>1660</v>
      </c>
      <c r="G374" s="63">
        <v>44593</v>
      </c>
      <c r="H374" s="64">
        <v>202</v>
      </c>
      <c r="I374" s="61" t="str">
        <f t="shared" si="28"/>
        <v>Demand</v>
      </c>
      <c r="J374" s="66">
        <v>48</v>
      </c>
      <c r="K374" s="67">
        <v>27</v>
      </c>
      <c r="L374" s="64">
        <v>27</v>
      </c>
      <c r="M374" s="64">
        <v>62</v>
      </c>
      <c r="N374" s="67">
        <f>ABS(K374-$J374)</f>
        <v>21</v>
      </c>
      <c r="O374" s="64">
        <f>ABS(L374-$J374)</f>
        <v>21</v>
      </c>
      <c r="P374" s="64">
        <f>ABS(M374-$J374)</f>
        <v>14</v>
      </c>
      <c r="Q374" s="66">
        <v>41.2</v>
      </c>
      <c r="R374" s="66">
        <f>$Q374*J374</f>
        <v>1977.6000000000001</v>
      </c>
      <c r="S374" s="67">
        <f>$Q374*K374</f>
        <v>1112.4000000000001</v>
      </c>
      <c r="T374" s="64">
        <f>$Q374*L374</f>
        <v>1112.4000000000001</v>
      </c>
      <c r="U374" s="64">
        <f>$Q374*M374</f>
        <v>2554.4</v>
      </c>
      <c r="V374" s="67">
        <f t="shared" si="29"/>
        <v>865.2</v>
      </c>
      <c r="W374" s="64">
        <f t="shared" si="30"/>
        <v>865.2</v>
      </c>
      <c r="X374" s="117">
        <f t="shared" si="31"/>
        <v>576.79999999999995</v>
      </c>
      <c r="Y374" s="75">
        <f>IFERROR(MAX(1-N374/$J374,0),1)</f>
        <v>0.5625</v>
      </c>
      <c r="Z374" s="27">
        <f>IFERROR(MAX(1-O374/$J374,0),1)</f>
        <v>0.5625</v>
      </c>
      <c r="AA374" s="76">
        <f>IFERROR(MAX(1-P374/$J374,0),1)</f>
        <v>0.70833333333333326</v>
      </c>
      <c r="AB374" s="65" t="str">
        <f>IF(SUM($J374,M374)=0,"Others",VLOOKUP(AA374,Master!$B$4:$D$13,3,TRUE))</f>
        <v>60-70%</v>
      </c>
      <c r="AC374" s="60" t="str">
        <f>IF(SUM(J374,K374)=0,"Others",IF(AND(K374=0,J374&gt;0),"Not Forecasted But Sold",IF(AND(K374&gt;0,J374=0),"Forecasted But Not Sold",IF(K374/J374&gt;1.1,"Overforecast",IF(K374/J374&lt;0.9,"Underforecast","Normal")))))</f>
        <v>Underforecast</v>
      </c>
      <c r="AD374" s="61" t="str">
        <f>IF(SUM(J374,L374)=0,"Others",IF(AND(L374=0,J374&gt;0),"Not Forecasted But Sold",IF(AND(L374&gt;0,J374=0),"Forecasted But Not Sold",IF(L374/J374&gt;1.1,"Overforecast",IF(L374/J374&lt;0.9,"Underforecast","Normal")))))</f>
        <v>Underforecast</v>
      </c>
      <c r="AE374" s="61" t="str">
        <f>IF(SUM(J374,M374)=0,"Others",IF(AND(M374=0,J374&gt;0),"Not Forecasted But Sold",IF(AND(M374&gt;0,J374=0),"Forecasted But Not Sold",IF(M374/J374&gt;1.1,"Overforecast",IF(M374/J374&lt;0.9,"Underforecast","Normal")))))</f>
        <v>Overforecast</v>
      </c>
      <c r="AF374" s="144" t="str">
        <f>IFERROR(IF(J374=0,"0",VLOOKUP(J374/M374,Master!$N$5:$P$11,3,TRUE)),"Sales Agst No FC")</f>
        <v>50-80</v>
      </c>
    </row>
    <row r="375" spans="1:32" x14ac:dyDescent="0.45">
      <c r="A375" s="60" t="s">
        <v>2302</v>
      </c>
      <c r="B375" s="61" t="s">
        <v>1122</v>
      </c>
      <c r="C375" s="61" t="s">
        <v>1132</v>
      </c>
      <c r="D375" s="61" t="s">
        <v>1203</v>
      </c>
      <c r="E375" s="62" t="s">
        <v>485</v>
      </c>
      <c r="F375" s="62" t="s">
        <v>1661</v>
      </c>
      <c r="G375" s="63">
        <v>44593</v>
      </c>
      <c r="H375" s="64">
        <v>2302</v>
      </c>
      <c r="I375" s="61" t="str">
        <f t="shared" si="28"/>
        <v>Demand</v>
      </c>
      <c r="J375" s="66">
        <v>312</v>
      </c>
      <c r="K375" s="67">
        <v>250</v>
      </c>
      <c r="L375" s="64">
        <v>250</v>
      </c>
      <c r="M375" s="64">
        <v>260</v>
      </c>
      <c r="N375" s="67">
        <f>ABS(K375-$J375)</f>
        <v>62</v>
      </c>
      <c r="O375" s="64">
        <f>ABS(L375-$J375)</f>
        <v>62</v>
      </c>
      <c r="P375" s="64">
        <f>ABS(M375-$J375)</f>
        <v>52</v>
      </c>
      <c r="Q375" s="66">
        <v>10.41</v>
      </c>
      <c r="R375" s="66">
        <f>$Q375*J375</f>
        <v>3247.92</v>
      </c>
      <c r="S375" s="67">
        <f>$Q375*K375</f>
        <v>2602.5</v>
      </c>
      <c r="T375" s="64">
        <f>$Q375*L375</f>
        <v>2602.5</v>
      </c>
      <c r="U375" s="64">
        <f>$Q375*M375</f>
        <v>2706.6</v>
      </c>
      <c r="V375" s="67">
        <f t="shared" si="29"/>
        <v>645.42000000000007</v>
      </c>
      <c r="W375" s="64">
        <f t="shared" si="30"/>
        <v>645.42000000000007</v>
      </c>
      <c r="X375" s="117">
        <f t="shared" si="31"/>
        <v>541.32000000000016</v>
      </c>
      <c r="Y375" s="75">
        <f>IFERROR(MAX(1-N375/$J375,0),1)</f>
        <v>0.80128205128205132</v>
      </c>
      <c r="Z375" s="27">
        <f>IFERROR(MAX(1-O375/$J375,0),1)</f>
        <v>0.80128205128205132</v>
      </c>
      <c r="AA375" s="76">
        <f>IFERROR(MAX(1-P375/$J375,0),1)</f>
        <v>0.83333333333333337</v>
      </c>
      <c r="AB375" s="65" t="str">
        <f>IF(SUM($J375,M375)=0,"Others",VLOOKUP(AA375,Master!$B$4:$D$13,3,TRUE))</f>
        <v>80-90%</v>
      </c>
      <c r="AC375" s="60" t="str">
        <f>IF(SUM(J375,K375)=0,"Others",IF(AND(K375=0,J375&gt;0),"Not Forecasted But Sold",IF(AND(K375&gt;0,J375=0),"Forecasted But Not Sold",IF(K375/J375&gt;1.1,"Overforecast",IF(K375/J375&lt;0.9,"Underforecast","Normal")))))</f>
        <v>Underforecast</v>
      </c>
      <c r="AD375" s="61" t="str">
        <f>IF(SUM(J375,L375)=0,"Others",IF(AND(L375=0,J375&gt;0),"Not Forecasted But Sold",IF(AND(L375&gt;0,J375=0),"Forecasted But Not Sold",IF(L375/J375&gt;1.1,"Overforecast",IF(L375/J375&lt;0.9,"Underforecast","Normal")))))</f>
        <v>Underforecast</v>
      </c>
      <c r="AE375" s="61" t="str">
        <f>IF(SUM(J375,M375)=0,"Others",IF(AND(M375=0,J375&gt;0),"Not Forecasted But Sold",IF(AND(M375&gt;0,J375=0),"Forecasted But Not Sold",IF(M375/J375&gt;1.1,"Overforecast",IF(M375/J375&lt;0.9,"Underforecast","Normal")))))</f>
        <v>Underforecast</v>
      </c>
      <c r="AF375" s="144" t="str">
        <f>IFERROR(IF(J375=0,"0",VLOOKUP(J375/M375,Master!$N$5:$P$11,3,TRUE)),"Sales Agst No FC")</f>
        <v>120-150</v>
      </c>
    </row>
    <row r="376" spans="1:32" x14ac:dyDescent="0.45">
      <c r="A376" s="60" t="s">
        <v>2302</v>
      </c>
      <c r="B376" s="61" t="s">
        <v>1122</v>
      </c>
      <c r="C376" s="61" t="s">
        <v>1132</v>
      </c>
      <c r="D376" s="61" t="s">
        <v>1203</v>
      </c>
      <c r="E376" s="62" t="s">
        <v>486</v>
      </c>
      <c r="F376" s="62" t="s">
        <v>1662</v>
      </c>
      <c r="G376" s="63">
        <v>44593</v>
      </c>
      <c r="H376" s="64">
        <v>174</v>
      </c>
      <c r="I376" s="61" t="str">
        <f t="shared" si="28"/>
        <v>Demand</v>
      </c>
      <c r="J376" s="66">
        <v>76</v>
      </c>
      <c r="K376" s="67">
        <v>39</v>
      </c>
      <c r="L376" s="64">
        <v>39</v>
      </c>
      <c r="M376" s="64">
        <v>80</v>
      </c>
      <c r="N376" s="67">
        <f>ABS(K376-$J376)</f>
        <v>37</v>
      </c>
      <c r="O376" s="64">
        <f>ABS(L376-$J376)</f>
        <v>37</v>
      </c>
      <c r="P376" s="64">
        <f>ABS(M376-$J376)</f>
        <v>4</v>
      </c>
      <c r="Q376" s="66">
        <v>24.22</v>
      </c>
      <c r="R376" s="66">
        <f>$Q376*J376</f>
        <v>1840.7199999999998</v>
      </c>
      <c r="S376" s="67">
        <f>$Q376*K376</f>
        <v>944.57999999999993</v>
      </c>
      <c r="T376" s="64">
        <f>$Q376*L376</f>
        <v>944.57999999999993</v>
      </c>
      <c r="U376" s="64">
        <f>$Q376*M376</f>
        <v>1937.6</v>
      </c>
      <c r="V376" s="67">
        <f t="shared" si="29"/>
        <v>896.13999999999987</v>
      </c>
      <c r="W376" s="64">
        <f t="shared" si="30"/>
        <v>896.13999999999987</v>
      </c>
      <c r="X376" s="117">
        <f t="shared" si="31"/>
        <v>96.880000000000109</v>
      </c>
      <c r="Y376" s="75">
        <f>IFERROR(MAX(1-N376/$J376,0),1)</f>
        <v>0.51315789473684204</v>
      </c>
      <c r="Z376" s="27">
        <f>IFERROR(MAX(1-O376/$J376,0),1)</f>
        <v>0.51315789473684204</v>
      </c>
      <c r="AA376" s="76">
        <f>IFERROR(MAX(1-P376/$J376,0),1)</f>
        <v>0.94736842105263164</v>
      </c>
      <c r="AB376" s="65" t="str">
        <f>IF(SUM($J376,M376)=0,"Others",VLOOKUP(AA376,Master!$B$4:$D$13,3,TRUE))</f>
        <v>90-100%</v>
      </c>
      <c r="AC376" s="60" t="str">
        <f>IF(SUM(J376,K376)=0,"Others",IF(AND(K376=0,J376&gt;0),"Not Forecasted But Sold",IF(AND(K376&gt;0,J376=0),"Forecasted But Not Sold",IF(K376/J376&gt;1.1,"Overforecast",IF(K376/J376&lt;0.9,"Underforecast","Normal")))))</f>
        <v>Underforecast</v>
      </c>
      <c r="AD376" s="61" t="str">
        <f>IF(SUM(J376,L376)=0,"Others",IF(AND(L376=0,J376&gt;0),"Not Forecasted But Sold",IF(AND(L376&gt;0,J376=0),"Forecasted But Not Sold",IF(L376/J376&gt;1.1,"Overforecast",IF(L376/J376&lt;0.9,"Underforecast","Normal")))))</f>
        <v>Underforecast</v>
      </c>
      <c r="AE376" s="61" t="str">
        <f>IF(SUM(J376,M376)=0,"Others",IF(AND(M376=0,J376&gt;0),"Not Forecasted But Sold",IF(AND(M376&gt;0,J376=0),"Forecasted But Not Sold",IF(M376/J376&gt;1.1,"Overforecast",IF(M376/J376&lt;0.9,"Underforecast","Normal")))))</f>
        <v>Normal</v>
      </c>
      <c r="AF376" s="144" t="str">
        <f>IFERROR(IF(J376=0,"0",VLOOKUP(J376/M376,Master!$N$5:$P$11,3,TRUE)),"Sales Agst No FC")</f>
        <v>80-120</v>
      </c>
    </row>
    <row r="377" spans="1:32" x14ac:dyDescent="0.45">
      <c r="A377" s="60" t="s">
        <v>2302</v>
      </c>
      <c r="B377" s="61" t="s">
        <v>1122</v>
      </c>
      <c r="C377" s="61" t="s">
        <v>1132</v>
      </c>
      <c r="D377" s="61" t="s">
        <v>1203</v>
      </c>
      <c r="E377" s="62" t="s">
        <v>487</v>
      </c>
      <c r="F377" s="62" t="s">
        <v>1663</v>
      </c>
      <c r="G377" s="63">
        <v>44593</v>
      </c>
      <c r="H377" s="64">
        <v>57</v>
      </c>
      <c r="I377" s="61" t="str">
        <f t="shared" si="28"/>
        <v>Demand</v>
      </c>
      <c r="J377" s="66">
        <v>64</v>
      </c>
      <c r="K377" s="67">
        <v>18</v>
      </c>
      <c r="L377" s="64">
        <v>18</v>
      </c>
      <c r="M377" s="64">
        <v>50</v>
      </c>
      <c r="N377" s="67">
        <f>ABS(K377-$J377)</f>
        <v>46</v>
      </c>
      <c r="O377" s="64">
        <f>ABS(L377-$J377)</f>
        <v>46</v>
      </c>
      <c r="P377" s="64">
        <f>ABS(M377-$J377)</f>
        <v>14</v>
      </c>
      <c r="Q377" s="66">
        <v>16.32</v>
      </c>
      <c r="R377" s="66">
        <f>$Q377*J377</f>
        <v>1044.48</v>
      </c>
      <c r="S377" s="67">
        <f>$Q377*K377</f>
        <v>293.76</v>
      </c>
      <c r="T377" s="64">
        <f>$Q377*L377</f>
        <v>293.76</v>
      </c>
      <c r="U377" s="64">
        <f>$Q377*M377</f>
        <v>816</v>
      </c>
      <c r="V377" s="67">
        <f t="shared" si="29"/>
        <v>750.72</v>
      </c>
      <c r="W377" s="64">
        <f t="shared" si="30"/>
        <v>750.72</v>
      </c>
      <c r="X377" s="117">
        <f t="shared" si="31"/>
        <v>228.48000000000002</v>
      </c>
      <c r="Y377" s="75">
        <f>IFERROR(MAX(1-N377/$J377,0),1)</f>
        <v>0.28125</v>
      </c>
      <c r="Z377" s="27">
        <f>IFERROR(MAX(1-O377/$J377,0),1)</f>
        <v>0.28125</v>
      </c>
      <c r="AA377" s="76">
        <f>IFERROR(MAX(1-P377/$J377,0),1)</f>
        <v>0.78125</v>
      </c>
      <c r="AB377" s="65" t="str">
        <f>IF(SUM($J377,M377)=0,"Others",VLOOKUP(AA377,Master!$B$4:$D$13,3,TRUE))</f>
        <v>70-80%</v>
      </c>
      <c r="AC377" s="60" t="str">
        <f>IF(SUM(J377,K377)=0,"Others",IF(AND(K377=0,J377&gt;0),"Not Forecasted But Sold",IF(AND(K377&gt;0,J377=0),"Forecasted But Not Sold",IF(K377/J377&gt;1.1,"Overforecast",IF(K377/J377&lt;0.9,"Underforecast","Normal")))))</f>
        <v>Underforecast</v>
      </c>
      <c r="AD377" s="61" t="str">
        <f>IF(SUM(J377,L377)=0,"Others",IF(AND(L377=0,J377&gt;0),"Not Forecasted But Sold",IF(AND(L377&gt;0,J377=0),"Forecasted But Not Sold",IF(L377/J377&gt;1.1,"Overforecast",IF(L377/J377&lt;0.9,"Underforecast","Normal")))))</f>
        <v>Underforecast</v>
      </c>
      <c r="AE377" s="61" t="str">
        <f>IF(SUM(J377,M377)=0,"Others",IF(AND(M377=0,J377&gt;0),"Not Forecasted But Sold",IF(AND(M377&gt;0,J377=0),"Forecasted But Not Sold",IF(M377/J377&gt;1.1,"Overforecast",IF(M377/J377&lt;0.9,"Underforecast","Normal")))))</f>
        <v>Underforecast</v>
      </c>
      <c r="AF377" s="144" t="str">
        <f>IFERROR(IF(J377=0,"0",VLOOKUP(J377/M377,Master!$N$5:$P$11,3,TRUE)),"Sales Agst No FC")</f>
        <v>120-150</v>
      </c>
    </row>
    <row r="378" spans="1:32" x14ac:dyDescent="0.45">
      <c r="A378" s="60" t="s">
        <v>2302</v>
      </c>
      <c r="B378" s="61" t="s">
        <v>1122</v>
      </c>
      <c r="C378" s="61" t="s">
        <v>1132</v>
      </c>
      <c r="D378" s="61" t="s">
        <v>1203</v>
      </c>
      <c r="E378" s="62" t="s">
        <v>488</v>
      </c>
      <c r="F378" s="62" t="s">
        <v>1664</v>
      </c>
      <c r="G378" s="63">
        <v>44593</v>
      </c>
      <c r="H378" s="64">
        <v>3305</v>
      </c>
      <c r="I378" s="61" t="str">
        <f t="shared" si="28"/>
        <v>Demand</v>
      </c>
      <c r="J378" s="66">
        <v>353</v>
      </c>
      <c r="K378" s="67">
        <v>300</v>
      </c>
      <c r="L378" s="64">
        <v>300</v>
      </c>
      <c r="M378" s="64">
        <v>390</v>
      </c>
      <c r="N378" s="67">
        <f>ABS(K378-$J378)</f>
        <v>53</v>
      </c>
      <c r="O378" s="64">
        <f>ABS(L378-$J378)</f>
        <v>53</v>
      </c>
      <c r="P378" s="64">
        <f>ABS(M378-$J378)</f>
        <v>37</v>
      </c>
      <c r="Q378" s="66">
        <v>4.8899999999999997</v>
      </c>
      <c r="R378" s="66">
        <f>$Q378*J378</f>
        <v>1726.1699999999998</v>
      </c>
      <c r="S378" s="67">
        <f>$Q378*K378</f>
        <v>1467</v>
      </c>
      <c r="T378" s="64">
        <f>$Q378*L378</f>
        <v>1467</v>
      </c>
      <c r="U378" s="64">
        <f>$Q378*M378</f>
        <v>1907.1</v>
      </c>
      <c r="V378" s="67">
        <f t="shared" si="29"/>
        <v>259.16999999999985</v>
      </c>
      <c r="W378" s="64">
        <f t="shared" si="30"/>
        <v>259.16999999999985</v>
      </c>
      <c r="X378" s="117">
        <f t="shared" si="31"/>
        <v>180.93000000000006</v>
      </c>
      <c r="Y378" s="75">
        <f>IFERROR(MAX(1-N378/$J378,0),1)</f>
        <v>0.84985835694050993</v>
      </c>
      <c r="Z378" s="27">
        <f>IFERROR(MAX(1-O378/$J378,0),1)</f>
        <v>0.84985835694050993</v>
      </c>
      <c r="AA378" s="76">
        <f>IFERROR(MAX(1-P378/$J378,0),1)</f>
        <v>0.89518413597733715</v>
      </c>
      <c r="AB378" s="65" t="str">
        <f>IF(SUM($J378,M378)=0,"Others",VLOOKUP(AA378,Master!$B$4:$D$13,3,TRUE))</f>
        <v>80-90%</v>
      </c>
      <c r="AC378" s="60" t="str">
        <f>IF(SUM(J378,K378)=0,"Others",IF(AND(K378=0,J378&gt;0),"Not Forecasted But Sold",IF(AND(K378&gt;0,J378=0),"Forecasted But Not Sold",IF(K378/J378&gt;1.1,"Overforecast",IF(K378/J378&lt;0.9,"Underforecast","Normal")))))</f>
        <v>Underforecast</v>
      </c>
      <c r="AD378" s="61" t="str">
        <f>IF(SUM(J378,L378)=0,"Others",IF(AND(L378=0,J378&gt;0),"Not Forecasted But Sold",IF(AND(L378&gt;0,J378=0),"Forecasted But Not Sold",IF(L378/J378&gt;1.1,"Overforecast",IF(L378/J378&lt;0.9,"Underforecast","Normal")))))</f>
        <v>Underforecast</v>
      </c>
      <c r="AE378" s="61" t="str">
        <f>IF(SUM(J378,M378)=0,"Others",IF(AND(M378=0,J378&gt;0),"Not Forecasted But Sold",IF(AND(M378&gt;0,J378=0),"Forecasted But Not Sold",IF(M378/J378&gt;1.1,"Overforecast",IF(M378/J378&lt;0.9,"Underforecast","Normal")))))</f>
        <v>Overforecast</v>
      </c>
      <c r="AF378" s="144" t="str">
        <f>IFERROR(IF(J378=0,"0",VLOOKUP(J378/M378,Master!$N$5:$P$11,3,TRUE)),"Sales Agst No FC")</f>
        <v>80-120</v>
      </c>
    </row>
    <row r="379" spans="1:32" x14ac:dyDescent="0.45">
      <c r="A379" s="60" t="s">
        <v>2302</v>
      </c>
      <c r="B379" s="61" t="s">
        <v>1122</v>
      </c>
      <c r="C379" s="61" t="s">
        <v>1132</v>
      </c>
      <c r="D379" s="61" t="s">
        <v>1203</v>
      </c>
      <c r="E379" s="62" t="s">
        <v>489</v>
      </c>
      <c r="F379" s="62" t="s">
        <v>1665</v>
      </c>
      <c r="G379" s="63">
        <v>44593</v>
      </c>
      <c r="H379" s="64">
        <v>1404</v>
      </c>
      <c r="I379" s="61" t="str">
        <f t="shared" si="28"/>
        <v>Demand</v>
      </c>
      <c r="J379" s="66">
        <v>308</v>
      </c>
      <c r="K379" s="67">
        <v>155</v>
      </c>
      <c r="L379" s="64">
        <v>155</v>
      </c>
      <c r="M379" s="64">
        <v>260</v>
      </c>
      <c r="N379" s="67">
        <f>ABS(K379-$J379)</f>
        <v>153</v>
      </c>
      <c r="O379" s="64">
        <f>ABS(L379-$J379)</f>
        <v>153</v>
      </c>
      <c r="P379" s="64">
        <f>ABS(M379-$J379)</f>
        <v>48</v>
      </c>
      <c r="Q379" s="66">
        <v>3.55</v>
      </c>
      <c r="R379" s="66">
        <f>$Q379*J379</f>
        <v>1093.3999999999999</v>
      </c>
      <c r="S379" s="67">
        <f>$Q379*K379</f>
        <v>550.25</v>
      </c>
      <c r="T379" s="64">
        <f>$Q379*L379</f>
        <v>550.25</v>
      </c>
      <c r="U379" s="64">
        <f>$Q379*M379</f>
        <v>923</v>
      </c>
      <c r="V379" s="67">
        <f t="shared" si="29"/>
        <v>543.14999999999986</v>
      </c>
      <c r="W379" s="64">
        <f t="shared" si="30"/>
        <v>543.14999999999986</v>
      </c>
      <c r="X379" s="117">
        <f t="shared" si="31"/>
        <v>170.39999999999986</v>
      </c>
      <c r="Y379" s="75">
        <f>IFERROR(MAX(1-N379/$J379,0),1)</f>
        <v>0.50324675324675328</v>
      </c>
      <c r="Z379" s="27">
        <f>IFERROR(MAX(1-O379/$J379,0),1)</f>
        <v>0.50324675324675328</v>
      </c>
      <c r="AA379" s="76">
        <f>IFERROR(MAX(1-P379/$J379,0),1)</f>
        <v>0.8441558441558441</v>
      </c>
      <c r="AB379" s="65" t="str">
        <f>IF(SUM($J379,M379)=0,"Others",VLOOKUP(AA379,Master!$B$4:$D$13,3,TRUE))</f>
        <v>80-90%</v>
      </c>
      <c r="AC379" s="60" t="str">
        <f>IF(SUM(J379,K379)=0,"Others",IF(AND(K379=0,J379&gt;0),"Not Forecasted But Sold",IF(AND(K379&gt;0,J379=0),"Forecasted But Not Sold",IF(K379/J379&gt;1.1,"Overforecast",IF(K379/J379&lt;0.9,"Underforecast","Normal")))))</f>
        <v>Underforecast</v>
      </c>
      <c r="AD379" s="61" t="str">
        <f>IF(SUM(J379,L379)=0,"Others",IF(AND(L379=0,J379&gt;0),"Not Forecasted But Sold",IF(AND(L379&gt;0,J379=0),"Forecasted But Not Sold",IF(L379/J379&gt;1.1,"Overforecast",IF(L379/J379&lt;0.9,"Underforecast","Normal")))))</f>
        <v>Underforecast</v>
      </c>
      <c r="AE379" s="61" t="str">
        <f>IF(SUM(J379,M379)=0,"Others",IF(AND(M379=0,J379&gt;0),"Not Forecasted But Sold",IF(AND(M379&gt;0,J379=0),"Forecasted But Not Sold",IF(M379/J379&gt;1.1,"Overforecast",IF(M379/J379&lt;0.9,"Underforecast","Normal")))))</f>
        <v>Underforecast</v>
      </c>
      <c r="AF379" s="144" t="str">
        <f>IFERROR(IF(J379=0,"0",VLOOKUP(J379/M379,Master!$N$5:$P$11,3,TRUE)),"Sales Agst No FC")</f>
        <v>80-120</v>
      </c>
    </row>
    <row r="380" spans="1:32" x14ac:dyDescent="0.45">
      <c r="A380" s="60" t="s">
        <v>2302</v>
      </c>
      <c r="B380" s="61" t="s">
        <v>1122</v>
      </c>
      <c r="C380" s="61" t="s">
        <v>1132</v>
      </c>
      <c r="D380" s="61" t="s">
        <v>1203</v>
      </c>
      <c r="E380" s="62" t="s">
        <v>490</v>
      </c>
      <c r="F380" s="62" t="s">
        <v>1666</v>
      </c>
      <c r="G380" s="63">
        <v>44593</v>
      </c>
      <c r="H380" s="64">
        <v>455</v>
      </c>
      <c r="I380" s="61" t="str">
        <f t="shared" si="28"/>
        <v>Demand</v>
      </c>
      <c r="J380" s="66">
        <v>46</v>
      </c>
      <c r="K380" s="67">
        <v>30</v>
      </c>
      <c r="L380" s="64">
        <v>30</v>
      </c>
      <c r="M380" s="64">
        <v>50</v>
      </c>
      <c r="N380" s="67">
        <f>ABS(K380-$J380)</f>
        <v>16</v>
      </c>
      <c r="O380" s="64">
        <f>ABS(L380-$J380)</f>
        <v>16</v>
      </c>
      <c r="P380" s="64">
        <f>ABS(M380-$J380)</f>
        <v>4</v>
      </c>
      <c r="Q380" s="66">
        <v>35.366799999999998</v>
      </c>
      <c r="R380" s="66">
        <f>$Q380*J380</f>
        <v>1626.8727999999999</v>
      </c>
      <c r="S380" s="67">
        <f>$Q380*K380</f>
        <v>1061.0039999999999</v>
      </c>
      <c r="T380" s="64">
        <f>$Q380*L380</f>
        <v>1061.0039999999999</v>
      </c>
      <c r="U380" s="64">
        <f>$Q380*M380</f>
        <v>1768.34</v>
      </c>
      <c r="V380" s="67">
        <f t="shared" si="29"/>
        <v>565.86879999999996</v>
      </c>
      <c r="W380" s="64">
        <f t="shared" si="30"/>
        <v>565.86879999999996</v>
      </c>
      <c r="X380" s="117">
        <f t="shared" si="31"/>
        <v>141.46720000000005</v>
      </c>
      <c r="Y380" s="75">
        <f>IFERROR(MAX(1-N380/$J380,0),1)</f>
        <v>0.65217391304347827</v>
      </c>
      <c r="Z380" s="27">
        <f>IFERROR(MAX(1-O380/$J380,0),1)</f>
        <v>0.65217391304347827</v>
      </c>
      <c r="AA380" s="76">
        <f>IFERROR(MAX(1-P380/$J380,0),1)</f>
        <v>0.91304347826086962</v>
      </c>
      <c r="AB380" s="65" t="str">
        <f>IF(SUM($J380,M380)=0,"Others",VLOOKUP(AA380,Master!$B$4:$D$13,3,TRUE))</f>
        <v>90-100%</v>
      </c>
      <c r="AC380" s="60" t="str">
        <f>IF(SUM(J380,K380)=0,"Others",IF(AND(K380=0,J380&gt;0),"Not Forecasted But Sold",IF(AND(K380&gt;0,J380=0),"Forecasted But Not Sold",IF(K380/J380&gt;1.1,"Overforecast",IF(K380/J380&lt;0.9,"Underforecast","Normal")))))</f>
        <v>Underforecast</v>
      </c>
      <c r="AD380" s="61" t="str">
        <f>IF(SUM(J380,L380)=0,"Others",IF(AND(L380=0,J380&gt;0),"Not Forecasted But Sold",IF(AND(L380&gt;0,J380=0),"Forecasted But Not Sold",IF(L380/J380&gt;1.1,"Overforecast",IF(L380/J380&lt;0.9,"Underforecast","Normal")))))</f>
        <v>Underforecast</v>
      </c>
      <c r="AE380" s="61" t="str">
        <f>IF(SUM(J380,M380)=0,"Others",IF(AND(M380=0,J380&gt;0),"Not Forecasted But Sold",IF(AND(M380&gt;0,J380=0),"Forecasted But Not Sold",IF(M380/J380&gt;1.1,"Overforecast",IF(M380/J380&lt;0.9,"Underforecast","Normal")))))</f>
        <v>Normal</v>
      </c>
      <c r="AF380" s="144" t="str">
        <f>IFERROR(IF(J380=0,"0",VLOOKUP(J380/M380,Master!$N$5:$P$11,3,TRUE)),"Sales Agst No FC")</f>
        <v>80-120</v>
      </c>
    </row>
    <row r="381" spans="1:32" x14ac:dyDescent="0.45">
      <c r="A381" s="60" t="s">
        <v>2302</v>
      </c>
      <c r="B381" s="61" t="s">
        <v>1122</v>
      </c>
      <c r="C381" s="61" t="s">
        <v>1132</v>
      </c>
      <c r="D381" s="61" t="s">
        <v>1203</v>
      </c>
      <c r="E381" s="62" t="s">
        <v>491</v>
      </c>
      <c r="F381" s="62" t="s">
        <v>1667</v>
      </c>
      <c r="G381" s="63">
        <v>44593</v>
      </c>
      <c r="H381" s="64">
        <v>2798</v>
      </c>
      <c r="I381" s="61" t="str">
        <f t="shared" si="28"/>
        <v>Demand</v>
      </c>
      <c r="J381" s="66">
        <v>473</v>
      </c>
      <c r="K381" s="67">
        <v>176</v>
      </c>
      <c r="L381" s="64">
        <v>176</v>
      </c>
      <c r="M381" s="64">
        <v>300</v>
      </c>
      <c r="N381" s="67">
        <f>ABS(K381-$J381)</f>
        <v>297</v>
      </c>
      <c r="O381" s="64">
        <f>ABS(L381-$J381)</f>
        <v>297</v>
      </c>
      <c r="P381" s="64">
        <f>ABS(M381-$J381)</f>
        <v>173</v>
      </c>
      <c r="Q381" s="66">
        <v>11.83</v>
      </c>
      <c r="R381" s="66">
        <f>$Q381*J381</f>
        <v>5595.59</v>
      </c>
      <c r="S381" s="67">
        <f>$Q381*K381</f>
        <v>2082.08</v>
      </c>
      <c r="T381" s="64">
        <f>$Q381*L381</f>
        <v>2082.08</v>
      </c>
      <c r="U381" s="64">
        <f>$Q381*M381</f>
        <v>3549</v>
      </c>
      <c r="V381" s="67">
        <f t="shared" si="29"/>
        <v>3513.51</v>
      </c>
      <c r="W381" s="64">
        <f t="shared" si="30"/>
        <v>3513.51</v>
      </c>
      <c r="X381" s="117">
        <f t="shared" si="31"/>
        <v>2046.5900000000001</v>
      </c>
      <c r="Y381" s="75">
        <f>IFERROR(MAX(1-N381/$J381,0),1)</f>
        <v>0.37209302325581395</v>
      </c>
      <c r="Z381" s="27">
        <f>IFERROR(MAX(1-O381/$J381,0),1)</f>
        <v>0.37209302325581395</v>
      </c>
      <c r="AA381" s="76">
        <f>IFERROR(MAX(1-P381/$J381,0),1)</f>
        <v>0.63424947145877386</v>
      </c>
      <c r="AB381" s="65" t="str">
        <f>IF(SUM($J381,M381)=0,"Others",VLOOKUP(AA381,Master!$B$4:$D$13,3,TRUE))</f>
        <v>60-70%</v>
      </c>
      <c r="AC381" s="60" t="str">
        <f>IF(SUM(J381,K381)=0,"Others",IF(AND(K381=0,J381&gt;0),"Not Forecasted But Sold",IF(AND(K381&gt;0,J381=0),"Forecasted But Not Sold",IF(K381/J381&gt;1.1,"Overforecast",IF(K381/J381&lt;0.9,"Underforecast","Normal")))))</f>
        <v>Underforecast</v>
      </c>
      <c r="AD381" s="61" t="str">
        <f>IF(SUM(J381,L381)=0,"Others",IF(AND(L381=0,J381&gt;0),"Not Forecasted But Sold",IF(AND(L381&gt;0,J381=0),"Forecasted But Not Sold",IF(L381/J381&gt;1.1,"Overforecast",IF(L381/J381&lt;0.9,"Underforecast","Normal")))))</f>
        <v>Underforecast</v>
      </c>
      <c r="AE381" s="61" t="str">
        <f>IF(SUM(J381,M381)=0,"Others",IF(AND(M381=0,J381&gt;0),"Not Forecasted But Sold",IF(AND(M381&gt;0,J381=0),"Forecasted But Not Sold",IF(M381/J381&gt;1.1,"Overforecast",IF(M381/J381&lt;0.9,"Underforecast","Normal")))))</f>
        <v>Underforecast</v>
      </c>
      <c r="AF381" s="144" t="str">
        <f>IFERROR(IF(J381=0,"0",VLOOKUP(J381/M381,Master!$N$5:$P$11,3,TRUE)),"Sales Agst No FC")</f>
        <v>150-200</v>
      </c>
    </row>
    <row r="382" spans="1:32" x14ac:dyDescent="0.45">
      <c r="A382" s="60" t="s">
        <v>2302</v>
      </c>
      <c r="B382" s="61" t="s">
        <v>1123</v>
      </c>
      <c r="C382" s="61" t="s">
        <v>1132</v>
      </c>
      <c r="D382" s="61" t="s">
        <v>1203</v>
      </c>
      <c r="E382" s="62" t="s">
        <v>492</v>
      </c>
      <c r="F382" s="62" t="s">
        <v>1668</v>
      </c>
      <c r="G382" s="63">
        <v>44593</v>
      </c>
      <c r="H382" s="64">
        <v>0</v>
      </c>
      <c r="I382" s="61" t="str">
        <f t="shared" si="28"/>
        <v>Supply</v>
      </c>
      <c r="J382" s="66">
        <v>0</v>
      </c>
      <c r="K382" s="67">
        <v>94</v>
      </c>
      <c r="L382" s="64">
        <v>94</v>
      </c>
      <c r="M382" s="64">
        <v>100</v>
      </c>
      <c r="N382" s="67">
        <f>ABS(K382-$J382)</f>
        <v>94</v>
      </c>
      <c r="O382" s="64">
        <f>ABS(L382-$J382)</f>
        <v>94</v>
      </c>
      <c r="P382" s="64">
        <f>ABS(M382-$J382)</f>
        <v>100</v>
      </c>
      <c r="Q382" s="66">
        <v>11.203469360269361</v>
      </c>
      <c r="R382" s="66">
        <f>$Q382*J382</f>
        <v>0</v>
      </c>
      <c r="S382" s="67">
        <f>$Q382*K382</f>
        <v>1053.1261198653199</v>
      </c>
      <c r="T382" s="64">
        <f>$Q382*L382</f>
        <v>1053.1261198653199</v>
      </c>
      <c r="U382" s="64">
        <f>$Q382*M382</f>
        <v>1120.3469360269362</v>
      </c>
      <c r="V382" s="67">
        <f t="shared" si="29"/>
        <v>1053.1261198653199</v>
      </c>
      <c r="W382" s="64">
        <f t="shared" si="30"/>
        <v>1053.1261198653199</v>
      </c>
      <c r="X382" s="117">
        <f t="shared" si="31"/>
        <v>1120.3469360269362</v>
      </c>
      <c r="Y382" s="75">
        <f>IFERROR(MAX(1-N382/$J382,0),1)</f>
        <v>1</v>
      </c>
      <c r="Z382" s="27">
        <f>IFERROR(MAX(1-O382/$J382,0),1)</f>
        <v>1</v>
      </c>
      <c r="AA382" s="76">
        <f>IFERROR(MAX(1-P382/$J382,0),1)</f>
        <v>1</v>
      </c>
      <c r="AB382" s="65" t="str">
        <f>IF(SUM($J382,M382)=0,"Others",VLOOKUP(AA382,Master!$B$4:$D$13,3,TRUE))</f>
        <v>90-100%</v>
      </c>
      <c r="AC382" s="60" t="str">
        <f>IF(SUM(J382,K382)=0,"Others",IF(AND(K382=0,J382&gt;0),"Not Forecasted But Sold",IF(AND(K382&gt;0,J382=0),"Forecasted But Not Sold",IF(K382/J382&gt;1.1,"Overforecast",IF(K382/J382&lt;0.9,"Underforecast","Normal")))))</f>
        <v>Forecasted But Not Sold</v>
      </c>
      <c r="AD382" s="61" t="str">
        <f>IF(SUM(J382,L382)=0,"Others",IF(AND(L382=0,J382&gt;0),"Not Forecasted But Sold",IF(AND(L382&gt;0,J382=0),"Forecasted But Not Sold",IF(L382/J382&gt;1.1,"Overforecast",IF(L382/J382&lt;0.9,"Underforecast","Normal")))))</f>
        <v>Forecasted But Not Sold</v>
      </c>
      <c r="AE382" s="61" t="str">
        <f>IF(SUM(J382,M382)=0,"Others",IF(AND(M382=0,J382&gt;0),"Not Forecasted But Sold",IF(AND(M382&gt;0,J382=0),"Forecasted But Not Sold",IF(M382/J382&gt;1.1,"Overforecast",IF(M382/J382&lt;0.9,"Underforecast","Normal")))))</f>
        <v>Forecasted But Not Sold</v>
      </c>
      <c r="AF382" s="144" t="str">
        <f>IFERROR(IF(J382=0,"0",VLOOKUP(J382/M382,Master!$N$5:$P$11,3,TRUE)),"Sales Agst No FC")</f>
        <v>0</v>
      </c>
    </row>
    <row r="383" spans="1:32" x14ac:dyDescent="0.45">
      <c r="A383" s="60" t="s">
        <v>2302</v>
      </c>
      <c r="B383" s="61" t="s">
        <v>1123</v>
      </c>
      <c r="C383" s="61" t="s">
        <v>1132</v>
      </c>
      <c r="D383" s="61" t="s">
        <v>1203</v>
      </c>
      <c r="E383" s="62" t="s">
        <v>493</v>
      </c>
      <c r="F383" s="62" t="s">
        <v>1669</v>
      </c>
      <c r="G383" s="63">
        <v>44593</v>
      </c>
      <c r="H383" s="64">
        <v>6659</v>
      </c>
      <c r="I383" s="61" t="str">
        <f t="shared" si="28"/>
        <v>Demand</v>
      </c>
      <c r="J383" s="66">
        <v>24</v>
      </c>
      <c r="K383" s="67">
        <v>200</v>
      </c>
      <c r="L383" s="64">
        <v>200</v>
      </c>
      <c r="M383" s="64">
        <v>200</v>
      </c>
      <c r="N383" s="67">
        <f>ABS(K383-$J383)</f>
        <v>176</v>
      </c>
      <c r="O383" s="64">
        <f>ABS(L383-$J383)</f>
        <v>176</v>
      </c>
      <c r="P383" s="64">
        <f>ABS(M383-$J383)</f>
        <v>176</v>
      </c>
      <c r="Q383" s="66">
        <v>17.594408089097303</v>
      </c>
      <c r="R383" s="66">
        <f>$Q383*J383</f>
        <v>422.26579413833531</v>
      </c>
      <c r="S383" s="67">
        <f>$Q383*K383</f>
        <v>3518.8816178194606</v>
      </c>
      <c r="T383" s="64">
        <f>$Q383*L383</f>
        <v>3518.8816178194606</v>
      </c>
      <c r="U383" s="64">
        <f>$Q383*M383</f>
        <v>3518.8816178194606</v>
      </c>
      <c r="V383" s="67">
        <f t="shared" si="29"/>
        <v>3096.6158236811252</v>
      </c>
      <c r="W383" s="64">
        <f t="shared" si="30"/>
        <v>3096.6158236811252</v>
      </c>
      <c r="X383" s="117">
        <f t="shared" si="31"/>
        <v>3096.6158236811252</v>
      </c>
      <c r="Y383" s="75">
        <f>IFERROR(MAX(1-N383/$J383,0),1)</f>
        <v>0</v>
      </c>
      <c r="Z383" s="27">
        <f>IFERROR(MAX(1-O383/$J383,0),1)</f>
        <v>0</v>
      </c>
      <c r="AA383" s="76">
        <f>IFERROR(MAX(1-P383/$J383,0),1)</f>
        <v>0</v>
      </c>
      <c r="AB383" s="65" t="str">
        <f>IF(SUM($J383,M383)=0,"Others",VLOOKUP(AA383,Master!$B$4:$D$13,3,TRUE))</f>
        <v>0-10%</v>
      </c>
      <c r="AC383" s="60" t="str">
        <f>IF(SUM(J383,K383)=0,"Others",IF(AND(K383=0,J383&gt;0),"Not Forecasted But Sold",IF(AND(K383&gt;0,J383=0),"Forecasted But Not Sold",IF(K383/J383&gt;1.1,"Overforecast",IF(K383/J383&lt;0.9,"Underforecast","Normal")))))</f>
        <v>Overforecast</v>
      </c>
      <c r="AD383" s="61" t="str">
        <f>IF(SUM(J383,L383)=0,"Others",IF(AND(L383=0,J383&gt;0),"Not Forecasted But Sold",IF(AND(L383&gt;0,J383=0),"Forecasted But Not Sold",IF(L383/J383&gt;1.1,"Overforecast",IF(L383/J383&lt;0.9,"Underforecast","Normal")))))</f>
        <v>Overforecast</v>
      </c>
      <c r="AE383" s="61" t="str">
        <f>IF(SUM(J383,M383)=0,"Others",IF(AND(M383=0,J383&gt;0),"Not Forecasted But Sold",IF(AND(M383&gt;0,J383=0),"Forecasted But Not Sold",IF(M383/J383&gt;1.1,"Overforecast",IF(M383/J383&lt;0.9,"Underforecast","Normal")))))</f>
        <v>Overforecast</v>
      </c>
      <c r="AF383" s="144" t="str">
        <f>IFERROR(IF(J383=0,"0",VLOOKUP(J383/M383,Master!$N$5:$P$11,3,TRUE)),"Sales Agst No FC")</f>
        <v>0-25</v>
      </c>
    </row>
    <row r="384" spans="1:32" x14ac:dyDescent="0.45">
      <c r="A384" s="60" t="s">
        <v>2302</v>
      </c>
      <c r="B384" s="61" t="s">
        <v>1123</v>
      </c>
      <c r="C384" s="61" t="s">
        <v>1132</v>
      </c>
      <c r="D384" s="61" t="s">
        <v>1203</v>
      </c>
      <c r="E384" s="62" t="s">
        <v>494</v>
      </c>
      <c r="F384" s="62" t="s">
        <v>1670</v>
      </c>
      <c r="G384" s="63">
        <v>44593</v>
      </c>
      <c r="H384" s="64">
        <v>10342</v>
      </c>
      <c r="I384" s="61" t="str">
        <f t="shared" si="28"/>
        <v>Demand</v>
      </c>
      <c r="J384" s="66">
        <v>29</v>
      </c>
      <c r="K384" s="67">
        <v>209</v>
      </c>
      <c r="L384" s="64">
        <v>209</v>
      </c>
      <c r="M384" s="64">
        <v>300</v>
      </c>
      <c r="N384" s="67">
        <f>ABS(K384-$J384)</f>
        <v>180</v>
      </c>
      <c r="O384" s="64">
        <f>ABS(L384-$J384)</f>
        <v>180</v>
      </c>
      <c r="P384" s="64">
        <f>ABS(M384-$J384)</f>
        <v>271</v>
      </c>
      <c r="Q384" s="66">
        <v>4.7530190853122258</v>
      </c>
      <c r="R384" s="66">
        <f>$Q384*J384</f>
        <v>137.83755347405454</v>
      </c>
      <c r="S384" s="67">
        <f>$Q384*K384</f>
        <v>993.38098883025521</v>
      </c>
      <c r="T384" s="64">
        <f>$Q384*L384</f>
        <v>993.38098883025521</v>
      </c>
      <c r="U384" s="64">
        <f>$Q384*M384</f>
        <v>1425.9057255936677</v>
      </c>
      <c r="V384" s="67">
        <f t="shared" si="29"/>
        <v>855.54343535620069</v>
      </c>
      <c r="W384" s="64">
        <f t="shared" si="30"/>
        <v>855.54343535620069</v>
      </c>
      <c r="X384" s="117">
        <f t="shared" si="31"/>
        <v>1288.0681721196131</v>
      </c>
      <c r="Y384" s="75">
        <f>IFERROR(MAX(1-N384/$J384,0),1)</f>
        <v>0</v>
      </c>
      <c r="Z384" s="27">
        <f>IFERROR(MAX(1-O384/$J384,0),1)</f>
        <v>0</v>
      </c>
      <c r="AA384" s="76">
        <f>IFERROR(MAX(1-P384/$J384,0),1)</f>
        <v>0</v>
      </c>
      <c r="AB384" s="65" t="str">
        <f>IF(SUM($J384,M384)=0,"Others",VLOOKUP(AA384,Master!$B$4:$D$13,3,TRUE))</f>
        <v>0-10%</v>
      </c>
      <c r="AC384" s="60" t="str">
        <f>IF(SUM(J384,K384)=0,"Others",IF(AND(K384=0,J384&gt;0),"Not Forecasted But Sold",IF(AND(K384&gt;0,J384=0),"Forecasted But Not Sold",IF(K384/J384&gt;1.1,"Overforecast",IF(K384/J384&lt;0.9,"Underforecast","Normal")))))</f>
        <v>Overforecast</v>
      </c>
      <c r="AD384" s="61" t="str">
        <f>IF(SUM(J384,L384)=0,"Others",IF(AND(L384=0,J384&gt;0),"Not Forecasted But Sold",IF(AND(L384&gt;0,J384=0),"Forecasted But Not Sold",IF(L384/J384&gt;1.1,"Overforecast",IF(L384/J384&lt;0.9,"Underforecast","Normal")))))</f>
        <v>Overforecast</v>
      </c>
      <c r="AE384" s="61" t="str">
        <f>IF(SUM(J384,M384)=0,"Others",IF(AND(M384=0,J384&gt;0),"Not Forecasted But Sold",IF(AND(M384&gt;0,J384=0),"Forecasted But Not Sold",IF(M384/J384&gt;1.1,"Overforecast",IF(M384/J384&lt;0.9,"Underforecast","Normal")))))</f>
        <v>Overforecast</v>
      </c>
      <c r="AF384" s="144" t="str">
        <f>IFERROR(IF(J384=0,"0",VLOOKUP(J384/M384,Master!$N$5:$P$11,3,TRUE)),"Sales Agst No FC")</f>
        <v>0-25</v>
      </c>
    </row>
    <row r="385" spans="1:32" x14ac:dyDescent="0.45">
      <c r="A385" s="60" t="s">
        <v>2302</v>
      </c>
      <c r="B385" s="61" t="s">
        <v>1121</v>
      </c>
      <c r="C385" s="61" t="s">
        <v>1129</v>
      </c>
      <c r="D385" s="61" t="s">
        <v>1204</v>
      </c>
      <c r="E385" s="62" t="s">
        <v>495</v>
      </c>
      <c r="F385" s="62" t="s">
        <v>1671</v>
      </c>
      <c r="G385" s="63">
        <v>44593</v>
      </c>
      <c r="H385" s="64">
        <v>1070</v>
      </c>
      <c r="I385" s="61" t="str">
        <f t="shared" si="28"/>
        <v>Demand</v>
      </c>
      <c r="J385" s="66">
        <v>555</v>
      </c>
      <c r="K385" s="67">
        <v>3703</v>
      </c>
      <c r="L385" s="64">
        <v>3703</v>
      </c>
      <c r="M385" s="64">
        <v>1100</v>
      </c>
      <c r="N385" s="67">
        <f>ABS(K385-$J385)</f>
        <v>3148</v>
      </c>
      <c r="O385" s="64">
        <f>ABS(L385-$J385)</f>
        <v>3148</v>
      </c>
      <c r="P385" s="64">
        <f>ABS(M385-$J385)</f>
        <v>545</v>
      </c>
      <c r="Q385" s="66">
        <v>1.1626580626460039</v>
      </c>
      <c r="R385" s="66">
        <f>$Q385*J385</f>
        <v>645.27522476853221</v>
      </c>
      <c r="S385" s="67">
        <f>$Q385*K385</f>
        <v>4305.3228059781522</v>
      </c>
      <c r="T385" s="64">
        <f>$Q385*L385</f>
        <v>4305.3228059781522</v>
      </c>
      <c r="U385" s="64">
        <f>$Q385*M385</f>
        <v>1278.9238689106044</v>
      </c>
      <c r="V385" s="67">
        <f t="shared" si="29"/>
        <v>3660.0475812096201</v>
      </c>
      <c r="W385" s="64">
        <f t="shared" si="30"/>
        <v>3660.0475812096201</v>
      </c>
      <c r="X385" s="117">
        <f t="shared" si="31"/>
        <v>633.64864414207216</v>
      </c>
      <c r="Y385" s="75">
        <f>IFERROR(MAX(1-N385/$J385,0),1)</f>
        <v>0</v>
      </c>
      <c r="Z385" s="27">
        <f>IFERROR(MAX(1-O385/$J385,0),1)</f>
        <v>0</v>
      </c>
      <c r="AA385" s="76">
        <f>IFERROR(MAX(1-P385/$J385,0),1)</f>
        <v>1.8018018018018056E-2</v>
      </c>
      <c r="AB385" s="65" t="str">
        <f>IF(SUM($J385,M385)=0,"Others",VLOOKUP(AA385,Master!$B$4:$D$13,3,TRUE))</f>
        <v>0-10%</v>
      </c>
      <c r="AC385" s="60" t="str">
        <f>IF(SUM(J385,K385)=0,"Others",IF(AND(K385=0,J385&gt;0),"Not Forecasted But Sold",IF(AND(K385&gt;0,J385=0),"Forecasted But Not Sold",IF(K385/J385&gt;1.1,"Overforecast",IF(K385/J385&lt;0.9,"Underforecast","Normal")))))</f>
        <v>Overforecast</v>
      </c>
      <c r="AD385" s="61" t="str">
        <f>IF(SUM(J385,L385)=0,"Others",IF(AND(L385=0,J385&gt;0),"Not Forecasted But Sold",IF(AND(L385&gt;0,J385=0),"Forecasted But Not Sold",IF(L385/J385&gt;1.1,"Overforecast",IF(L385/J385&lt;0.9,"Underforecast","Normal")))))</f>
        <v>Overforecast</v>
      </c>
      <c r="AE385" s="61" t="str">
        <f>IF(SUM(J385,M385)=0,"Others",IF(AND(M385=0,J385&gt;0),"Not Forecasted But Sold",IF(AND(M385&gt;0,J385=0),"Forecasted But Not Sold",IF(M385/J385&gt;1.1,"Overforecast",IF(M385/J385&lt;0.9,"Underforecast","Normal")))))</f>
        <v>Overforecast</v>
      </c>
      <c r="AF385" s="144" t="str">
        <f>IFERROR(IF(J385=0,"0",VLOOKUP(J385/M385,Master!$N$5:$P$11,3,TRUE)),"Sales Agst No FC")</f>
        <v>50-80</v>
      </c>
    </row>
    <row r="386" spans="1:32" x14ac:dyDescent="0.45">
      <c r="A386" s="60" t="s">
        <v>2302</v>
      </c>
      <c r="B386" s="61" t="s">
        <v>1123</v>
      </c>
      <c r="C386" s="61" t="s">
        <v>1130</v>
      </c>
      <c r="D386" s="61" t="s">
        <v>1205</v>
      </c>
      <c r="E386" s="62" t="s">
        <v>496</v>
      </c>
      <c r="F386" s="62" t="s">
        <v>1672</v>
      </c>
      <c r="G386" s="63">
        <v>44593</v>
      </c>
      <c r="H386" s="64">
        <v>24928</v>
      </c>
      <c r="I386" s="61" t="str">
        <f t="shared" si="28"/>
        <v>Demand</v>
      </c>
      <c r="J386" s="66">
        <v>1614</v>
      </c>
      <c r="K386" s="67">
        <v>1837</v>
      </c>
      <c r="L386" s="64">
        <v>1837</v>
      </c>
      <c r="M386" s="64">
        <v>3000</v>
      </c>
      <c r="N386" s="67">
        <f>ABS(K386-$J386)</f>
        <v>223</v>
      </c>
      <c r="O386" s="64">
        <f>ABS(L386-$J386)</f>
        <v>223</v>
      </c>
      <c r="P386" s="64">
        <f>ABS(M386-$J386)</f>
        <v>1386</v>
      </c>
      <c r="Q386" s="66">
        <v>3.7824921125889266</v>
      </c>
      <c r="R386" s="66">
        <f>$Q386*J386</f>
        <v>6104.9422697185273</v>
      </c>
      <c r="S386" s="67">
        <f>$Q386*K386</f>
        <v>6948.4380108258583</v>
      </c>
      <c r="T386" s="64">
        <f>$Q386*L386</f>
        <v>6948.4380108258583</v>
      </c>
      <c r="U386" s="64">
        <f>$Q386*M386</f>
        <v>11347.47633776678</v>
      </c>
      <c r="V386" s="67">
        <f t="shared" si="29"/>
        <v>843.49574110733101</v>
      </c>
      <c r="W386" s="64">
        <f t="shared" si="30"/>
        <v>843.49574110733101</v>
      </c>
      <c r="X386" s="117">
        <f t="shared" si="31"/>
        <v>5242.5340680482532</v>
      </c>
      <c r="Y386" s="75">
        <f>IFERROR(MAX(1-N386/$J386,0),1)</f>
        <v>0.86183395291201981</v>
      </c>
      <c r="Z386" s="27">
        <f>IFERROR(MAX(1-O386/$J386,0),1)</f>
        <v>0.86183395291201981</v>
      </c>
      <c r="AA386" s="76">
        <f>IFERROR(MAX(1-P386/$J386,0),1)</f>
        <v>0.14126394052044611</v>
      </c>
      <c r="AB386" s="65" t="str">
        <f>IF(SUM($J386,M386)=0,"Others",VLOOKUP(AA386,Master!$B$4:$D$13,3,TRUE))</f>
        <v>10-20%</v>
      </c>
      <c r="AC386" s="60" t="str">
        <f>IF(SUM(J386,K386)=0,"Others",IF(AND(K386=0,J386&gt;0),"Not Forecasted But Sold",IF(AND(K386&gt;0,J386=0),"Forecasted But Not Sold",IF(K386/J386&gt;1.1,"Overforecast",IF(K386/J386&lt;0.9,"Underforecast","Normal")))))</f>
        <v>Overforecast</v>
      </c>
      <c r="AD386" s="61" t="str">
        <f>IF(SUM(J386,L386)=0,"Others",IF(AND(L386=0,J386&gt;0),"Not Forecasted But Sold",IF(AND(L386&gt;0,J386=0),"Forecasted But Not Sold",IF(L386/J386&gt;1.1,"Overforecast",IF(L386/J386&lt;0.9,"Underforecast","Normal")))))</f>
        <v>Overforecast</v>
      </c>
      <c r="AE386" s="61" t="str">
        <f>IF(SUM(J386,M386)=0,"Others",IF(AND(M386=0,J386&gt;0),"Not Forecasted But Sold",IF(AND(M386&gt;0,J386=0),"Forecasted But Not Sold",IF(M386/J386&gt;1.1,"Overforecast",IF(M386/J386&lt;0.9,"Underforecast","Normal")))))</f>
        <v>Overforecast</v>
      </c>
      <c r="AF386" s="144" t="str">
        <f>IFERROR(IF(J386=0,"0",VLOOKUP(J386/M386,Master!$N$5:$P$11,3,TRUE)),"Sales Agst No FC")</f>
        <v>50-80</v>
      </c>
    </row>
    <row r="387" spans="1:32" x14ac:dyDescent="0.45">
      <c r="A387" s="60" t="s">
        <v>2302</v>
      </c>
      <c r="B387" s="61" t="s">
        <v>1121</v>
      </c>
      <c r="C387" s="61" t="s">
        <v>1130</v>
      </c>
      <c r="D387" s="61" t="s">
        <v>1205</v>
      </c>
      <c r="E387" s="62" t="s">
        <v>497</v>
      </c>
      <c r="F387" s="62" t="s">
        <v>1673</v>
      </c>
      <c r="G387" s="63">
        <v>44593</v>
      </c>
      <c r="H387" s="64">
        <v>7637</v>
      </c>
      <c r="I387" s="61" t="str">
        <f t="shared" si="28"/>
        <v>Demand</v>
      </c>
      <c r="J387" s="66">
        <v>6967</v>
      </c>
      <c r="K387" s="67">
        <v>4896</v>
      </c>
      <c r="L387" s="64">
        <v>4896</v>
      </c>
      <c r="M387" s="64">
        <v>5100</v>
      </c>
      <c r="N387" s="67">
        <f>ABS(K387-$J387)</f>
        <v>2071</v>
      </c>
      <c r="O387" s="64">
        <f>ABS(L387-$J387)</f>
        <v>2071</v>
      </c>
      <c r="P387" s="64">
        <f>ABS(M387-$J387)</f>
        <v>1867</v>
      </c>
      <c r="Q387" s="66">
        <v>2.5153965018176399</v>
      </c>
      <c r="R387" s="66">
        <f>$Q387*J387</f>
        <v>17524.767428163497</v>
      </c>
      <c r="S387" s="67">
        <f>$Q387*K387</f>
        <v>12315.381272899165</v>
      </c>
      <c r="T387" s="64">
        <f>$Q387*L387</f>
        <v>12315.381272899165</v>
      </c>
      <c r="U387" s="64">
        <f>$Q387*M387</f>
        <v>12828.522159269964</v>
      </c>
      <c r="V387" s="67">
        <f t="shared" si="29"/>
        <v>5209.386155264332</v>
      </c>
      <c r="W387" s="64">
        <f t="shared" si="30"/>
        <v>5209.386155264332</v>
      </c>
      <c r="X387" s="117">
        <f t="shared" si="31"/>
        <v>4696.2452688935336</v>
      </c>
      <c r="Y387" s="75">
        <f>IFERROR(MAX(1-N387/$J387,0),1)</f>
        <v>0.7027414956222191</v>
      </c>
      <c r="Z387" s="27">
        <f>IFERROR(MAX(1-O387/$J387,0),1)</f>
        <v>0.7027414956222191</v>
      </c>
      <c r="AA387" s="76">
        <f>IFERROR(MAX(1-P387/$J387,0),1)</f>
        <v>0.73202239127314483</v>
      </c>
      <c r="AB387" s="65" t="str">
        <f>IF(SUM($J387,M387)=0,"Others",VLOOKUP(AA387,Master!$B$4:$D$13,3,TRUE))</f>
        <v>70-80%</v>
      </c>
      <c r="AC387" s="60" t="str">
        <f>IF(SUM(J387,K387)=0,"Others",IF(AND(K387=0,J387&gt;0),"Not Forecasted But Sold",IF(AND(K387&gt;0,J387=0),"Forecasted But Not Sold",IF(K387/J387&gt;1.1,"Overforecast",IF(K387/J387&lt;0.9,"Underforecast","Normal")))))</f>
        <v>Underforecast</v>
      </c>
      <c r="AD387" s="61" t="str">
        <f>IF(SUM(J387,L387)=0,"Others",IF(AND(L387=0,J387&gt;0),"Not Forecasted But Sold",IF(AND(L387&gt;0,J387=0),"Forecasted But Not Sold",IF(L387/J387&gt;1.1,"Overforecast",IF(L387/J387&lt;0.9,"Underforecast","Normal")))))</f>
        <v>Underforecast</v>
      </c>
      <c r="AE387" s="61" t="str">
        <f>IF(SUM(J387,M387)=0,"Others",IF(AND(M387=0,J387&gt;0),"Not Forecasted But Sold",IF(AND(M387&gt;0,J387=0),"Forecasted But Not Sold",IF(M387/J387&gt;1.1,"Overforecast",IF(M387/J387&lt;0.9,"Underforecast","Normal")))))</f>
        <v>Underforecast</v>
      </c>
      <c r="AF387" s="144" t="str">
        <f>IFERROR(IF(J387=0,"0",VLOOKUP(J387/M387,Master!$N$5:$P$11,3,TRUE)),"Sales Agst No FC")</f>
        <v>120-150</v>
      </c>
    </row>
    <row r="388" spans="1:32" x14ac:dyDescent="0.45">
      <c r="A388" s="60" t="s">
        <v>2302</v>
      </c>
      <c r="B388" s="61" t="s">
        <v>1123</v>
      </c>
      <c r="C388" s="61" t="s">
        <v>1143</v>
      </c>
      <c r="D388" s="61" t="s">
        <v>1206</v>
      </c>
      <c r="E388" s="62" t="s">
        <v>498</v>
      </c>
      <c r="F388" s="62" t="s">
        <v>1674</v>
      </c>
      <c r="G388" s="63">
        <v>44593</v>
      </c>
      <c r="H388" s="64">
        <v>591</v>
      </c>
      <c r="I388" s="61" t="str">
        <f t="shared" si="28"/>
        <v>Demand</v>
      </c>
      <c r="J388" s="66">
        <v>16</v>
      </c>
      <c r="K388" s="67">
        <v>123</v>
      </c>
      <c r="L388" s="64">
        <v>123</v>
      </c>
      <c r="M388" s="64">
        <v>100</v>
      </c>
      <c r="N388" s="67">
        <f>ABS(K388-$J388)</f>
        <v>107</v>
      </c>
      <c r="O388" s="64">
        <f>ABS(L388-$J388)</f>
        <v>107</v>
      </c>
      <c r="P388" s="64">
        <f>ABS(M388-$J388)</f>
        <v>84</v>
      </c>
      <c r="Q388" s="66">
        <v>42.84</v>
      </c>
      <c r="R388" s="66">
        <f>$Q388*J388</f>
        <v>685.44</v>
      </c>
      <c r="S388" s="67">
        <f>$Q388*K388</f>
        <v>5269.3200000000006</v>
      </c>
      <c r="T388" s="64">
        <f>$Q388*L388</f>
        <v>5269.3200000000006</v>
      </c>
      <c r="U388" s="64">
        <f>$Q388*M388</f>
        <v>4284</v>
      </c>
      <c r="V388" s="67">
        <f t="shared" si="29"/>
        <v>4583.880000000001</v>
      </c>
      <c r="W388" s="64">
        <f t="shared" si="30"/>
        <v>4583.880000000001</v>
      </c>
      <c r="X388" s="117">
        <f t="shared" si="31"/>
        <v>3598.56</v>
      </c>
      <c r="Y388" s="75">
        <f>IFERROR(MAX(1-N388/$J388,0),1)</f>
        <v>0</v>
      </c>
      <c r="Z388" s="27">
        <f>IFERROR(MAX(1-O388/$J388,0),1)</f>
        <v>0</v>
      </c>
      <c r="AA388" s="76">
        <f>IFERROR(MAX(1-P388/$J388,0),1)</f>
        <v>0</v>
      </c>
      <c r="AB388" s="65" t="str">
        <f>IF(SUM($J388,M388)=0,"Others",VLOOKUP(AA388,Master!$B$4:$D$13,3,TRUE))</f>
        <v>0-10%</v>
      </c>
      <c r="AC388" s="60" t="str">
        <f>IF(SUM(J388,K388)=0,"Others",IF(AND(K388=0,J388&gt;0),"Not Forecasted But Sold",IF(AND(K388&gt;0,J388=0),"Forecasted But Not Sold",IF(K388/J388&gt;1.1,"Overforecast",IF(K388/J388&lt;0.9,"Underforecast","Normal")))))</f>
        <v>Overforecast</v>
      </c>
      <c r="AD388" s="61" t="str">
        <f>IF(SUM(J388,L388)=0,"Others",IF(AND(L388=0,J388&gt;0),"Not Forecasted But Sold",IF(AND(L388&gt;0,J388=0),"Forecasted But Not Sold",IF(L388/J388&gt;1.1,"Overforecast",IF(L388/J388&lt;0.9,"Underforecast","Normal")))))</f>
        <v>Overforecast</v>
      </c>
      <c r="AE388" s="61" t="str">
        <f>IF(SUM(J388,M388)=0,"Others",IF(AND(M388=0,J388&gt;0),"Not Forecasted But Sold",IF(AND(M388&gt;0,J388=0),"Forecasted But Not Sold",IF(M388/J388&gt;1.1,"Overforecast",IF(M388/J388&lt;0.9,"Underforecast","Normal")))))</f>
        <v>Overforecast</v>
      </c>
      <c r="AF388" s="144" t="str">
        <f>IFERROR(IF(J388=0,"0",VLOOKUP(J388/M388,Master!$N$5:$P$11,3,TRUE)),"Sales Agst No FC")</f>
        <v>0-25</v>
      </c>
    </row>
    <row r="389" spans="1:32" x14ac:dyDescent="0.45">
      <c r="A389" s="60" t="s">
        <v>2302</v>
      </c>
      <c r="B389" s="61" t="s">
        <v>1122</v>
      </c>
      <c r="C389" s="61" t="s">
        <v>1143</v>
      </c>
      <c r="D389" s="61" t="s">
        <v>1206</v>
      </c>
      <c r="E389" s="62" t="s">
        <v>499</v>
      </c>
      <c r="F389" s="62" t="s">
        <v>1675</v>
      </c>
      <c r="G389" s="63">
        <v>44593</v>
      </c>
      <c r="H389" s="64">
        <v>101</v>
      </c>
      <c r="I389" s="61" t="str">
        <f t="shared" ref="I389:I424" si="32">IF(J389&gt;M389,"Demand",IF(OR(H389&lt;=0.05*M389,J389&gt;=0.9*H389),"Supply","Demand"))</f>
        <v>Demand</v>
      </c>
      <c r="J389" s="66">
        <v>0</v>
      </c>
      <c r="K389" s="67">
        <v>1</v>
      </c>
      <c r="L389" s="64">
        <v>1</v>
      </c>
      <c r="M389" s="64">
        <v>1</v>
      </c>
      <c r="N389" s="67">
        <f>ABS(K389-$J389)</f>
        <v>1</v>
      </c>
      <c r="O389" s="64">
        <f>ABS(L389-$J389)</f>
        <v>1</v>
      </c>
      <c r="P389" s="64">
        <f>ABS(M389-$J389)</f>
        <v>1</v>
      </c>
      <c r="Q389" s="66">
        <v>282.97478991596637</v>
      </c>
      <c r="R389" s="66">
        <f>$Q389*J389</f>
        <v>0</v>
      </c>
      <c r="S389" s="67">
        <f>$Q389*K389</f>
        <v>282.97478991596637</v>
      </c>
      <c r="T389" s="64">
        <f>$Q389*L389</f>
        <v>282.97478991596637</v>
      </c>
      <c r="U389" s="64">
        <f>$Q389*M389</f>
        <v>282.97478991596637</v>
      </c>
      <c r="V389" s="67">
        <f t="shared" si="29"/>
        <v>282.97478991596637</v>
      </c>
      <c r="W389" s="64">
        <f t="shared" si="30"/>
        <v>282.97478991596637</v>
      </c>
      <c r="X389" s="117">
        <f t="shared" si="31"/>
        <v>282.97478991596637</v>
      </c>
      <c r="Y389" s="75">
        <f>IFERROR(MAX(1-N389/$J389,0),1)</f>
        <v>1</v>
      </c>
      <c r="Z389" s="27">
        <f>IFERROR(MAX(1-O389/$J389,0),1)</f>
        <v>1</v>
      </c>
      <c r="AA389" s="76">
        <f>IFERROR(MAX(1-P389/$J389,0),1)</f>
        <v>1</v>
      </c>
      <c r="AB389" s="65" t="str">
        <f>IF(SUM($J389,M389)=0,"Others",VLOOKUP(AA389,Master!$B$4:$D$13,3,TRUE))</f>
        <v>90-100%</v>
      </c>
      <c r="AC389" s="60" t="str">
        <f>IF(SUM(J389,K389)=0,"Others",IF(AND(K389=0,J389&gt;0),"Not Forecasted But Sold",IF(AND(K389&gt;0,J389=0),"Forecasted But Not Sold",IF(K389/J389&gt;1.1,"Overforecast",IF(K389/J389&lt;0.9,"Underforecast","Normal")))))</f>
        <v>Forecasted But Not Sold</v>
      </c>
      <c r="AD389" s="61" t="str">
        <f>IF(SUM(J389,L389)=0,"Others",IF(AND(L389=0,J389&gt;0),"Not Forecasted But Sold",IF(AND(L389&gt;0,J389=0),"Forecasted But Not Sold",IF(L389/J389&gt;1.1,"Overforecast",IF(L389/J389&lt;0.9,"Underforecast","Normal")))))</f>
        <v>Forecasted But Not Sold</v>
      </c>
      <c r="AE389" s="61" t="str">
        <f>IF(SUM(J389,M389)=0,"Others",IF(AND(M389=0,J389&gt;0),"Not Forecasted But Sold",IF(AND(M389&gt;0,J389=0),"Forecasted But Not Sold",IF(M389/J389&gt;1.1,"Overforecast",IF(M389/J389&lt;0.9,"Underforecast","Normal")))))</f>
        <v>Forecasted But Not Sold</v>
      </c>
      <c r="AF389" s="144" t="str">
        <f>IFERROR(IF(J389=0,"0",VLOOKUP(J389/M389,Master!$N$5:$P$11,3,TRUE)),"Sales Agst No FC")</f>
        <v>0</v>
      </c>
    </row>
    <row r="390" spans="1:32" x14ac:dyDescent="0.45">
      <c r="A390" s="60" t="s">
        <v>2302</v>
      </c>
      <c r="B390" s="61" t="s">
        <v>1122</v>
      </c>
      <c r="C390" s="61" t="s">
        <v>1141</v>
      </c>
      <c r="D390" s="61" t="s">
        <v>1207</v>
      </c>
      <c r="E390" s="62" t="s">
        <v>500</v>
      </c>
      <c r="F390" s="62" t="s">
        <v>1676</v>
      </c>
      <c r="G390" s="63">
        <v>44593</v>
      </c>
      <c r="H390" s="64">
        <v>867</v>
      </c>
      <c r="I390" s="61" t="str">
        <f t="shared" si="32"/>
        <v>Demand</v>
      </c>
      <c r="J390" s="66">
        <v>1</v>
      </c>
      <c r="K390" s="67">
        <v>2</v>
      </c>
      <c r="L390" s="64">
        <v>2</v>
      </c>
      <c r="M390" s="64">
        <v>5</v>
      </c>
      <c r="N390" s="67">
        <f>ABS(K390-$J390)</f>
        <v>1</v>
      </c>
      <c r="O390" s="64">
        <f>ABS(L390-$J390)</f>
        <v>1</v>
      </c>
      <c r="P390" s="64">
        <f>ABS(M390-$J390)</f>
        <v>4</v>
      </c>
      <c r="Q390" s="66">
        <v>4.2482999999999995</v>
      </c>
      <c r="R390" s="66">
        <f>$Q390*J390</f>
        <v>4.2482999999999995</v>
      </c>
      <c r="S390" s="67">
        <f>$Q390*K390</f>
        <v>8.496599999999999</v>
      </c>
      <c r="T390" s="64">
        <f>$Q390*L390</f>
        <v>8.496599999999999</v>
      </c>
      <c r="U390" s="64">
        <f>$Q390*M390</f>
        <v>21.241499999999998</v>
      </c>
      <c r="V390" s="67">
        <f t="shared" si="29"/>
        <v>4.2482999999999995</v>
      </c>
      <c r="W390" s="64">
        <f t="shared" si="30"/>
        <v>4.2482999999999995</v>
      </c>
      <c r="X390" s="117">
        <f t="shared" si="31"/>
        <v>16.993199999999998</v>
      </c>
      <c r="Y390" s="75">
        <f>IFERROR(MAX(1-N390/$J390,0),1)</f>
        <v>0</v>
      </c>
      <c r="Z390" s="27">
        <f>IFERROR(MAX(1-O390/$J390,0),1)</f>
        <v>0</v>
      </c>
      <c r="AA390" s="76">
        <f>IFERROR(MAX(1-P390/$J390,0),1)</f>
        <v>0</v>
      </c>
      <c r="AB390" s="65" t="str">
        <f>IF(SUM($J390,M390)=0,"Others",VLOOKUP(AA390,Master!$B$4:$D$13,3,TRUE))</f>
        <v>0-10%</v>
      </c>
      <c r="AC390" s="60" t="str">
        <f>IF(SUM(J390,K390)=0,"Others",IF(AND(K390=0,J390&gt;0),"Not Forecasted But Sold",IF(AND(K390&gt;0,J390=0),"Forecasted But Not Sold",IF(K390/J390&gt;1.1,"Overforecast",IF(K390/J390&lt;0.9,"Underforecast","Normal")))))</f>
        <v>Overforecast</v>
      </c>
      <c r="AD390" s="61" t="str">
        <f>IF(SUM(J390,L390)=0,"Others",IF(AND(L390=0,J390&gt;0),"Not Forecasted But Sold",IF(AND(L390&gt;0,J390=0),"Forecasted But Not Sold",IF(L390/J390&gt;1.1,"Overforecast",IF(L390/J390&lt;0.9,"Underforecast","Normal")))))</f>
        <v>Overforecast</v>
      </c>
      <c r="AE390" s="61" t="str">
        <f>IF(SUM(J390,M390)=0,"Others",IF(AND(M390=0,J390&gt;0),"Not Forecasted But Sold",IF(AND(M390&gt;0,J390=0),"Forecasted But Not Sold",IF(M390/J390&gt;1.1,"Overforecast",IF(M390/J390&lt;0.9,"Underforecast","Normal")))))</f>
        <v>Overforecast</v>
      </c>
      <c r="AF390" s="144" t="str">
        <f>IFERROR(IF(J390=0,"0",VLOOKUP(J390/M390,Master!$N$5:$P$11,3,TRUE)),"Sales Agst No FC")</f>
        <v>0-25</v>
      </c>
    </row>
    <row r="391" spans="1:32" x14ac:dyDescent="0.45">
      <c r="A391" s="60" t="s">
        <v>2302</v>
      </c>
      <c r="B391" s="61" t="s">
        <v>1122</v>
      </c>
      <c r="C391" s="61" t="s">
        <v>1141</v>
      </c>
      <c r="D391" s="61" t="s">
        <v>1207</v>
      </c>
      <c r="E391" s="62" t="s">
        <v>501</v>
      </c>
      <c r="F391" s="62" t="s">
        <v>1677</v>
      </c>
      <c r="G391" s="63">
        <v>44593</v>
      </c>
      <c r="H391" s="64">
        <v>2451</v>
      </c>
      <c r="I391" s="61" t="str">
        <f t="shared" si="32"/>
        <v>Demand</v>
      </c>
      <c r="J391" s="66">
        <v>5</v>
      </c>
      <c r="K391" s="67">
        <v>1</v>
      </c>
      <c r="L391" s="64">
        <v>1</v>
      </c>
      <c r="M391" s="64">
        <v>5</v>
      </c>
      <c r="N391" s="67">
        <f>ABS(K391-$J391)</f>
        <v>4</v>
      </c>
      <c r="O391" s="64">
        <f>ABS(L391-$J391)</f>
        <v>4</v>
      </c>
      <c r="P391" s="64">
        <f>ABS(M391-$J391)</f>
        <v>0</v>
      </c>
      <c r="Q391" s="66">
        <v>9.0678000000000001</v>
      </c>
      <c r="R391" s="66">
        <f>$Q391*J391</f>
        <v>45.338999999999999</v>
      </c>
      <c r="S391" s="67">
        <f>$Q391*K391</f>
        <v>9.0678000000000001</v>
      </c>
      <c r="T391" s="64">
        <f>$Q391*L391</f>
        <v>9.0678000000000001</v>
      </c>
      <c r="U391" s="64">
        <f>$Q391*M391</f>
        <v>45.338999999999999</v>
      </c>
      <c r="V391" s="67">
        <f t="shared" si="29"/>
        <v>36.2712</v>
      </c>
      <c r="W391" s="64">
        <f t="shared" si="30"/>
        <v>36.2712</v>
      </c>
      <c r="X391" s="117">
        <f t="shared" si="31"/>
        <v>0</v>
      </c>
      <c r="Y391" s="75">
        <f>IFERROR(MAX(1-N391/$J391,0),1)</f>
        <v>0.19999999999999996</v>
      </c>
      <c r="Z391" s="27">
        <f>IFERROR(MAX(1-O391/$J391,0),1)</f>
        <v>0.19999999999999996</v>
      </c>
      <c r="AA391" s="76">
        <f>IFERROR(MAX(1-P391/$J391,0),1)</f>
        <v>1</v>
      </c>
      <c r="AB391" s="65" t="str">
        <f>IF(SUM($J391,M391)=0,"Others",VLOOKUP(AA391,Master!$B$4:$D$13,3,TRUE))</f>
        <v>90-100%</v>
      </c>
      <c r="AC391" s="60" t="str">
        <f>IF(SUM(J391,K391)=0,"Others",IF(AND(K391=0,J391&gt;0),"Not Forecasted But Sold",IF(AND(K391&gt;0,J391=0),"Forecasted But Not Sold",IF(K391/J391&gt;1.1,"Overforecast",IF(K391/J391&lt;0.9,"Underforecast","Normal")))))</f>
        <v>Underforecast</v>
      </c>
      <c r="AD391" s="61" t="str">
        <f>IF(SUM(J391,L391)=0,"Others",IF(AND(L391=0,J391&gt;0),"Not Forecasted But Sold",IF(AND(L391&gt;0,J391=0),"Forecasted But Not Sold",IF(L391/J391&gt;1.1,"Overforecast",IF(L391/J391&lt;0.9,"Underforecast","Normal")))))</f>
        <v>Underforecast</v>
      </c>
      <c r="AE391" s="61" t="str">
        <f>IF(SUM(J391,M391)=0,"Others",IF(AND(M391=0,J391&gt;0),"Not Forecasted But Sold",IF(AND(M391&gt;0,J391=0),"Forecasted But Not Sold",IF(M391/J391&gt;1.1,"Overforecast",IF(M391/J391&lt;0.9,"Underforecast","Normal")))))</f>
        <v>Normal</v>
      </c>
      <c r="AF391" s="144" t="str">
        <f>IFERROR(IF(J391=0,"0",VLOOKUP(J391/M391,Master!$N$5:$P$11,3,TRUE)),"Sales Agst No FC")</f>
        <v>80-120</v>
      </c>
    </row>
    <row r="392" spans="1:32" x14ac:dyDescent="0.45">
      <c r="A392" s="60" t="s">
        <v>2302</v>
      </c>
      <c r="B392" s="61" t="s">
        <v>1122</v>
      </c>
      <c r="C392" s="61" t="s">
        <v>1141</v>
      </c>
      <c r="D392" s="61" t="s">
        <v>1207</v>
      </c>
      <c r="E392" s="62" t="s">
        <v>502</v>
      </c>
      <c r="F392" s="62" t="s">
        <v>1678</v>
      </c>
      <c r="G392" s="63">
        <v>44593</v>
      </c>
      <c r="H392" s="64">
        <v>0</v>
      </c>
      <c r="I392" s="61" t="str">
        <f t="shared" si="32"/>
        <v>Supply</v>
      </c>
      <c r="J392" s="66">
        <v>0</v>
      </c>
      <c r="K392" s="67">
        <v>44</v>
      </c>
      <c r="L392" s="64">
        <v>44</v>
      </c>
      <c r="M392" s="64">
        <v>40</v>
      </c>
      <c r="N392" s="67">
        <f>ABS(K392-$J392)</f>
        <v>44</v>
      </c>
      <c r="O392" s="64">
        <f>ABS(L392-$J392)</f>
        <v>44</v>
      </c>
      <c r="P392" s="64">
        <f>ABS(M392-$J392)</f>
        <v>40</v>
      </c>
      <c r="Q392" s="66">
        <v>14.1372</v>
      </c>
      <c r="R392" s="66">
        <f>$Q392*J392</f>
        <v>0</v>
      </c>
      <c r="S392" s="67">
        <f>$Q392*K392</f>
        <v>622.03679999999997</v>
      </c>
      <c r="T392" s="64">
        <f>$Q392*L392</f>
        <v>622.03679999999997</v>
      </c>
      <c r="U392" s="64">
        <f>$Q392*M392</f>
        <v>565.48800000000006</v>
      </c>
      <c r="V392" s="67">
        <f t="shared" si="29"/>
        <v>622.03679999999997</v>
      </c>
      <c r="W392" s="64">
        <f t="shared" si="30"/>
        <v>622.03679999999997</v>
      </c>
      <c r="X392" s="117">
        <f t="shared" si="31"/>
        <v>565.48800000000006</v>
      </c>
      <c r="Y392" s="75">
        <f>IFERROR(MAX(1-N392/$J392,0),1)</f>
        <v>1</v>
      </c>
      <c r="Z392" s="27">
        <f>IFERROR(MAX(1-O392/$J392,0),1)</f>
        <v>1</v>
      </c>
      <c r="AA392" s="76">
        <f>IFERROR(MAX(1-P392/$J392,0),1)</f>
        <v>1</v>
      </c>
      <c r="AB392" s="65" t="str">
        <f>IF(SUM($J392,M392)=0,"Others",VLOOKUP(AA392,Master!$B$4:$D$13,3,TRUE))</f>
        <v>90-100%</v>
      </c>
      <c r="AC392" s="60" t="str">
        <f>IF(SUM(J392,K392)=0,"Others",IF(AND(K392=0,J392&gt;0),"Not Forecasted But Sold",IF(AND(K392&gt;0,J392=0),"Forecasted But Not Sold",IF(K392/J392&gt;1.1,"Overforecast",IF(K392/J392&lt;0.9,"Underforecast","Normal")))))</f>
        <v>Forecasted But Not Sold</v>
      </c>
      <c r="AD392" s="61" t="str">
        <f>IF(SUM(J392,L392)=0,"Others",IF(AND(L392=0,J392&gt;0),"Not Forecasted But Sold",IF(AND(L392&gt;0,J392=0),"Forecasted But Not Sold",IF(L392/J392&gt;1.1,"Overforecast",IF(L392/J392&lt;0.9,"Underforecast","Normal")))))</f>
        <v>Forecasted But Not Sold</v>
      </c>
      <c r="AE392" s="61" t="str">
        <f>IF(SUM(J392,M392)=0,"Others",IF(AND(M392=0,J392&gt;0),"Not Forecasted But Sold",IF(AND(M392&gt;0,J392=0),"Forecasted But Not Sold",IF(M392/J392&gt;1.1,"Overforecast",IF(M392/J392&lt;0.9,"Underforecast","Normal")))))</f>
        <v>Forecasted But Not Sold</v>
      </c>
      <c r="AF392" s="144" t="str">
        <f>IFERROR(IF(J392=0,"0",VLOOKUP(J392/M392,Master!$N$5:$P$11,3,TRUE)),"Sales Agst No FC")</f>
        <v>0</v>
      </c>
    </row>
    <row r="393" spans="1:32" x14ac:dyDescent="0.45">
      <c r="A393" s="60" t="s">
        <v>2302</v>
      </c>
      <c r="B393" s="61" t="s">
        <v>1122</v>
      </c>
      <c r="C393" s="61" t="s">
        <v>1141</v>
      </c>
      <c r="D393" s="61" t="s">
        <v>1207</v>
      </c>
      <c r="E393" s="62" t="s">
        <v>503</v>
      </c>
      <c r="F393" s="62" t="s">
        <v>1679</v>
      </c>
      <c r="G393" s="63">
        <v>44593</v>
      </c>
      <c r="H393" s="64">
        <v>304</v>
      </c>
      <c r="I393" s="61" t="str">
        <f t="shared" si="32"/>
        <v>Demand</v>
      </c>
      <c r="J393" s="66">
        <v>65</v>
      </c>
      <c r="K393" s="67">
        <v>67</v>
      </c>
      <c r="L393" s="64">
        <v>67</v>
      </c>
      <c r="M393" s="64">
        <v>70</v>
      </c>
      <c r="N393" s="67">
        <f>ABS(K393-$J393)</f>
        <v>2</v>
      </c>
      <c r="O393" s="64">
        <f>ABS(L393-$J393)</f>
        <v>2</v>
      </c>
      <c r="P393" s="64">
        <f>ABS(M393-$J393)</f>
        <v>5</v>
      </c>
      <c r="Q393" s="66">
        <v>29.095499999999998</v>
      </c>
      <c r="R393" s="66">
        <f>$Q393*J393</f>
        <v>1891.2074999999998</v>
      </c>
      <c r="S393" s="67">
        <f>$Q393*K393</f>
        <v>1949.3984999999998</v>
      </c>
      <c r="T393" s="64">
        <f>$Q393*L393</f>
        <v>1949.3984999999998</v>
      </c>
      <c r="U393" s="64">
        <f>$Q393*M393</f>
        <v>2036.6849999999999</v>
      </c>
      <c r="V393" s="67">
        <f t="shared" si="29"/>
        <v>58.191000000000031</v>
      </c>
      <c r="W393" s="64">
        <f t="shared" si="30"/>
        <v>58.191000000000031</v>
      </c>
      <c r="X393" s="117">
        <f t="shared" si="31"/>
        <v>145.47750000000019</v>
      </c>
      <c r="Y393" s="75">
        <f>IFERROR(MAX(1-N393/$J393,0),1)</f>
        <v>0.96923076923076923</v>
      </c>
      <c r="Z393" s="27">
        <f>IFERROR(MAX(1-O393/$J393,0),1)</f>
        <v>0.96923076923076923</v>
      </c>
      <c r="AA393" s="76">
        <f>IFERROR(MAX(1-P393/$J393,0),1)</f>
        <v>0.92307692307692313</v>
      </c>
      <c r="AB393" s="65" t="str">
        <f>IF(SUM($J393,M393)=0,"Others",VLOOKUP(AA393,Master!$B$4:$D$13,3,TRUE))</f>
        <v>90-100%</v>
      </c>
      <c r="AC393" s="60" t="str">
        <f>IF(SUM(J393,K393)=0,"Others",IF(AND(K393=0,J393&gt;0),"Not Forecasted But Sold",IF(AND(K393&gt;0,J393=0),"Forecasted But Not Sold",IF(K393/J393&gt;1.1,"Overforecast",IF(K393/J393&lt;0.9,"Underforecast","Normal")))))</f>
        <v>Normal</v>
      </c>
      <c r="AD393" s="61" t="str">
        <f>IF(SUM(J393,L393)=0,"Others",IF(AND(L393=0,J393&gt;0),"Not Forecasted But Sold",IF(AND(L393&gt;0,J393=0),"Forecasted But Not Sold",IF(L393/J393&gt;1.1,"Overforecast",IF(L393/J393&lt;0.9,"Underforecast","Normal")))))</f>
        <v>Normal</v>
      </c>
      <c r="AE393" s="61" t="str">
        <f>IF(SUM(J393,M393)=0,"Others",IF(AND(M393=0,J393&gt;0),"Not Forecasted But Sold",IF(AND(M393&gt;0,J393=0),"Forecasted But Not Sold",IF(M393/J393&gt;1.1,"Overforecast",IF(M393/J393&lt;0.9,"Underforecast","Normal")))))</f>
        <v>Normal</v>
      </c>
      <c r="AF393" s="144" t="str">
        <f>IFERROR(IF(J393=0,"0",VLOOKUP(J393/M393,Master!$N$5:$P$11,3,TRUE)),"Sales Agst No FC")</f>
        <v>80-120</v>
      </c>
    </row>
    <row r="394" spans="1:32" x14ac:dyDescent="0.45">
      <c r="A394" s="60" t="s">
        <v>2302</v>
      </c>
      <c r="B394" s="61" t="s">
        <v>1122</v>
      </c>
      <c r="C394" s="61" t="s">
        <v>1141</v>
      </c>
      <c r="D394" s="61" t="s">
        <v>1207</v>
      </c>
      <c r="E394" s="62" t="s">
        <v>504</v>
      </c>
      <c r="F394" s="62" t="s">
        <v>1680</v>
      </c>
      <c r="G394" s="63">
        <v>44593</v>
      </c>
      <c r="H394" s="64">
        <v>367</v>
      </c>
      <c r="I394" s="61" t="str">
        <f t="shared" si="32"/>
        <v>Demand</v>
      </c>
      <c r="J394" s="66">
        <v>1</v>
      </c>
      <c r="K394" s="67">
        <v>5</v>
      </c>
      <c r="L394" s="64">
        <v>5</v>
      </c>
      <c r="M394" s="64">
        <v>5</v>
      </c>
      <c r="N394" s="67">
        <f>ABS(K394-$J394)</f>
        <v>4</v>
      </c>
      <c r="O394" s="64">
        <f>ABS(L394-$J394)</f>
        <v>4</v>
      </c>
      <c r="P394" s="64">
        <f>ABS(M394-$J394)</f>
        <v>4</v>
      </c>
      <c r="Q394" s="66">
        <v>18.7425</v>
      </c>
      <c r="R394" s="66">
        <f>$Q394*J394</f>
        <v>18.7425</v>
      </c>
      <c r="S394" s="67">
        <f>$Q394*K394</f>
        <v>93.712500000000006</v>
      </c>
      <c r="T394" s="64">
        <f>$Q394*L394</f>
        <v>93.712500000000006</v>
      </c>
      <c r="U394" s="64">
        <f>$Q394*M394</f>
        <v>93.712500000000006</v>
      </c>
      <c r="V394" s="67">
        <f t="shared" si="29"/>
        <v>74.97</v>
      </c>
      <c r="W394" s="64">
        <f t="shared" si="30"/>
        <v>74.97</v>
      </c>
      <c r="X394" s="117">
        <f t="shared" si="31"/>
        <v>74.97</v>
      </c>
      <c r="Y394" s="75">
        <f>IFERROR(MAX(1-N394/$J394,0),1)</f>
        <v>0</v>
      </c>
      <c r="Z394" s="27">
        <f>IFERROR(MAX(1-O394/$J394,0),1)</f>
        <v>0</v>
      </c>
      <c r="AA394" s="76">
        <f>IFERROR(MAX(1-P394/$J394,0),1)</f>
        <v>0</v>
      </c>
      <c r="AB394" s="65" t="str">
        <f>IF(SUM($J394,M394)=0,"Others",VLOOKUP(AA394,Master!$B$4:$D$13,3,TRUE))</f>
        <v>0-10%</v>
      </c>
      <c r="AC394" s="60" t="str">
        <f>IF(SUM(J394,K394)=0,"Others",IF(AND(K394=0,J394&gt;0),"Not Forecasted But Sold",IF(AND(K394&gt;0,J394=0),"Forecasted But Not Sold",IF(K394/J394&gt;1.1,"Overforecast",IF(K394/J394&lt;0.9,"Underforecast","Normal")))))</f>
        <v>Overforecast</v>
      </c>
      <c r="AD394" s="61" t="str">
        <f>IF(SUM(J394,L394)=0,"Others",IF(AND(L394=0,J394&gt;0),"Not Forecasted But Sold",IF(AND(L394&gt;0,J394=0),"Forecasted But Not Sold",IF(L394/J394&gt;1.1,"Overforecast",IF(L394/J394&lt;0.9,"Underforecast","Normal")))))</f>
        <v>Overforecast</v>
      </c>
      <c r="AE394" s="61" t="str">
        <f>IF(SUM(J394,M394)=0,"Others",IF(AND(M394=0,J394&gt;0),"Not Forecasted But Sold",IF(AND(M394&gt;0,J394=0),"Forecasted But Not Sold",IF(M394/J394&gt;1.1,"Overforecast",IF(M394/J394&lt;0.9,"Underforecast","Normal")))))</f>
        <v>Overforecast</v>
      </c>
      <c r="AF394" s="144" t="str">
        <f>IFERROR(IF(J394=0,"0",VLOOKUP(J394/M394,Master!$N$5:$P$11,3,TRUE)),"Sales Agst No FC")</f>
        <v>0-25</v>
      </c>
    </row>
    <row r="395" spans="1:32" x14ac:dyDescent="0.45">
      <c r="A395" s="60" t="s">
        <v>2302</v>
      </c>
      <c r="B395" s="61" t="s">
        <v>1122</v>
      </c>
      <c r="C395" s="61" t="s">
        <v>1141</v>
      </c>
      <c r="D395" s="61" t="s">
        <v>1207</v>
      </c>
      <c r="E395" s="62" t="s">
        <v>505</v>
      </c>
      <c r="F395" s="62" t="s">
        <v>1681</v>
      </c>
      <c r="G395" s="63">
        <v>44593</v>
      </c>
      <c r="H395" s="64">
        <v>310</v>
      </c>
      <c r="I395" s="61" t="str">
        <f t="shared" si="32"/>
        <v>Demand</v>
      </c>
      <c r="J395" s="66">
        <v>9</v>
      </c>
      <c r="K395" s="67">
        <v>13</v>
      </c>
      <c r="L395" s="64">
        <v>13</v>
      </c>
      <c r="M395" s="64">
        <v>20</v>
      </c>
      <c r="N395" s="67">
        <f>ABS(K395-$J395)</f>
        <v>4</v>
      </c>
      <c r="O395" s="64">
        <f>ABS(L395-$J395)</f>
        <v>4</v>
      </c>
      <c r="P395" s="64">
        <f>ABS(M395-$J395)</f>
        <v>11</v>
      </c>
      <c r="Q395" s="66">
        <v>37.484999999999999</v>
      </c>
      <c r="R395" s="66">
        <f>$Q395*J395</f>
        <v>337.36500000000001</v>
      </c>
      <c r="S395" s="67">
        <f>$Q395*K395</f>
        <v>487.30500000000001</v>
      </c>
      <c r="T395" s="64">
        <f>$Q395*L395</f>
        <v>487.30500000000001</v>
      </c>
      <c r="U395" s="64">
        <f>$Q395*M395</f>
        <v>749.7</v>
      </c>
      <c r="V395" s="67">
        <f t="shared" si="29"/>
        <v>149.94</v>
      </c>
      <c r="W395" s="64">
        <f t="shared" si="30"/>
        <v>149.94</v>
      </c>
      <c r="X395" s="117">
        <f t="shared" si="31"/>
        <v>412.33500000000004</v>
      </c>
      <c r="Y395" s="75">
        <f>IFERROR(MAX(1-N395/$J395,0),1)</f>
        <v>0.55555555555555558</v>
      </c>
      <c r="Z395" s="27">
        <f>IFERROR(MAX(1-O395/$J395,0),1)</f>
        <v>0.55555555555555558</v>
      </c>
      <c r="AA395" s="76">
        <f>IFERROR(MAX(1-P395/$J395,0),1)</f>
        <v>0</v>
      </c>
      <c r="AB395" s="65" t="str">
        <f>IF(SUM($J395,M395)=0,"Others",VLOOKUP(AA395,Master!$B$4:$D$13,3,TRUE))</f>
        <v>0-10%</v>
      </c>
      <c r="AC395" s="60" t="str">
        <f>IF(SUM(J395,K395)=0,"Others",IF(AND(K395=0,J395&gt;0),"Not Forecasted But Sold",IF(AND(K395&gt;0,J395=0),"Forecasted But Not Sold",IF(K395/J395&gt;1.1,"Overforecast",IF(K395/J395&lt;0.9,"Underforecast","Normal")))))</f>
        <v>Overforecast</v>
      </c>
      <c r="AD395" s="61" t="str">
        <f>IF(SUM(J395,L395)=0,"Others",IF(AND(L395=0,J395&gt;0),"Not Forecasted But Sold",IF(AND(L395&gt;0,J395=0),"Forecasted But Not Sold",IF(L395/J395&gt;1.1,"Overforecast",IF(L395/J395&lt;0.9,"Underforecast","Normal")))))</f>
        <v>Overforecast</v>
      </c>
      <c r="AE395" s="61" t="str">
        <f>IF(SUM(J395,M395)=0,"Others",IF(AND(M395=0,J395&gt;0),"Not Forecasted But Sold",IF(AND(M395&gt;0,J395=0),"Forecasted But Not Sold",IF(M395/J395&gt;1.1,"Overforecast",IF(M395/J395&lt;0.9,"Underforecast","Normal")))))</f>
        <v>Overforecast</v>
      </c>
      <c r="AF395" s="144" t="str">
        <f>IFERROR(IF(J395=0,"0",VLOOKUP(J395/M395,Master!$N$5:$P$11,3,TRUE)),"Sales Agst No FC")</f>
        <v>25-50</v>
      </c>
    </row>
    <row r="396" spans="1:32" x14ac:dyDescent="0.45">
      <c r="A396" s="60" t="s">
        <v>2302</v>
      </c>
      <c r="B396" s="61" t="s">
        <v>1123</v>
      </c>
      <c r="C396" s="61" t="s">
        <v>1141</v>
      </c>
      <c r="D396" s="61" t="s">
        <v>1207</v>
      </c>
      <c r="E396" s="62" t="s">
        <v>506</v>
      </c>
      <c r="F396" s="62" t="s">
        <v>1682</v>
      </c>
      <c r="G396" s="63">
        <v>44593</v>
      </c>
      <c r="H396" s="64">
        <v>4372</v>
      </c>
      <c r="I396" s="61" t="str">
        <f t="shared" si="32"/>
        <v>Demand</v>
      </c>
      <c r="J396" s="66">
        <v>210</v>
      </c>
      <c r="K396" s="67">
        <v>292</v>
      </c>
      <c r="L396" s="64">
        <v>292</v>
      </c>
      <c r="M396" s="64">
        <v>300</v>
      </c>
      <c r="N396" s="67">
        <f>ABS(K396-$J396)</f>
        <v>82</v>
      </c>
      <c r="O396" s="64">
        <f>ABS(L396-$J396)</f>
        <v>82</v>
      </c>
      <c r="P396" s="64">
        <f>ABS(M396-$J396)</f>
        <v>90</v>
      </c>
      <c r="Q396" s="66">
        <v>1.368333926852743</v>
      </c>
      <c r="R396" s="66">
        <f>$Q396*J396</f>
        <v>287.35012463907606</v>
      </c>
      <c r="S396" s="67">
        <f>$Q396*K396</f>
        <v>399.55350664100098</v>
      </c>
      <c r="T396" s="64">
        <f>$Q396*L396</f>
        <v>399.55350664100098</v>
      </c>
      <c r="U396" s="64">
        <f>$Q396*M396</f>
        <v>410.50017805582291</v>
      </c>
      <c r="V396" s="67">
        <f t="shared" ref="V396:V434" si="33">ABS(S396-$R396)</f>
        <v>112.20338200192492</v>
      </c>
      <c r="W396" s="64">
        <f t="shared" ref="W396:W434" si="34">ABS(T396-$R396)</f>
        <v>112.20338200192492</v>
      </c>
      <c r="X396" s="117">
        <f t="shared" ref="X396:X434" si="35">ABS(U396-R396)</f>
        <v>123.15005341674686</v>
      </c>
      <c r="Y396" s="75">
        <f>IFERROR(MAX(1-N396/$J396,0),1)</f>
        <v>0.60952380952380958</v>
      </c>
      <c r="Z396" s="27">
        <f>IFERROR(MAX(1-O396/$J396,0),1)</f>
        <v>0.60952380952380958</v>
      </c>
      <c r="AA396" s="76">
        <f>IFERROR(MAX(1-P396/$J396,0),1)</f>
        <v>0.5714285714285714</v>
      </c>
      <c r="AB396" s="65" t="str">
        <f>IF(SUM($J396,M396)=0,"Others",VLOOKUP(AA396,Master!$B$4:$D$13,3,TRUE))</f>
        <v>50-60%</v>
      </c>
      <c r="AC396" s="60" t="str">
        <f>IF(SUM(J396,K396)=0,"Others",IF(AND(K396=0,J396&gt;0),"Not Forecasted But Sold",IF(AND(K396&gt;0,J396=0),"Forecasted But Not Sold",IF(K396/J396&gt;1.1,"Overforecast",IF(K396/J396&lt;0.9,"Underforecast","Normal")))))</f>
        <v>Overforecast</v>
      </c>
      <c r="AD396" s="61" t="str">
        <f>IF(SUM(J396,L396)=0,"Others",IF(AND(L396=0,J396&gt;0),"Not Forecasted But Sold",IF(AND(L396&gt;0,J396=0),"Forecasted But Not Sold",IF(L396/J396&gt;1.1,"Overforecast",IF(L396/J396&lt;0.9,"Underforecast","Normal")))))</f>
        <v>Overforecast</v>
      </c>
      <c r="AE396" s="61" t="str">
        <f>IF(SUM(J396,M396)=0,"Others",IF(AND(M396=0,J396&gt;0),"Not Forecasted But Sold",IF(AND(M396&gt;0,J396=0),"Forecasted But Not Sold",IF(M396/J396&gt;1.1,"Overforecast",IF(M396/J396&lt;0.9,"Underforecast","Normal")))))</f>
        <v>Overforecast</v>
      </c>
      <c r="AF396" s="144" t="str">
        <f>IFERROR(IF(J396=0,"0",VLOOKUP(J396/M396,Master!$N$5:$P$11,3,TRUE)),"Sales Agst No FC")</f>
        <v>50-80</v>
      </c>
    </row>
    <row r="397" spans="1:32" x14ac:dyDescent="0.45">
      <c r="A397" s="60" t="s">
        <v>2302</v>
      </c>
      <c r="B397" s="61" t="s">
        <v>1123</v>
      </c>
      <c r="C397" s="61" t="s">
        <v>1141</v>
      </c>
      <c r="D397" s="61" t="s">
        <v>1207</v>
      </c>
      <c r="E397" s="62" t="s">
        <v>507</v>
      </c>
      <c r="F397" s="62" t="s">
        <v>1683</v>
      </c>
      <c r="G397" s="63">
        <v>44593</v>
      </c>
      <c r="H397" s="64">
        <v>110</v>
      </c>
      <c r="I397" s="61" t="str">
        <f t="shared" si="32"/>
        <v>Demand</v>
      </c>
      <c r="J397" s="66">
        <v>470</v>
      </c>
      <c r="K397" s="67">
        <v>356</v>
      </c>
      <c r="L397" s="64">
        <v>356</v>
      </c>
      <c r="M397" s="64">
        <v>400</v>
      </c>
      <c r="N397" s="67">
        <f>ABS(K397-$J397)</f>
        <v>114</v>
      </c>
      <c r="O397" s="64">
        <f>ABS(L397-$J397)</f>
        <v>114</v>
      </c>
      <c r="P397" s="64">
        <f>ABS(M397-$J397)</f>
        <v>70</v>
      </c>
      <c r="Q397" s="66">
        <v>3.2819186393805313</v>
      </c>
      <c r="R397" s="66">
        <f>$Q397*J397</f>
        <v>1542.5017605088497</v>
      </c>
      <c r="S397" s="67">
        <f>$Q397*K397</f>
        <v>1168.3630356194692</v>
      </c>
      <c r="T397" s="64">
        <f>$Q397*L397</f>
        <v>1168.3630356194692</v>
      </c>
      <c r="U397" s="64">
        <f>$Q397*M397</f>
        <v>1312.7674557522125</v>
      </c>
      <c r="V397" s="67">
        <f t="shared" si="33"/>
        <v>374.13872488938046</v>
      </c>
      <c r="W397" s="64">
        <f t="shared" si="34"/>
        <v>374.13872488938046</v>
      </c>
      <c r="X397" s="117">
        <f t="shared" si="35"/>
        <v>229.73430475663713</v>
      </c>
      <c r="Y397" s="75">
        <f>IFERROR(MAX(1-N397/$J397,0),1)</f>
        <v>0.75744680851063828</v>
      </c>
      <c r="Z397" s="27">
        <f>IFERROR(MAX(1-O397/$J397,0),1)</f>
        <v>0.75744680851063828</v>
      </c>
      <c r="AA397" s="76">
        <f>IFERROR(MAX(1-P397/$J397,0),1)</f>
        <v>0.85106382978723405</v>
      </c>
      <c r="AB397" s="65" t="str">
        <f>IF(SUM($J397,M397)=0,"Others",VLOOKUP(AA397,Master!$B$4:$D$13,3,TRUE))</f>
        <v>80-90%</v>
      </c>
      <c r="AC397" s="60" t="str">
        <f>IF(SUM(J397,K397)=0,"Others",IF(AND(K397=0,J397&gt;0),"Not Forecasted But Sold",IF(AND(K397&gt;0,J397=0),"Forecasted But Not Sold",IF(K397/J397&gt;1.1,"Overforecast",IF(K397/J397&lt;0.9,"Underforecast","Normal")))))</f>
        <v>Underforecast</v>
      </c>
      <c r="AD397" s="61" t="str">
        <f>IF(SUM(J397,L397)=0,"Others",IF(AND(L397=0,J397&gt;0),"Not Forecasted But Sold",IF(AND(L397&gt;0,J397=0),"Forecasted But Not Sold",IF(L397/J397&gt;1.1,"Overforecast",IF(L397/J397&lt;0.9,"Underforecast","Normal")))))</f>
        <v>Underforecast</v>
      </c>
      <c r="AE397" s="61" t="str">
        <f>IF(SUM(J397,M397)=0,"Others",IF(AND(M397=0,J397&gt;0),"Not Forecasted But Sold",IF(AND(M397&gt;0,J397=0),"Forecasted But Not Sold",IF(M397/J397&gt;1.1,"Overforecast",IF(M397/J397&lt;0.9,"Underforecast","Normal")))))</f>
        <v>Underforecast</v>
      </c>
      <c r="AF397" s="144" t="str">
        <f>IFERROR(IF(J397=0,"0",VLOOKUP(J397/M397,Master!$N$5:$P$11,3,TRUE)),"Sales Agst No FC")</f>
        <v>80-120</v>
      </c>
    </row>
    <row r="398" spans="1:32" x14ac:dyDescent="0.45">
      <c r="A398" s="60" t="s">
        <v>2302</v>
      </c>
      <c r="B398" s="61" t="s">
        <v>1123</v>
      </c>
      <c r="C398" s="61" t="s">
        <v>1141</v>
      </c>
      <c r="D398" s="61" t="s">
        <v>1207</v>
      </c>
      <c r="E398" s="62" t="s">
        <v>508</v>
      </c>
      <c r="F398" s="62" t="s">
        <v>1684</v>
      </c>
      <c r="G398" s="63">
        <v>44593</v>
      </c>
      <c r="H398" s="64">
        <v>0</v>
      </c>
      <c r="I398" s="61" t="str">
        <f t="shared" si="32"/>
        <v>Demand</v>
      </c>
      <c r="J398" s="66">
        <v>1915</v>
      </c>
      <c r="K398" s="67">
        <v>538</v>
      </c>
      <c r="L398" s="64">
        <v>538</v>
      </c>
      <c r="M398" s="64">
        <v>1000</v>
      </c>
      <c r="N398" s="67">
        <f>ABS(K398-$J398)</f>
        <v>1377</v>
      </c>
      <c r="O398" s="64">
        <f>ABS(L398-$J398)</f>
        <v>1377</v>
      </c>
      <c r="P398" s="64">
        <f>ABS(M398-$J398)</f>
        <v>915</v>
      </c>
      <c r="Q398" s="66">
        <v>1.8435107840934621</v>
      </c>
      <c r="R398" s="66">
        <f>$Q398*J398</f>
        <v>3530.3231515389798</v>
      </c>
      <c r="S398" s="67">
        <f>$Q398*K398</f>
        <v>991.80880184228261</v>
      </c>
      <c r="T398" s="64">
        <f>$Q398*L398</f>
        <v>991.80880184228261</v>
      </c>
      <c r="U398" s="64">
        <f>$Q398*M398</f>
        <v>1843.5107840934622</v>
      </c>
      <c r="V398" s="67">
        <f t="shared" si="33"/>
        <v>2538.5143496966971</v>
      </c>
      <c r="W398" s="64">
        <f t="shared" si="34"/>
        <v>2538.5143496966971</v>
      </c>
      <c r="X398" s="117">
        <f t="shared" si="35"/>
        <v>1686.8123674455176</v>
      </c>
      <c r="Y398" s="75">
        <f>IFERROR(MAX(1-N398/$J398,0),1)</f>
        <v>0.28093994778067888</v>
      </c>
      <c r="Z398" s="27">
        <f>IFERROR(MAX(1-O398/$J398,0),1)</f>
        <v>0.28093994778067888</v>
      </c>
      <c r="AA398" s="76">
        <f>IFERROR(MAX(1-P398/$J398,0),1)</f>
        <v>0.5221932114882506</v>
      </c>
      <c r="AB398" s="65" t="str">
        <f>IF(SUM($J398,M398)=0,"Others",VLOOKUP(AA398,Master!$B$4:$D$13,3,TRUE))</f>
        <v>50-60%</v>
      </c>
      <c r="AC398" s="60" t="str">
        <f>IF(SUM(J398,K398)=0,"Others",IF(AND(K398=0,J398&gt;0),"Not Forecasted But Sold",IF(AND(K398&gt;0,J398=0),"Forecasted But Not Sold",IF(K398/J398&gt;1.1,"Overforecast",IF(K398/J398&lt;0.9,"Underforecast","Normal")))))</f>
        <v>Underforecast</v>
      </c>
      <c r="AD398" s="61" t="str">
        <f>IF(SUM(J398,L398)=0,"Others",IF(AND(L398=0,J398&gt;0),"Not Forecasted But Sold",IF(AND(L398&gt;0,J398=0),"Forecasted But Not Sold",IF(L398/J398&gt;1.1,"Overforecast",IF(L398/J398&lt;0.9,"Underforecast","Normal")))))</f>
        <v>Underforecast</v>
      </c>
      <c r="AE398" s="61" t="str">
        <f>IF(SUM(J398,M398)=0,"Others",IF(AND(M398=0,J398&gt;0),"Not Forecasted But Sold",IF(AND(M398&gt;0,J398=0),"Forecasted But Not Sold",IF(M398/J398&gt;1.1,"Overforecast",IF(M398/J398&lt;0.9,"Underforecast","Normal")))))</f>
        <v>Underforecast</v>
      </c>
      <c r="AF398" s="144" t="str">
        <f>IFERROR(IF(J398=0,"0",VLOOKUP(J398/M398,Master!$N$5:$P$11,3,TRUE)),"Sales Agst No FC")</f>
        <v>150-200</v>
      </c>
    </row>
    <row r="399" spans="1:32" x14ac:dyDescent="0.45">
      <c r="A399" s="60" t="s">
        <v>2302</v>
      </c>
      <c r="B399" s="61" t="s">
        <v>1119</v>
      </c>
      <c r="C399" s="61" t="s">
        <v>1140</v>
      </c>
      <c r="D399" s="61" t="s">
        <v>1208</v>
      </c>
      <c r="E399" s="62" t="s">
        <v>509</v>
      </c>
      <c r="F399" s="62" t="s">
        <v>1685</v>
      </c>
      <c r="G399" s="63">
        <v>44593</v>
      </c>
      <c r="H399" s="64">
        <v>10127</v>
      </c>
      <c r="I399" s="61" t="str">
        <f t="shared" si="32"/>
        <v>Demand</v>
      </c>
      <c r="J399" s="66">
        <v>867</v>
      </c>
      <c r="K399" s="67">
        <v>1700</v>
      </c>
      <c r="L399" s="64">
        <v>1700</v>
      </c>
      <c r="M399" s="64">
        <v>1700</v>
      </c>
      <c r="N399" s="67">
        <f>ABS(K399-$J399)</f>
        <v>833</v>
      </c>
      <c r="O399" s="64">
        <f>ABS(L399-$J399)</f>
        <v>833</v>
      </c>
      <c r="P399" s="64">
        <f>ABS(M399-$J399)</f>
        <v>833</v>
      </c>
      <c r="Q399" s="66">
        <v>94.828178154205602</v>
      </c>
      <c r="R399" s="66">
        <f>$Q399*J399</f>
        <v>82216.030459696252</v>
      </c>
      <c r="S399" s="67">
        <f>$Q399*K399</f>
        <v>161207.90286214952</v>
      </c>
      <c r="T399" s="64">
        <f>$Q399*L399</f>
        <v>161207.90286214952</v>
      </c>
      <c r="U399" s="64">
        <f>$Q399*M399</f>
        <v>161207.90286214952</v>
      </c>
      <c r="V399" s="67">
        <f t="shared" si="33"/>
        <v>78991.872402453271</v>
      </c>
      <c r="W399" s="64">
        <f t="shared" si="34"/>
        <v>78991.872402453271</v>
      </c>
      <c r="X399" s="117">
        <f t="shared" si="35"/>
        <v>78991.872402453271</v>
      </c>
      <c r="Y399" s="75">
        <f>IFERROR(MAX(1-N399/$J399,0),1)</f>
        <v>3.9215686274509776E-2</v>
      </c>
      <c r="Z399" s="27">
        <f>IFERROR(MAX(1-O399/$J399,0),1)</f>
        <v>3.9215686274509776E-2</v>
      </c>
      <c r="AA399" s="76">
        <f>IFERROR(MAX(1-P399/$J399,0),1)</f>
        <v>3.9215686274509776E-2</v>
      </c>
      <c r="AB399" s="65" t="str">
        <f>IF(SUM($J399,M399)=0,"Others",VLOOKUP(AA399,Master!$B$4:$D$13,3,TRUE))</f>
        <v>0-10%</v>
      </c>
      <c r="AC399" s="60" t="str">
        <f>IF(SUM(J399,K399)=0,"Others",IF(AND(K399=0,J399&gt;0),"Not Forecasted But Sold",IF(AND(K399&gt;0,J399=0),"Forecasted But Not Sold",IF(K399/J399&gt;1.1,"Overforecast",IF(K399/J399&lt;0.9,"Underforecast","Normal")))))</f>
        <v>Overforecast</v>
      </c>
      <c r="AD399" s="61" t="str">
        <f>IF(SUM(J399,L399)=0,"Others",IF(AND(L399=0,J399&gt;0),"Not Forecasted But Sold",IF(AND(L399&gt;0,J399=0),"Forecasted But Not Sold",IF(L399/J399&gt;1.1,"Overforecast",IF(L399/J399&lt;0.9,"Underforecast","Normal")))))</f>
        <v>Overforecast</v>
      </c>
      <c r="AE399" s="61" t="str">
        <f>IF(SUM(J399,M399)=0,"Others",IF(AND(M399=0,J399&gt;0),"Not Forecasted But Sold",IF(AND(M399&gt;0,J399=0),"Forecasted But Not Sold",IF(M399/J399&gt;1.1,"Overforecast",IF(M399/J399&lt;0.9,"Underforecast","Normal")))))</f>
        <v>Overforecast</v>
      </c>
      <c r="AF399" s="144" t="str">
        <f>IFERROR(IF(J399=0,"0",VLOOKUP(J399/M399,Master!$N$5:$P$11,3,TRUE)),"Sales Agst No FC")</f>
        <v>50-80</v>
      </c>
    </row>
    <row r="400" spans="1:32" x14ac:dyDescent="0.45">
      <c r="A400" s="60" t="s">
        <v>2302</v>
      </c>
      <c r="B400" s="61" t="s">
        <v>1119</v>
      </c>
      <c r="C400" s="61" t="s">
        <v>1140</v>
      </c>
      <c r="D400" s="61" t="s">
        <v>1208</v>
      </c>
      <c r="E400" s="62" t="s">
        <v>510</v>
      </c>
      <c r="F400" s="62" t="s">
        <v>1686</v>
      </c>
      <c r="G400" s="63">
        <v>44593</v>
      </c>
      <c r="H400" s="64">
        <v>2376</v>
      </c>
      <c r="I400" s="61" t="str">
        <f t="shared" si="32"/>
        <v>Demand</v>
      </c>
      <c r="J400" s="66">
        <v>0</v>
      </c>
      <c r="K400" s="67">
        <v>20</v>
      </c>
      <c r="L400" s="64">
        <v>20</v>
      </c>
      <c r="M400" s="64">
        <v>20</v>
      </c>
      <c r="N400" s="67">
        <f>ABS(K400-$J400)</f>
        <v>20</v>
      </c>
      <c r="O400" s="64">
        <f>ABS(L400-$J400)</f>
        <v>20</v>
      </c>
      <c r="P400" s="64">
        <f>ABS(M400-$J400)</f>
        <v>20</v>
      </c>
      <c r="Q400" s="66">
        <v>0</v>
      </c>
      <c r="R400" s="66">
        <f>$Q400*J400</f>
        <v>0</v>
      </c>
      <c r="S400" s="67">
        <f>$Q400*K400</f>
        <v>0</v>
      </c>
      <c r="T400" s="64">
        <f>$Q400*L400</f>
        <v>0</v>
      </c>
      <c r="U400" s="64">
        <f>$Q400*M400</f>
        <v>0</v>
      </c>
      <c r="V400" s="67">
        <f t="shared" si="33"/>
        <v>0</v>
      </c>
      <c r="W400" s="64">
        <f t="shared" si="34"/>
        <v>0</v>
      </c>
      <c r="X400" s="117">
        <f t="shared" si="35"/>
        <v>0</v>
      </c>
      <c r="Y400" s="75">
        <f>IFERROR(MAX(1-N400/$J400,0),1)</f>
        <v>1</v>
      </c>
      <c r="Z400" s="27">
        <f>IFERROR(MAX(1-O400/$J400,0),1)</f>
        <v>1</v>
      </c>
      <c r="AA400" s="76">
        <f>IFERROR(MAX(1-P400/$J400,0),1)</f>
        <v>1</v>
      </c>
      <c r="AB400" s="65" t="str">
        <f>IF(SUM($J400,M400)=0,"Others",VLOOKUP(AA400,Master!$B$4:$D$13,3,TRUE))</f>
        <v>90-100%</v>
      </c>
      <c r="AC400" s="60" t="str">
        <f>IF(SUM(J400,K400)=0,"Others",IF(AND(K400=0,J400&gt;0),"Not Forecasted But Sold",IF(AND(K400&gt;0,J400=0),"Forecasted But Not Sold",IF(K400/J400&gt;1.1,"Overforecast",IF(K400/J400&lt;0.9,"Underforecast","Normal")))))</f>
        <v>Forecasted But Not Sold</v>
      </c>
      <c r="AD400" s="61" t="str">
        <f>IF(SUM(J400,L400)=0,"Others",IF(AND(L400=0,J400&gt;0),"Not Forecasted But Sold",IF(AND(L400&gt;0,J400=0),"Forecasted But Not Sold",IF(L400/J400&gt;1.1,"Overforecast",IF(L400/J400&lt;0.9,"Underforecast","Normal")))))</f>
        <v>Forecasted But Not Sold</v>
      </c>
      <c r="AE400" s="61" t="str">
        <f>IF(SUM(J400,M400)=0,"Others",IF(AND(M400=0,J400&gt;0),"Not Forecasted But Sold",IF(AND(M400&gt;0,J400=0),"Forecasted But Not Sold",IF(M400/J400&gt;1.1,"Overforecast",IF(M400/J400&lt;0.9,"Underforecast","Normal")))))</f>
        <v>Forecasted But Not Sold</v>
      </c>
      <c r="AF400" s="144" t="str">
        <f>IFERROR(IF(J400=0,"0",VLOOKUP(J400/M400,Master!$N$5:$P$11,3,TRUE)),"Sales Agst No FC")</f>
        <v>0</v>
      </c>
    </row>
    <row r="401" spans="1:32" x14ac:dyDescent="0.45">
      <c r="A401" s="60" t="s">
        <v>2302</v>
      </c>
      <c r="B401" s="61" t="s">
        <v>1123</v>
      </c>
      <c r="C401" s="61" t="s">
        <v>1143</v>
      </c>
      <c r="D401" s="61" t="s">
        <v>1209</v>
      </c>
      <c r="E401" s="62" t="s">
        <v>511</v>
      </c>
      <c r="F401" s="62" t="s">
        <v>1687</v>
      </c>
      <c r="G401" s="63">
        <v>44593</v>
      </c>
      <c r="H401" s="64">
        <v>3081</v>
      </c>
      <c r="I401" s="61" t="str">
        <f t="shared" si="32"/>
        <v>Demand</v>
      </c>
      <c r="J401" s="66">
        <v>511</v>
      </c>
      <c r="K401" s="67">
        <v>2765</v>
      </c>
      <c r="L401" s="64">
        <v>2765</v>
      </c>
      <c r="M401" s="64">
        <v>2000</v>
      </c>
      <c r="N401" s="67">
        <f>ABS(K401-$J401)</f>
        <v>2254</v>
      </c>
      <c r="O401" s="64">
        <f>ABS(L401-$J401)</f>
        <v>2254</v>
      </c>
      <c r="P401" s="64">
        <f>ABS(M401-$J401)</f>
        <v>1489</v>
      </c>
      <c r="Q401" s="66">
        <v>15.321943725799512</v>
      </c>
      <c r="R401" s="66">
        <f>$Q401*J401</f>
        <v>7829.5132438835508</v>
      </c>
      <c r="S401" s="67">
        <f>$Q401*K401</f>
        <v>42365.174401835648</v>
      </c>
      <c r="T401" s="64">
        <f>$Q401*L401</f>
        <v>42365.174401835648</v>
      </c>
      <c r="U401" s="64">
        <f>$Q401*M401</f>
        <v>30643.887451599025</v>
      </c>
      <c r="V401" s="67">
        <f t="shared" si="33"/>
        <v>34535.661157952098</v>
      </c>
      <c r="W401" s="64">
        <f t="shared" si="34"/>
        <v>34535.661157952098</v>
      </c>
      <c r="X401" s="117">
        <f t="shared" si="35"/>
        <v>22814.374207715475</v>
      </c>
      <c r="Y401" s="75">
        <f>IFERROR(MAX(1-N401/$J401,0),1)</f>
        <v>0</v>
      </c>
      <c r="Z401" s="27">
        <f>IFERROR(MAX(1-O401/$J401,0),1)</f>
        <v>0</v>
      </c>
      <c r="AA401" s="76">
        <f>IFERROR(MAX(1-P401/$J401,0),1)</f>
        <v>0</v>
      </c>
      <c r="AB401" s="65" t="str">
        <f>IF(SUM($J401,M401)=0,"Others",VLOOKUP(AA401,Master!$B$4:$D$13,3,TRUE))</f>
        <v>0-10%</v>
      </c>
      <c r="AC401" s="60" t="str">
        <f>IF(SUM(J401,K401)=0,"Others",IF(AND(K401=0,J401&gt;0),"Not Forecasted But Sold",IF(AND(K401&gt;0,J401=0),"Forecasted But Not Sold",IF(K401/J401&gt;1.1,"Overforecast",IF(K401/J401&lt;0.9,"Underforecast","Normal")))))</f>
        <v>Overforecast</v>
      </c>
      <c r="AD401" s="61" t="str">
        <f>IF(SUM(J401,L401)=0,"Others",IF(AND(L401=0,J401&gt;0),"Not Forecasted But Sold",IF(AND(L401&gt;0,J401=0),"Forecasted But Not Sold",IF(L401/J401&gt;1.1,"Overforecast",IF(L401/J401&lt;0.9,"Underforecast","Normal")))))</f>
        <v>Overforecast</v>
      </c>
      <c r="AE401" s="61" t="str">
        <f>IF(SUM(J401,M401)=0,"Others",IF(AND(M401=0,J401&gt;0),"Not Forecasted But Sold",IF(AND(M401&gt;0,J401=0),"Forecasted But Not Sold",IF(M401/J401&gt;1.1,"Overforecast",IF(M401/J401&lt;0.9,"Underforecast","Normal")))))</f>
        <v>Overforecast</v>
      </c>
      <c r="AF401" s="144" t="str">
        <f>IFERROR(IF(J401=0,"0",VLOOKUP(J401/M401,Master!$N$5:$P$11,3,TRUE)),"Sales Agst No FC")</f>
        <v>25-50</v>
      </c>
    </row>
    <row r="402" spans="1:32" x14ac:dyDescent="0.45">
      <c r="A402" s="60" t="s">
        <v>2302</v>
      </c>
      <c r="B402" s="61" t="s">
        <v>1122</v>
      </c>
      <c r="C402" s="61" t="s">
        <v>1143</v>
      </c>
      <c r="D402" s="61" t="s">
        <v>1209</v>
      </c>
      <c r="E402" s="62" t="s">
        <v>512</v>
      </c>
      <c r="F402" s="62" t="s">
        <v>1688</v>
      </c>
      <c r="G402" s="63">
        <v>44593</v>
      </c>
      <c r="H402" s="64">
        <v>0</v>
      </c>
      <c r="I402" s="61" t="str">
        <f t="shared" si="32"/>
        <v>Supply</v>
      </c>
      <c r="J402" s="66">
        <v>0</v>
      </c>
      <c r="K402" s="67">
        <v>0</v>
      </c>
      <c r="L402" s="64">
        <v>0</v>
      </c>
      <c r="M402" s="64">
        <v>0</v>
      </c>
      <c r="N402" s="67">
        <f>ABS(K402-$J402)</f>
        <v>0</v>
      </c>
      <c r="O402" s="64">
        <f>ABS(L402-$J402)</f>
        <v>0</v>
      </c>
      <c r="P402" s="64">
        <f>ABS(M402-$J402)</f>
        <v>0</v>
      </c>
      <c r="Q402" s="66">
        <v>17.054642857142859</v>
      </c>
      <c r="R402" s="66">
        <f>$Q402*J402</f>
        <v>0</v>
      </c>
      <c r="S402" s="67">
        <f>$Q402*K402</f>
        <v>0</v>
      </c>
      <c r="T402" s="64">
        <f>$Q402*L402</f>
        <v>0</v>
      </c>
      <c r="U402" s="64">
        <f>$Q402*M402</f>
        <v>0</v>
      </c>
      <c r="V402" s="67">
        <f t="shared" si="33"/>
        <v>0</v>
      </c>
      <c r="W402" s="64">
        <f t="shared" si="34"/>
        <v>0</v>
      </c>
      <c r="X402" s="117">
        <f t="shared" si="35"/>
        <v>0</v>
      </c>
      <c r="Y402" s="75">
        <f>IFERROR(MAX(1-N402/$J402,0),1)</f>
        <v>1</v>
      </c>
      <c r="Z402" s="27">
        <f>IFERROR(MAX(1-O402/$J402,0),1)</f>
        <v>1</v>
      </c>
      <c r="AA402" s="76">
        <f>IFERROR(MAX(1-P402/$J402,0),1)</f>
        <v>1</v>
      </c>
      <c r="AB402" s="65" t="str">
        <f>IF(SUM($J402,M402)=0,"Others",VLOOKUP(AA402,Master!$B$4:$D$13,3,TRUE))</f>
        <v>Others</v>
      </c>
      <c r="AC402" s="60" t="str">
        <f>IF(SUM(J402,K402)=0,"Others",IF(AND(K402=0,J402&gt;0),"Not Forecasted But Sold",IF(AND(K402&gt;0,J402=0),"Forecasted But Not Sold",IF(K402/J402&gt;1.1,"Overforecast",IF(K402/J402&lt;0.9,"Underforecast","Normal")))))</f>
        <v>Others</v>
      </c>
      <c r="AD402" s="61" t="str">
        <f>IF(SUM(J402,L402)=0,"Others",IF(AND(L402=0,J402&gt;0),"Not Forecasted But Sold",IF(AND(L402&gt;0,J402=0),"Forecasted But Not Sold",IF(L402/J402&gt;1.1,"Overforecast",IF(L402/J402&lt;0.9,"Underforecast","Normal")))))</f>
        <v>Others</v>
      </c>
      <c r="AE402" s="61" t="str">
        <f>IF(SUM(J402,M402)=0,"Others",IF(AND(M402=0,J402&gt;0),"Not Forecasted But Sold",IF(AND(M402&gt;0,J402=0),"Forecasted But Not Sold",IF(M402/J402&gt;1.1,"Overforecast",IF(M402/J402&lt;0.9,"Underforecast","Normal")))))</f>
        <v>Others</v>
      </c>
      <c r="AF402" s="144" t="str">
        <f>IFERROR(IF(J402=0,"0",VLOOKUP(J402/M402,Master!$N$5:$P$11,3,TRUE)),"Sales Agst No FC")</f>
        <v>0</v>
      </c>
    </row>
    <row r="403" spans="1:32" x14ac:dyDescent="0.45">
      <c r="A403" s="60" t="s">
        <v>2302</v>
      </c>
      <c r="B403" s="61" t="s">
        <v>1121</v>
      </c>
      <c r="C403" s="61" t="s">
        <v>1143</v>
      </c>
      <c r="D403" s="61" t="s">
        <v>1209</v>
      </c>
      <c r="E403" s="62" t="s">
        <v>513</v>
      </c>
      <c r="F403" s="62" t="s">
        <v>1689</v>
      </c>
      <c r="G403" s="63">
        <v>44593</v>
      </c>
      <c r="H403" s="64">
        <v>523</v>
      </c>
      <c r="I403" s="61" t="str">
        <f t="shared" si="32"/>
        <v>Demand</v>
      </c>
      <c r="J403" s="66">
        <v>0</v>
      </c>
      <c r="K403" s="67">
        <v>27</v>
      </c>
      <c r="L403" s="64">
        <v>27</v>
      </c>
      <c r="M403" s="64">
        <v>75</v>
      </c>
      <c r="N403" s="67">
        <f>ABS(K403-$J403)</f>
        <v>27</v>
      </c>
      <c r="O403" s="64">
        <f>ABS(L403-$J403)</f>
        <v>27</v>
      </c>
      <c r="P403" s="64">
        <f>ABS(M403-$J403)</f>
        <v>75</v>
      </c>
      <c r="Q403" s="66">
        <v>35.173000000000002</v>
      </c>
      <c r="R403" s="66">
        <f>$Q403*J403</f>
        <v>0</v>
      </c>
      <c r="S403" s="67">
        <f>$Q403*K403</f>
        <v>949.67100000000005</v>
      </c>
      <c r="T403" s="64">
        <f>$Q403*L403</f>
        <v>949.67100000000005</v>
      </c>
      <c r="U403" s="64">
        <f>$Q403*M403</f>
        <v>2637.9750000000004</v>
      </c>
      <c r="V403" s="67">
        <f t="shared" si="33"/>
        <v>949.67100000000005</v>
      </c>
      <c r="W403" s="64">
        <f t="shared" si="34"/>
        <v>949.67100000000005</v>
      </c>
      <c r="X403" s="117">
        <f t="shared" si="35"/>
        <v>2637.9750000000004</v>
      </c>
      <c r="Y403" s="75">
        <f>IFERROR(MAX(1-N403/$J403,0),1)</f>
        <v>1</v>
      </c>
      <c r="Z403" s="27">
        <f>IFERROR(MAX(1-O403/$J403,0),1)</f>
        <v>1</v>
      </c>
      <c r="AA403" s="76">
        <f>IFERROR(MAX(1-P403/$J403,0),1)</f>
        <v>1</v>
      </c>
      <c r="AB403" s="65" t="str">
        <f>IF(SUM($J403,M403)=0,"Others",VLOOKUP(AA403,Master!$B$4:$D$13,3,TRUE))</f>
        <v>90-100%</v>
      </c>
      <c r="AC403" s="60" t="str">
        <f>IF(SUM(J403,K403)=0,"Others",IF(AND(K403=0,J403&gt;0),"Not Forecasted But Sold",IF(AND(K403&gt;0,J403=0),"Forecasted But Not Sold",IF(K403/J403&gt;1.1,"Overforecast",IF(K403/J403&lt;0.9,"Underforecast","Normal")))))</f>
        <v>Forecasted But Not Sold</v>
      </c>
      <c r="AD403" s="61" t="str">
        <f>IF(SUM(J403,L403)=0,"Others",IF(AND(L403=0,J403&gt;0),"Not Forecasted But Sold",IF(AND(L403&gt;0,J403=0),"Forecasted But Not Sold",IF(L403/J403&gt;1.1,"Overforecast",IF(L403/J403&lt;0.9,"Underforecast","Normal")))))</f>
        <v>Forecasted But Not Sold</v>
      </c>
      <c r="AE403" s="61" t="str">
        <f>IF(SUM(J403,M403)=0,"Others",IF(AND(M403=0,J403&gt;0),"Not Forecasted But Sold",IF(AND(M403&gt;0,J403=0),"Forecasted But Not Sold",IF(M403/J403&gt;1.1,"Overforecast",IF(M403/J403&lt;0.9,"Underforecast","Normal")))))</f>
        <v>Forecasted But Not Sold</v>
      </c>
      <c r="AF403" s="144" t="str">
        <f>IFERROR(IF(J403=0,"0",VLOOKUP(J403/M403,Master!$N$5:$P$11,3,TRUE)),"Sales Agst No FC")</f>
        <v>0</v>
      </c>
    </row>
    <row r="404" spans="1:32" x14ac:dyDescent="0.45">
      <c r="A404" s="60" t="s">
        <v>2302</v>
      </c>
      <c r="B404" s="61" t="s">
        <v>1123</v>
      </c>
      <c r="C404" s="61" t="s">
        <v>1143</v>
      </c>
      <c r="D404" s="61" t="s">
        <v>1209</v>
      </c>
      <c r="E404" s="62" t="s">
        <v>514</v>
      </c>
      <c r="F404" s="62" t="s">
        <v>1690</v>
      </c>
      <c r="G404" s="63">
        <v>44593</v>
      </c>
      <c r="H404" s="64">
        <v>2556</v>
      </c>
      <c r="I404" s="61" t="str">
        <f t="shared" si="32"/>
        <v>Demand</v>
      </c>
      <c r="J404" s="66">
        <v>155</v>
      </c>
      <c r="K404" s="67">
        <v>171</v>
      </c>
      <c r="L404" s="64">
        <v>171</v>
      </c>
      <c r="M404" s="64">
        <v>250</v>
      </c>
      <c r="N404" s="67">
        <f>ABS(K404-$J404)</f>
        <v>16</v>
      </c>
      <c r="O404" s="64">
        <f>ABS(L404-$J404)</f>
        <v>16</v>
      </c>
      <c r="P404" s="64">
        <f>ABS(M404-$J404)</f>
        <v>95</v>
      </c>
      <c r="Q404" s="66">
        <v>24.100649054905492</v>
      </c>
      <c r="R404" s="66">
        <f>$Q404*J404</f>
        <v>3735.6006035103514</v>
      </c>
      <c r="S404" s="67">
        <f>$Q404*K404</f>
        <v>4121.2109883888388</v>
      </c>
      <c r="T404" s="64">
        <f>$Q404*L404</f>
        <v>4121.2109883888388</v>
      </c>
      <c r="U404" s="64">
        <f>$Q404*M404</f>
        <v>6025.1622637263727</v>
      </c>
      <c r="V404" s="67">
        <f t="shared" si="33"/>
        <v>385.61038487848737</v>
      </c>
      <c r="W404" s="64">
        <f t="shared" si="34"/>
        <v>385.61038487848737</v>
      </c>
      <c r="X404" s="117">
        <f t="shared" si="35"/>
        <v>2289.5616602160212</v>
      </c>
      <c r="Y404" s="75">
        <f>IFERROR(MAX(1-N404/$J404,0),1)</f>
        <v>0.89677419354838706</v>
      </c>
      <c r="Z404" s="27">
        <f>IFERROR(MAX(1-O404/$J404,0),1)</f>
        <v>0.89677419354838706</v>
      </c>
      <c r="AA404" s="76">
        <f>IFERROR(MAX(1-P404/$J404,0),1)</f>
        <v>0.38709677419354838</v>
      </c>
      <c r="AB404" s="65" t="str">
        <f>IF(SUM($J404,M404)=0,"Others",VLOOKUP(AA404,Master!$B$4:$D$13,3,TRUE))</f>
        <v>30-40%</v>
      </c>
      <c r="AC404" s="60" t="str">
        <f>IF(SUM(J404,K404)=0,"Others",IF(AND(K404=0,J404&gt;0),"Not Forecasted But Sold",IF(AND(K404&gt;0,J404=0),"Forecasted But Not Sold",IF(K404/J404&gt;1.1,"Overforecast",IF(K404/J404&lt;0.9,"Underforecast","Normal")))))</f>
        <v>Overforecast</v>
      </c>
      <c r="AD404" s="61" t="str">
        <f>IF(SUM(J404,L404)=0,"Others",IF(AND(L404=0,J404&gt;0),"Not Forecasted But Sold",IF(AND(L404&gt;0,J404=0),"Forecasted But Not Sold",IF(L404/J404&gt;1.1,"Overforecast",IF(L404/J404&lt;0.9,"Underforecast","Normal")))))</f>
        <v>Overforecast</v>
      </c>
      <c r="AE404" s="61" t="str">
        <f>IF(SUM(J404,M404)=0,"Others",IF(AND(M404=0,J404&gt;0),"Not Forecasted But Sold",IF(AND(M404&gt;0,J404=0),"Forecasted But Not Sold",IF(M404/J404&gt;1.1,"Overforecast",IF(M404/J404&lt;0.9,"Underforecast","Normal")))))</f>
        <v>Overforecast</v>
      </c>
      <c r="AF404" s="144" t="str">
        <f>IFERROR(IF(J404=0,"0",VLOOKUP(J404/M404,Master!$N$5:$P$11,3,TRUE)),"Sales Agst No FC")</f>
        <v>50-80</v>
      </c>
    </row>
    <row r="405" spans="1:32" x14ac:dyDescent="0.45">
      <c r="A405" s="60" t="s">
        <v>2302</v>
      </c>
      <c r="B405" s="61" t="s">
        <v>1123</v>
      </c>
      <c r="C405" s="61" t="s">
        <v>1143</v>
      </c>
      <c r="D405" s="61" t="s">
        <v>1209</v>
      </c>
      <c r="E405" s="62" t="s">
        <v>515</v>
      </c>
      <c r="F405" s="62" t="s">
        <v>1691</v>
      </c>
      <c r="G405" s="63">
        <v>44593</v>
      </c>
      <c r="H405" s="64">
        <v>505</v>
      </c>
      <c r="I405" s="61" t="str">
        <f t="shared" si="32"/>
        <v>Demand</v>
      </c>
      <c r="J405" s="66">
        <v>78</v>
      </c>
      <c r="K405" s="67">
        <v>97</v>
      </c>
      <c r="L405" s="64">
        <v>97</v>
      </c>
      <c r="M405" s="64">
        <v>150</v>
      </c>
      <c r="N405" s="67">
        <f>ABS(K405-$J405)</f>
        <v>19</v>
      </c>
      <c r="O405" s="64">
        <f>ABS(L405-$J405)</f>
        <v>19</v>
      </c>
      <c r="P405" s="64">
        <f>ABS(M405-$J405)</f>
        <v>72</v>
      </c>
      <c r="Q405" s="66">
        <v>27.494212087912086</v>
      </c>
      <c r="R405" s="66">
        <f>$Q405*J405</f>
        <v>2144.5485428571428</v>
      </c>
      <c r="S405" s="67">
        <f>$Q405*K405</f>
        <v>2666.9385725274724</v>
      </c>
      <c r="T405" s="64">
        <f>$Q405*L405</f>
        <v>2666.9385725274724</v>
      </c>
      <c r="U405" s="64">
        <f>$Q405*M405</f>
        <v>4124.1318131868129</v>
      </c>
      <c r="V405" s="67">
        <f t="shared" si="33"/>
        <v>522.39002967032957</v>
      </c>
      <c r="W405" s="64">
        <f t="shared" si="34"/>
        <v>522.39002967032957</v>
      </c>
      <c r="X405" s="117">
        <f t="shared" si="35"/>
        <v>1979.5832703296701</v>
      </c>
      <c r="Y405" s="75">
        <f>IFERROR(MAX(1-N405/$J405,0),1)</f>
        <v>0.75641025641025639</v>
      </c>
      <c r="Z405" s="27">
        <f>IFERROR(MAX(1-O405/$J405,0),1)</f>
        <v>0.75641025641025639</v>
      </c>
      <c r="AA405" s="76">
        <f>IFERROR(MAX(1-P405/$J405,0),1)</f>
        <v>7.6923076923076872E-2</v>
      </c>
      <c r="AB405" s="65" t="str">
        <f>IF(SUM($J405,M405)=0,"Others",VLOOKUP(AA405,Master!$B$4:$D$13,3,TRUE))</f>
        <v>0-10%</v>
      </c>
      <c r="AC405" s="60" t="str">
        <f>IF(SUM(J405,K405)=0,"Others",IF(AND(K405=0,J405&gt;0),"Not Forecasted But Sold",IF(AND(K405&gt;0,J405=0),"Forecasted But Not Sold",IF(K405/J405&gt;1.1,"Overforecast",IF(K405/J405&lt;0.9,"Underforecast","Normal")))))</f>
        <v>Overforecast</v>
      </c>
      <c r="AD405" s="61" t="str">
        <f>IF(SUM(J405,L405)=0,"Others",IF(AND(L405=0,J405&gt;0),"Not Forecasted But Sold",IF(AND(L405&gt;0,J405=0),"Forecasted But Not Sold",IF(L405/J405&gt;1.1,"Overforecast",IF(L405/J405&lt;0.9,"Underforecast","Normal")))))</f>
        <v>Overforecast</v>
      </c>
      <c r="AE405" s="61" t="str">
        <f>IF(SUM(J405,M405)=0,"Others",IF(AND(M405=0,J405&gt;0),"Not Forecasted But Sold",IF(AND(M405&gt;0,J405=0),"Forecasted But Not Sold",IF(M405/J405&gt;1.1,"Overforecast",IF(M405/J405&lt;0.9,"Underforecast","Normal")))))</f>
        <v>Overforecast</v>
      </c>
      <c r="AF405" s="144" t="str">
        <f>IFERROR(IF(J405=0,"0",VLOOKUP(J405/M405,Master!$N$5:$P$11,3,TRUE)),"Sales Agst No FC")</f>
        <v>50-80</v>
      </c>
    </row>
    <row r="406" spans="1:32" x14ac:dyDescent="0.45">
      <c r="A406" s="60" t="s">
        <v>2302</v>
      </c>
      <c r="B406" s="61" t="s">
        <v>1121</v>
      </c>
      <c r="C406" s="61" t="s">
        <v>1143</v>
      </c>
      <c r="D406" s="61" t="s">
        <v>1209</v>
      </c>
      <c r="E406" s="62" t="s">
        <v>516</v>
      </c>
      <c r="F406" s="62" t="s">
        <v>1692</v>
      </c>
      <c r="G406" s="63">
        <v>44593</v>
      </c>
      <c r="H406" s="64">
        <v>973</v>
      </c>
      <c r="I406" s="61" t="str">
        <f t="shared" si="32"/>
        <v>Demand</v>
      </c>
      <c r="J406" s="66">
        <v>20</v>
      </c>
      <c r="K406" s="67">
        <v>57</v>
      </c>
      <c r="L406" s="64">
        <v>57</v>
      </c>
      <c r="M406" s="64">
        <v>90</v>
      </c>
      <c r="N406" s="67">
        <f>ABS(K406-$J406)</f>
        <v>37</v>
      </c>
      <c r="O406" s="64">
        <f>ABS(L406-$J406)</f>
        <v>37</v>
      </c>
      <c r="P406" s="64">
        <f>ABS(M406-$J406)</f>
        <v>70</v>
      </c>
      <c r="Q406" s="66">
        <v>37.670111111111112</v>
      </c>
      <c r="R406" s="66">
        <f>$Q406*J406</f>
        <v>753.40222222222224</v>
      </c>
      <c r="S406" s="67">
        <f>$Q406*K406</f>
        <v>2147.1963333333333</v>
      </c>
      <c r="T406" s="64">
        <f>$Q406*L406</f>
        <v>2147.1963333333333</v>
      </c>
      <c r="U406" s="64">
        <f>$Q406*M406</f>
        <v>3390.31</v>
      </c>
      <c r="V406" s="67">
        <f t="shared" si="33"/>
        <v>1393.7941111111111</v>
      </c>
      <c r="W406" s="64">
        <f t="shared" si="34"/>
        <v>1393.7941111111111</v>
      </c>
      <c r="X406" s="117">
        <f t="shared" si="35"/>
        <v>2636.9077777777775</v>
      </c>
      <c r="Y406" s="75">
        <f>IFERROR(MAX(1-N406/$J406,0),1)</f>
        <v>0</v>
      </c>
      <c r="Z406" s="27">
        <f>IFERROR(MAX(1-O406/$J406,0),1)</f>
        <v>0</v>
      </c>
      <c r="AA406" s="76">
        <f>IFERROR(MAX(1-P406/$J406,0),1)</f>
        <v>0</v>
      </c>
      <c r="AB406" s="65" t="str">
        <f>IF(SUM($J406,M406)=0,"Others",VLOOKUP(AA406,Master!$B$4:$D$13,3,TRUE))</f>
        <v>0-10%</v>
      </c>
      <c r="AC406" s="60" t="str">
        <f>IF(SUM(J406,K406)=0,"Others",IF(AND(K406=0,J406&gt;0),"Not Forecasted But Sold",IF(AND(K406&gt;0,J406=0),"Forecasted But Not Sold",IF(K406/J406&gt;1.1,"Overforecast",IF(K406/J406&lt;0.9,"Underforecast","Normal")))))</f>
        <v>Overforecast</v>
      </c>
      <c r="AD406" s="61" t="str">
        <f>IF(SUM(J406,L406)=0,"Others",IF(AND(L406=0,J406&gt;0),"Not Forecasted But Sold",IF(AND(L406&gt;0,J406=0),"Forecasted But Not Sold",IF(L406/J406&gt;1.1,"Overforecast",IF(L406/J406&lt;0.9,"Underforecast","Normal")))))</f>
        <v>Overforecast</v>
      </c>
      <c r="AE406" s="61" t="str">
        <f>IF(SUM(J406,M406)=0,"Others",IF(AND(M406=0,J406&gt;0),"Not Forecasted But Sold",IF(AND(M406&gt;0,J406=0),"Forecasted But Not Sold",IF(M406/J406&gt;1.1,"Overforecast",IF(M406/J406&lt;0.9,"Underforecast","Normal")))))</f>
        <v>Overforecast</v>
      </c>
      <c r="AF406" s="144" t="str">
        <f>IFERROR(IF(J406=0,"0",VLOOKUP(J406/M406,Master!$N$5:$P$11,3,TRUE)),"Sales Agst No FC")</f>
        <v>0-25</v>
      </c>
    </row>
    <row r="407" spans="1:32" x14ac:dyDescent="0.45">
      <c r="A407" s="60" t="s">
        <v>2302</v>
      </c>
      <c r="B407" s="61" t="s">
        <v>1121</v>
      </c>
      <c r="C407" s="61" t="s">
        <v>1143</v>
      </c>
      <c r="D407" s="61" t="s">
        <v>1209</v>
      </c>
      <c r="E407" s="62" t="s">
        <v>517</v>
      </c>
      <c r="F407" s="62" t="s">
        <v>1693</v>
      </c>
      <c r="G407" s="63">
        <v>44593</v>
      </c>
      <c r="H407" s="64">
        <v>177</v>
      </c>
      <c r="I407" s="61" t="str">
        <f t="shared" si="32"/>
        <v>Demand</v>
      </c>
      <c r="J407" s="66">
        <v>30</v>
      </c>
      <c r="K407" s="67">
        <v>114</v>
      </c>
      <c r="L407" s="64">
        <v>114</v>
      </c>
      <c r="M407" s="64">
        <v>130</v>
      </c>
      <c r="N407" s="67">
        <f>ABS(K407-$J407)</f>
        <v>84</v>
      </c>
      <c r="O407" s="64">
        <f>ABS(L407-$J407)</f>
        <v>84</v>
      </c>
      <c r="P407" s="64">
        <f>ABS(M407-$J407)</f>
        <v>100</v>
      </c>
      <c r="Q407" s="66">
        <v>40.202400000000004</v>
      </c>
      <c r="R407" s="66">
        <f>$Q407*J407</f>
        <v>1206.0720000000001</v>
      </c>
      <c r="S407" s="67">
        <f>$Q407*K407</f>
        <v>4583.0736000000006</v>
      </c>
      <c r="T407" s="64">
        <f>$Q407*L407</f>
        <v>4583.0736000000006</v>
      </c>
      <c r="U407" s="64">
        <f>$Q407*M407</f>
        <v>5226.3120000000008</v>
      </c>
      <c r="V407" s="67">
        <f t="shared" si="33"/>
        <v>3377.0016000000005</v>
      </c>
      <c r="W407" s="64">
        <f t="shared" si="34"/>
        <v>3377.0016000000005</v>
      </c>
      <c r="X407" s="117">
        <f t="shared" si="35"/>
        <v>4020.2400000000007</v>
      </c>
      <c r="Y407" s="75">
        <f>IFERROR(MAX(1-N407/$J407,0),1)</f>
        <v>0</v>
      </c>
      <c r="Z407" s="27">
        <f>IFERROR(MAX(1-O407/$J407,0),1)</f>
        <v>0</v>
      </c>
      <c r="AA407" s="76">
        <f>IFERROR(MAX(1-P407/$J407,0),1)</f>
        <v>0</v>
      </c>
      <c r="AB407" s="65" t="str">
        <f>IF(SUM($J407,M407)=0,"Others",VLOOKUP(AA407,Master!$B$4:$D$13,3,TRUE))</f>
        <v>0-10%</v>
      </c>
      <c r="AC407" s="60" t="str">
        <f>IF(SUM(J407,K407)=0,"Others",IF(AND(K407=0,J407&gt;0),"Not Forecasted But Sold",IF(AND(K407&gt;0,J407=0),"Forecasted But Not Sold",IF(K407/J407&gt;1.1,"Overforecast",IF(K407/J407&lt;0.9,"Underforecast","Normal")))))</f>
        <v>Overforecast</v>
      </c>
      <c r="AD407" s="61" t="str">
        <f>IF(SUM(J407,L407)=0,"Others",IF(AND(L407=0,J407&gt;0),"Not Forecasted But Sold",IF(AND(L407&gt;0,J407=0),"Forecasted But Not Sold",IF(L407/J407&gt;1.1,"Overforecast",IF(L407/J407&lt;0.9,"Underforecast","Normal")))))</f>
        <v>Overforecast</v>
      </c>
      <c r="AE407" s="61" t="str">
        <f>IF(SUM(J407,M407)=0,"Others",IF(AND(M407=0,J407&gt;0),"Not Forecasted But Sold",IF(AND(M407&gt;0,J407=0),"Forecasted But Not Sold",IF(M407/J407&gt;1.1,"Overforecast",IF(M407/J407&lt;0.9,"Underforecast","Normal")))))</f>
        <v>Overforecast</v>
      </c>
      <c r="AF407" s="144" t="str">
        <f>IFERROR(IF(J407=0,"0",VLOOKUP(J407/M407,Master!$N$5:$P$11,3,TRUE)),"Sales Agst No FC")</f>
        <v>0-25</v>
      </c>
    </row>
    <row r="408" spans="1:32" x14ac:dyDescent="0.45">
      <c r="A408" s="60" t="s">
        <v>2302</v>
      </c>
      <c r="B408" s="61" t="s">
        <v>1123</v>
      </c>
      <c r="C408" s="61" t="s">
        <v>1143</v>
      </c>
      <c r="D408" s="61" t="s">
        <v>1209</v>
      </c>
      <c r="E408" s="62" t="s">
        <v>518</v>
      </c>
      <c r="F408" s="62" t="s">
        <v>1694</v>
      </c>
      <c r="G408" s="63">
        <v>44593</v>
      </c>
      <c r="H408" s="64">
        <v>922</v>
      </c>
      <c r="I408" s="61" t="str">
        <f t="shared" si="32"/>
        <v>Demand</v>
      </c>
      <c r="J408" s="66">
        <v>256</v>
      </c>
      <c r="K408" s="67">
        <v>150</v>
      </c>
      <c r="L408" s="64">
        <v>150</v>
      </c>
      <c r="M408" s="64">
        <v>250</v>
      </c>
      <c r="N408" s="67">
        <f>ABS(K408-$J408)</f>
        <v>106</v>
      </c>
      <c r="O408" s="64">
        <f>ABS(L408-$J408)</f>
        <v>106</v>
      </c>
      <c r="P408" s="64">
        <f>ABS(M408-$J408)</f>
        <v>6</v>
      </c>
      <c r="Q408" s="66">
        <v>31.339775374531836</v>
      </c>
      <c r="R408" s="66">
        <f>$Q408*J408</f>
        <v>8022.9824958801501</v>
      </c>
      <c r="S408" s="67">
        <f>$Q408*K408</f>
        <v>4700.9663061797755</v>
      </c>
      <c r="T408" s="64">
        <f>$Q408*L408</f>
        <v>4700.9663061797755</v>
      </c>
      <c r="U408" s="64">
        <f>$Q408*M408</f>
        <v>7834.9438436329592</v>
      </c>
      <c r="V408" s="67">
        <f t="shared" si="33"/>
        <v>3322.0161897003745</v>
      </c>
      <c r="W408" s="64">
        <f t="shared" si="34"/>
        <v>3322.0161897003745</v>
      </c>
      <c r="X408" s="117">
        <f t="shared" si="35"/>
        <v>188.03865224719084</v>
      </c>
      <c r="Y408" s="75">
        <f>IFERROR(MAX(1-N408/$J408,0),1)</f>
        <v>0.5859375</v>
      </c>
      <c r="Z408" s="27">
        <f>IFERROR(MAX(1-O408/$J408,0),1)</f>
        <v>0.5859375</v>
      </c>
      <c r="AA408" s="76">
        <f>IFERROR(MAX(1-P408/$J408,0),1)</f>
        <v>0.9765625</v>
      </c>
      <c r="AB408" s="65" t="str">
        <f>IF(SUM($J408,M408)=0,"Others",VLOOKUP(AA408,Master!$B$4:$D$13,3,TRUE))</f>
        <v>90-100%</v>
      </c>
      <c r="AC408" s="60" t="str">
        <f>IF(SUM(J408,K408)=0,"Others",IF(AND(K408=0,J408&gt;0),"Not Forecasted But Sold",IF(AND(K408&gt;0,J408=0),"Forecasted But Not Sold",IF(K408/J408&gt;1.1,"Overforecast",IF(K408/J408&lt;0.9,"Underforecast","Normal")))))</f>
        <v>Underforecast</v>
      </c>
      <c r="AD408" s="61" t="str">
        <f>IF(SUM(J408,L408)=0,"Others",IF(AND(L408=0,J408&gt;0),"Not Forecasted But Sold",IF(AND(L408&gt;0,J408=0),"Forecasted But Not Sold",IF(L408/J408&gt;1.1,"Overforecast",IF(L408/J408&lt;0.9,"Underforecast","Normal")))))</f>
        <v>Underforecast</v>
      </c>
      <c r="AE408" s="61" t="str">
        <f>IF(SUM(J408,M408)=0,"Others",IF(AND(M408=0,J408&gt;0),"Not Forecasted But Sold",IF(AND(M408&gt;0,J408=0),"Forecasted But Not Sold",IF(M408/J408&gt;1.1,"Overforecast",IF(M408/J408&lt;0.9,"Underforecast","Normal")))))</f>
        <v>Normal</v>
      </c>
      <c r="AF408" s="144" t="str">
        <f>IFERROR(IF(J408=0,"0",VLOOKUP(J408/M408,Master!$N$5:$P$11,3,TRUE)),"Sales Agst No FC")</f>
        <v>80-120</v>
      </c>
    </row>
    <row r="409" spans="1:32" x14ac:dyDescent="0.45">
      <c r="A409" s="60" t="s">
        <v>2302</v>
      </c>
      <c r="B409" s="61" t="s">
        <v>1121</v>
      </c>
      <c r="C409" s="61" t="s">
        <v>1143</v>
      </c>
      <c r="D409" s="61" t="s">
        <v>1209</v>
      </c>
      <c r="E409" s="62" t="s">
        <v>519</v>
      </c>
      <c r="F409" s="62" t="s">
        <v>1695</v>
      </c>
      <c r="G409" s="63">
        <v>44593</v>
      </c>
      <c r="H409" s="64">
        <v>297</v>
      </c>
      <c r="I409" s="61" t="str">
        <f t="shared" si="32"/>
        <v>Demand</v>
      </c>
      <c r="J409" s="66">
        <v>30</v>
      </c>
      <c r="K409" s="67">
        <v>57</v>
      </c>
      <c r="L409" s="64">
        <v>57</v>
      </c>
      <c r="M409" s="64">
        <v>105</v>
      </c>
      <c r="N409" s="67">
        <f>ABS(K409-$J409)</f>
        <v>27</v>
      </c>
      <c r="O409" s="64">
        <f>ABS(L409-$J409)</f>
        <v>27</v>
      </c>
      <c r="P409" s="64">
        <f>ABS(M409-$J409)</f>
        <v>75</v>
      </c>
      <c r="Q409" s="66">
        <v>42.654888888888891</v>
      </c>
      <c r="R409" s="66">
        <f>$Q409*J409</f>
        <v>1279.6466666666668</v>
      </c>
      <c r="S409" s="67">
        <f>$Q409*K409</f>
        <v>2431.3286666666668</v>
      </c>
      <c r="T409" s="64">
        <f>$Q409*L409</f>
        <v>2431.3286666666668</v>
      </c>
      <c r="U409" s="64">
        <f>$Q409*M409</f>
        <v>4478.7633333333333</v>
      </c>
      <c r="V409" s="67">
        <f t="shared" si="33"/>
        <v>1151.682</v>
      </c>
      <c r="W409" s="64">
        <f t="shared" si="34"/>
        <v>1151.682</v>
      </c>
      <c r="X409" s="117">
        <f t="shared" si="35"/>
        <v>3199.1166666666668</v>
      </c>
      <c r="Y409" s="75">
        <f>IFERROR(MAX(1-N409/$J409,0),1)</f>
        <v>9.9999999999999978E-2</v>
      </c>
      <c r="Z409" s="27">
        <f>IFERROR(MAX(1-O409/$J409,0),1)</f>
        <v>9.9999999999999978E-2</v>
      </c>
      <c r="AA409" s="76">
        <f>IFERROR(MAX(1-P409/$J409,0),1)</f>
        <v>0</v>
      </c>
      <c r="AB409" s="65" t="str">
        <f>IF(SUM($J409,M409)=0,"Others",VLOOKUP(AA409,Master!$B$4:$D$13,3,TRUE))</f>
        <v>0-10%</v>
      </c>
      <c r="AC409" s="60" t="str">
        <f>IF(SUM(J409,K409)=0,"Others",IF(AND(K409=0,J409&gt;0),"Not Forecasted But Sold",IF(AND(K409&gt;0,J409=0),"Forecasted But Not Sold",IF(K409/J409&gt;1.1,"Overforecast",IF(K409/J409&lt;0.9,"Underforecast","Normal")))))</f>
        <v>Overforecast</v>
      </c>
      <c r="AD409" s="61" t="str">
        <f>IF(SUM(J409,L409)=0,"Others",IF(AND(L409=0,J409&gt;0),"Not Forecasted But Sold",IF(AND(L409&gt;0,J409=0),"Forecasted But Not Sold",IF(L409/J409&gt;1.1,"Overforecast",IF(L409/J409&lt;0.9,"Underforecast","Normal")))))</f>
        <v>Overforecast</v>
      </c>
      <c r="AE409" s="61" t="str">
        <f>IF(SUM(J409,M409)=0,"Others",IF(AND(M409=0,J409&gt;0),"Not Forecasted But Sold",IF(AND(M409&gt;0,J409=0),"Forecasted But Not Sold",IF(M409/J409&gt;1.1,"Overforecast",IF(M409/J409&lt;0.9,"Underforecast","Normal")))))</f>
        <v>Overforecast</v>
      </c>
      <c r="AF409" s="144" t="str">
        <f>IFERROR(IF(J409=0,"0",VLOOKUP(J409/M409,Master!$N$5:$P$11,3,TRUE)),"Sales Agst No FC")</f>
        <v>25-50</v>
      </c>
    </row>
    <row r="410" spans="1:32" x14ac:dyDescent="0.45">
      <c r="A410" s="60" t="s">
        <v>2302</v>
      </c>
      <c r="B410" s="61" t="s">
        <v>1123</v>
      </c>
      <c r="C410" s="61" t="s">
        <v>1143</v>
      </c>
      <c r="D410" s="61" t="s">
        <v>1209</v>
      </c>
      <c r="E410" s="62" t="s">
        <v>520</v>
      </c>
      <c r="F410" s="62" t="s">
        <v>1696</v>
      </c>
      <c r="G410" s="63">
        <v>44593</v>
      </c>
      <c r="H410" s="64">
        <v>880</v>
      </c>
      <c r="I410" s="61" t="str">
        <f t="shared" si="32"/>
        <v>Demand</v>
      </c>
      <c r="J410" s="66">
        <v>371</v>
      </c>
      <c r="K410" s="67">
        <v>150</v>
      </c>
      <c r="L410" s="64">
        <v>150</v>
      </c>
      <c r="M410" s="64">
        <v>150</v>
      </c>
      <c r="N410" s="67">
        <f>ABS(K410-$J410)</f>
        <v>221</v>
      </c>
      <c r="O410" s="64">
        <f>ABS(L410-$J410)</f>
        <v>221</v>
      </c>
      <c r="P410" s="64">
        <f>ABS(M410-$J410)</f>
        <v>221</v>
      </c>
      <c r="Q410" s="66">
        <v>33.920883807169346</v>
      </c>
      <c r="R410" s="66">
        <f>$Q410*J410</f>
        <v>12584.647892459827</v>
      </c>
      <c r="S410" s="67">
        <f>$Q410*K410</f>
        <v>5088.1325710754018</v>
      </c>
      <c r="T410" s="64">
        <f>$Q410*L410</f>
        <v>5088.1325710754018</v>
      </c>
      <c r="U410" s="64">
        <f>$Q410*M410</f>
        <v>5088.1325710754018</v>
      </c>
      <c r="V410" s="67">
        <f t="shared" si="33"/>
        <v>7496.5153213844251</v>
      </c>
      <c r="W410" s="64">
        <f t="shared" si="34"/>
        <v>7496.5153213844251</v>
      </c>
      <c r="X410" s="117">
        <f t="shared" si="35"/>
        <v>7496.5153213844251</v>
      </c>
      <c r="Y410" s="75">
        <f>IFERROR(MAX(1-N410/$J410,0),1)</f>
        <v>0.40431266846361191</v>
      </c>
      <c r="Z410" s="27">
        <f>IFERROR(MAX(1-O410/$J410,0),1)</f>
        <v>0.40431266846361191</v>
      </c>
      <c r="AA410" s="76">
        <f>IFERROR(MAX(1-P410/$J410,0),1)</f>
        <v>0.40431266846361191</v>
      </c>
      <c r="AB410" s="65" t="str">
        <f>IF(SUM($J410,M410)=0,"Others",VLOOKUP(AA410,Master!$B$4:$D$13,3,TRUE))</f>
        <v>30-40%</v>
      </c>
      <c r="AC410" s="60" t="str">
        <f>IF(SUM(J410,K410)=0,"Others",IF(AND(K410=0,J410&gt;0),"Not Forecasted But Sold",IF(AND(K410&gt;0,J410=0),"Forecasted But Not Sold",IF(K410/J410&gt;1.1,"Overforecast",IF(K410/J410&lt;0.9,"Underforecast","Normal")))))</f>
        <v>Underforecast</v>
      </c>
      <c r="AD410" s="61" t="str">
        <f>IF(SUM(J410,L410)=0,"Others",IF(AND(L410=0,J410&gt;0),"Not Forecasted But Sold",IF(AND(L410&gt;0,J410=0),"Forecasted But Not Sold",IF(L410/J410&gt;1.1,"Overforecast",IF(L410/J410&lt;0.9,"Underforecast","Normal")))))</f>
        <v>Underforecast</v>
      </c>
      <c r="AE410" s="61" t="str">
        <f>IF(SUM(J410,M410)=0,"Others",IF(AND(M410=0,J410&gt;0),"Not Forecasted But Sold",IF(AND(M410&gt;0,J410=0),"Forecasted But Not Sold",IF(M410/J410&gt;1.1,"Overforecast",IF(M410/J410&lt;0.9,"Underforecast","Normal")))))</f>
        <v>Underforecast</v>
      </c>
      <c r="AF410" s="144" t="str">
        <f>IFERROR(IF(J410=0,"0",VLOOKUP(J410/M410,Master!$N$5:$P$11,3,TRUE)),"Sales Agst No FC")</f>
        <v>&gt;200"</v>
      </c>
    </row>
    <row r="411" spans="1:32" x14ac:dyDescent="0.45">
      <c r="A411" s="60" t="s">
        <v>2302</v>
      </c>
      <c r="B411" s="61" t="s">
        <v>1121</v>
      </c>
      <c r="C411" s="61" t="s">
        <v>1143</v>
      </c>
      <c r="D411" s="61" t="s">
        <v>1209</v>
      </c>
      <c r="E411" s="62" t="s">
        <v>521</v>
      </c>
      <c r="F411" s="62" t="s">
        <v>1697</v>
      </c>
      <c r="G411" s="63">
        <v>44593</v>
      </c>
      <c r="H411" s="64">
        <v>415</v>
      </c>
      <c r="I411" s="61" t="str">
        <f t="shared" si="32"/>
        <v>Demand</v>
      </c>
      <c r="J411" s="66">
        <v>20</v>
      </c>
      <c r="K411" s="67">
        <v>36</v>
      </c>
      <c r="L411" s="64">
        <v>36</v>
      </c>
      <c r="M411" s="64">
        <v>45</v>
      </c>
      <c r="N411" s="67">
        <f>ABS(K411-$J411)</f>
        <v>16</v>
      </c>
      <c r="O411" s="64">
        <f>ABS(L411-$J411)</f>
        <v>16</v>
      </c>
      <c r="P411" s="64">
        <f>ABS(M411-$J411)</f>
        <v>25</v>
      </c>
      <c r="Q411" s="66">
        <v>45.21028571428571</v>
      </c>
      <c r="R411" s="66">
        <f>$Q411*J411</f>
        <v>904.20571428571418</v>
      </c>
      <c r="S411" s="67">
        <f>$Q411*K411</f>
        <v>1627.5702857142855</v>
      </c>
      <c r="T411" s="64">
        <f>$Q411*L411</f>
        <v>1627.5702857142855</v>
      </c>
      <c r="U411" s="64">
        <f>$Q411*M411</f>
        <v>2034.462857142857</v>
      </c>
      <c r="V411" s="67">
        <f t="shared" si="33"/>
        <v>723.36457142857137</v>
      </c>
      <c r="W411" s="64">
        <f t="shared" si="34"/>
        <v>723.36457142857137</v>
      </c>
      <c r="X411" s="117">
        <f t="shared" si="35"/>
        <v>1130.2571428571428</v>
      </c>
      <c r="Y411" s="75">
        <f>IFERROR(MAX(1-N411/$J411,0),1)</f>
        <v>0.19999999999999996</v>
      </c>
      <c r="Z411" s="27">
        <f>IFERROR(MAX(1-O411/$J411,0),1)</f>
        <v>0.19999999999999996</v>
      </c>
      <c r="AA411" s="76">
        <f>IFERROR(MAX(1-P411/$J411,0),1)</f>
        <v>0</v>
      </c>
      <c r="AB411" s="65" t="str">
        <f>IF(SUM($J411,M411)=0,"Others",VLOOKUP(AA411,Master!$B$4:$D$13,3,TRUE))</f>
        <v>0-10%</v>
      </c>
      <c r="AC411" s="60" t="str">
        <f>IF(SUM(J411,K411)=0,"Others",IF(AND(K411=0,J411&gt;0),"Not Forecasted But Sold",IF(AND(K411&gt;0,J411=0),"Forecasted But Not Sold",IF(K411/J411&gt;1.1,"Overforecast",IF(K411/J411&lt;0.9,"Underforecast","Normal")))))</f>
        <v>Overforecast</v>
      </c>
      <c r="AD411" s="61" t="str">
        <f>IF(SUM(J411,L411)=0,"Others",IF(AND(L411=0,J411&gt;0),"Not Forecasted But Sold",IF(AND(L411&gt;0,J411=0),"Forecasted But Not Sold",IF(L411/J411&gt;1.1,"Overforecast",IF(L411/J411&lt;0.9,"Underforecast","Normal")))))</f>
        <v>Overforecast</v>
      </c>
      <c r="AE411" s="61" t="str">
        <f>IF(SUM(J411,M411)=0,"Others",IF(AND(M411=0,J411&gt;0),"Not Forecasted But Sold",IF(AND(M411&gt;0,J411=0),"Forecasted But Not Sold",IF(M411/J411&gt;1.1,"Overforecast",IF(M411/J411&lt;0.9,"Underforecast","Normal")))))</f>
        <v>Overforecast</v>
      </c>
      <c r="AF411" s="144" t="str">
        <f>IFERROR(IF(J411=0,"0",VLOOKUP(J411/M411,Master!$N$5:$P$11,3,TRUE)),"Sales Agst No FC")</f>
        <v>25-50</v>
      </c>
    </row>
    <row r="412" spans="1:32" x14ac:dyDescent="0.45">
      <c r="A412" s="60" t="s">
        <v>2302</v>
      </c>
      <c r="B412" s="61" t="s">
        <v>1123</v>
      </c>
      <c r="C412" s="61" t="s">
        <v>1143</v>
      </c>
      <c r="D412" s="61" t="s">
        <v>1209</v>
      </c>
      <c r="E412" s="62" t="s">
        <v>522</v>
      </c>
      <c r="F412" s="62" t="s">
        <v>1698</v>
      </c>
      <c r="G412" s="63">
        <v>44593</v>
      </c>
      <c r="H412" s="64">
        <v>65</v>
      </c>
      <c r="I412" s="61" t="str">
        <f t="shared" si="32"/>
        <v>Supply</v>
      </c>
      <c r="J412" s="66">
        <v>65</v>
      </c>
      <c r="K412" s="67">
        <v>100</v>
      </c>
      <c r="L412" s="64">
        <v>100</v>
      </c>
      <c r="M412" s="64">
        <v>200</v>
      </c>
      <c r="N412" s="67">
        <f>ABS(K412-$J412)</f>
        <v>35</v>
      </c>
      <c r="O412" s="64">
        <f>ABS(L412-$J412)</f>
        <v>35</v>
      </c>
      <c r="P412" s="64">
        <f>ABS(M412-$J412)</f>
        <v>135</v>
      </c>
      <c r="Q412" s="66">
        <v>36.841816226415098</v>
      </c>
      <c r="R412" s="66">
        <f>$Q412*J412</f>
        <v>2394.7180547169814</v>
      </c>
      <c r="S412" s="67">
        <f>$Q412*K412</f>
        <v>3684.1816226415099</v>
      </c>
      <c r="T412" s="64">
        <f>$Q412*L412</f>
        <v>3684.1816226415099</v>
      </c>
      <c r="U412" s="64">
        <f>$Q412*M412</f>
        <v>7368.3632452830198</v>
      </c>
      <c r="V412" s="67">
        <f t="shared" si="33"/>
        <v>1289.4635679245284</v>
      </c>
      <c r="W412" s="64">
        <f t="shared" si="34"/>
        <v>1289.4635679245284</v>
      </c>
      <c r="X412" s="117">
        <f t="shared" si="35"/>
        <v>4973.6451905660379</v>
      </c>
      <c r="Y412" s="75">
        <f>IFERROR(MAX(1-N412/$J412,0),1)</f>
        <v>0.46153846153846156</v>
      </c>
      <c r="Z412" s="27">
        <f>IFERROR(MAX(1-O412/$J412,0),1)</f>
        <v>0.46153846153846156</v>
      </c>
      <c r="AA412" s="76">
        <f>IFERROR(MAX(1-P412/$J412,0),1)</f>
        <v>0</v>
      </c>
      <c r="AB412" s="65" t="str">
        <f>IF(SUM($J412,M412)=0,"Others",VLOOKUP(AA412,Master!$B$4:$D$13,3,TRUE))</f>
        <v>0-10%</v>
      </c>
      <c r="AC412" s="60" t="str">
        <f>IF(SUM(J412,K412)=0,"Others",IF(AND(K412=0,J412&gt;0),"Not Forecasted But Sold",IF(AND(K412&gt;0,J412=0),"Forecasted But Not Sold",IF(K412/J412&gt;1.1,"Overforecast",IF(K412/J412&lt;0.9,"Underforecast","Normal")))))</f>
        <v>Overforecast</v>
      </c>
      <c r="AD412" s="61" t="str">
        <f>IF(SUM(J412,L412)=0,"Others",IF(AND(L412=0,J412&gt;0),"Not Forecasted But Sold",IF(AND(L412&gt;0,J412=0),"Forecasted But Not Sold",IF(L412/J412&gt;1.1,"Overforecast",IF(L412/J412&lt;0.9,"Underforecast","Normal")))))</f>
        <v>Overforecast</v>
      </c>
      <c r="AE412" s="61" t="str">
        <f>IF(SUM(J412,M412)=0,"Others",IF(AND(M412=0,J412&gt;0),"Not Forecasted But Sold",IF(AND(M412&gt;0,J412=0),"Forecasted But Not Sold",IF(M412/J412&gt;1.1,"Overforecast",IF(M412/J412&lt;0.9,"Underforecast","Normal")))))</f>
        <v>Overforecast</v>
      </c>
      <c r="AF412" s="144" t="str">
        <f>IFERROR(IF(J412=0,"0",VLOOKUP(J412/M412,Master!$N$5:$P$11,3,TRUE)),"Sales Agst No FC")</f>
        <v>25-50</v>
      </c>
    </row>
    <row r="413" spans="1:32" x14ac:dyDescent="0.45">
      <c r="A413" s="60" t="s">
        <v>2302</v>
      </c>
      <c r="B413" s="61" t="s">
        <v>1121</v>
      </c>
      <c r="C413" s="61" t="s">
        <v>1143</v>
      </c>
      <c r="D413" s="61" t="s">
        <v>1209</v>
      </c>
      <c r="E413" s="62" t="s">
        <v>523</v>
      </c>
      <c r="F413" s="62" t="s">
        <v>1699</v>
      </c>
      <c r="G413" s="63">
        <v>44593</v>
      </c>
      <c r="H413" s="64">
        <v>326</v>
      </c>
      <c r="I413" s="61" t="str">
        <f t="shared" si="32"/>
        <v>Demand</v>
      </c>
      <c r="J413" s="66">
        <v>0</v>
      </c>
      <c r="K413" s="67">
        <v>10</v>
      </c>
      <c r="L413" s="64">
        <v>10</v>
      </c>
      <c r="M413" s="64">
        <v>15</v>
      </c>
      <c r="N413" s="67">
        <f>ABS(K413-$J413)</f>
        <v>10</v>
      </c>
      <c r="O413" s="64">
        <f>ABS(L413-$J413)</f>
        <v>10</v>
      </c>
      <c r="P413" s="64">
        <f>ABS(M413-$J413)</f>
        <v>15</v>
      </c>
      <c r="Q413" s="66">
        <v>46.41</v>
      </c>
      <c r="R413" s="66">
        <f>$Q413*J413</f>
        <v>0</v>
      </c>
      <c r="S413" s="67">
        <f>$Q413*K413</f>
        <v>464.09999999999997</v>
      </c>
      <c r="T413" s="64">
        <f>$Q413*L413</f>
        <v>464.09999999999997</v>
      </c>
      <c r="U413" s="64">
        <f>$Q413*M413</f>
        <v>696.15</v>
      </c>
      <c r="V413" s="67">
        <f t="shared" si="33"/>
        <v>464.09999999999997</v>
      </c>
      <c r="W413" s="64">
        <f t="shared" si="34"/>
        <v>464.09999999999997</v>
      </c>
      <c r="X413" s="117">
        <f t="shared" si="35"/>
        <v>696.15</v>
      </c>
      <c r="Y413" s="75">
        <f>IFERROR(MAX(1-N413/$J413,0),1)</f>
        <v>1</v>
      </c>
      <c r="Z413" s="27">
        <f>IFERROR(MAX(1-O413/$J413,0),1)</f>
        <v>1</v>
      </c>
      <c r="AA413" s="76">
        <f>IFERROR(MAX(1-P413/$J413,0),1)</f>
        <v>1</v>
      </c>
      <c r="AB413" s="65" t="str">
        <f>IF(SUM($J413,M413)=0,"Others",VLOOKUP(AA413,Master!$B$4:$D$13,3,TRUE))</f>
        <v>90-100%</v>
      </c>
      <c r="AC413" s="60" t="str">
        <f>IF(SUM(J413,K413)=0,"Others",IF(AND(K413=0,J413&gt;0),"Not Forecasted But Sold",IF(AND(K413&gt;0,J413=0),"Forecasted But Not Sold",IF(K413/J413&gt;1.1,"Overforecast",IF(K413/J413&lt;0.9,"Underforecast","Normal")))))</f>
        <v>Forecasted But Not Sold</v>
      </c>
      <c r="AD413" s="61" t="str">
        <f>IF(SUM(J413,L413)=0,"Others",IF(AND(L413=0,J413&gt;0),"Not Forecasted But Sold",IF(AND(L413&gt;0,J413=0),"Forecasted But Not Sold",IF(L413/J413&gt;1.1,"Overforecast",IF(L413/J413&lt;0.9,"Underforecast","Normal")))))</f>
        <v>Forecasted But Not Sold</v>
      </c>
      <c r="AE413" s="61" t="str">
        <f>IF(SUM(J413,M413)=0,"Others",IF(AND(M413=0,J413&gt;0),"Not Forecasted But Sold",IF(AND(M413&gt;0,J413=0),"Forecasted But Not Sold",IF(M413/J413&gt;1.1,"Overforecast",IF(M413/J413&lt;0.9,"Underforecast","Normal")))))</f>
        <v>Forecasted But Not Sold</v>
      </c>
      <c r="AF413" s="144" t="str">
        <f>IFERROR(IF(J413=0,"0",VLOOKUP(J413/M413,Master!$N$5:$P$11,3,TRUE)),"Sales Agst No FC")</f>
        <v>0</v>
      </c>
    </row>
    <row r="414" spans="1:32" x14ac:dyDescent="0.45">
      <c r="A414" s="60" t="s">
        <v>2302</v>
      </c>
      <c r="B414" s="61" t="s">
        <v>1123</v>
      </c>
      <c r="C414" s="61" t="s">
        <v>1137</v>
      </c>
      <c r="D414" s="61" t="s">
        <v>1210</v>
      </c>
      <c r="E414" s="62" t="s">
        <v>524</v>
      </c>
      <c r="F414" s="62" t="s">
        <v>1700</v>
      </c>
      <c r="G414" s="63">
        <v>44593</v>
      </c>
      <c r="H414" s="64">
        <v>22432</v>
      </c>
      <c r="I414" s="61" t="str">
        <f t="shared" si="32"/>
        <v>Demand</v>
      </c>
      <c r="J414" s="66">
        <v>653</v>
      </c>
      <c r="K414" s="67">
        <v>1288</v>
      </c>
      <c r="L414" s="64">
        <v>1288</v>
      </c>
      <c r="M414" s="64">
        <v>1500</v>
      </c>
      <c r="N414" s="67">
        <f>ABS(K414-$J414)</f>
        <v>635</v>
      </c>
      <c r="O414" s="64">
        <f>ABS(L414-$J414)</f>
        <v>635</v>
      </c>
      <c r="P414" s="64">
        <f>ABS(M414-$J414)</f>
        <v>847</v>
      </c>
      <c r="Q414" s="66">
        <v>1.0365786828422876</v>
      </c>
      <c r="R414" s="66">
        <f>$Q414*J414</f>
        <v>676.88587989601376</v>
      </c>
      <c r="S414" s="67">
        <f>$Q414*K414</f>
        <v>1335.1133435008664</v>
      </c>
      <c r="T414" s="64">
        <f>$Q414*L414</f>
        <v>1335.1133435008664</v>
      </c>
      <c r="U414" s="64">
        <f>$Q414*M414</f>
        <v>1554.8680242634314</v>
      </c>
      <c r="V414" s="67">
        <f t="shared" si="33"/>
        <v>658.22746360485269</v>
      </c>
      <c r="W414" s="64">
        <f t="shared" si="34"/>
        <v>658.22746360485269</v>
      </c>
      <c r="X414" s="117">
        <f t="shared" si="35"/>
        <v>877.98214436741762</v>
      </c>
      <c r="Y414" s="75">
        <f>IFERROR(MAX(1-N414/$J414,0),1)</f>
        <v>2.7565084226646275E-2</v>
      </c>
      <c r="Z414" s="27">
        <f>IFERROR(MAX(1-O414/$J414,0),1)</f>
        <v>2.7565084226646275E-2</v>
      </c>
      <c r="AA414" s="76">
        <f>IFERROR(MAX(1-P414/$J414,0),1)</f>
        <v>0</v>
      </c>
      <c r="AB414" s="65" t="str">
        <f>IF(SUM($J414,M414)=0,"Others",VLOOKUP(AA414,Master!$B$4:$D$13,3,TRUE))</f>
        <v>0-10%</v>
      </c>
      <c r="AC414" s="60" t="str">
        <f>IF(SUM(J414,K414)=0,"Others",IF(AND(K414=0,J414&gt;0),"Not Forecasted But Sold",IF(AND(K414&gt;0,J414=0),"Forecasted But Not Sold",IF(K414/J414&gt;1.1,"Overforecast",IF(K414/J414&lt;0.9,"Underforecast","Normal")))))</f>
        <v>Overforecast</v>
      </c>
      <c r="AD414" s="61" t="str">
        <f>IF(SUM(J414,L414)=0,"Others",IF(AND(L414=0,J414&gt;0),"Not Forecasted But Sold",IF(AND(L414&gt;0,J414=0),"Forecasted But Not Sold",IF(L414/J414&gt;1.1,"Overforecast",IF(L414/J414&lt;0.9,"Underforecast","Normal")))))</f>
        <v>Overforecast</v>
      </c>
      <c r="AE414" s="61" t="str">
        <f>IF(SUM(J414,M414)=0,"Others",IF(AND(M414=0,J414&gt;0),"Not Forecasted But Sold",IF(AND(M414&gt;0,J414=0),"Forecasted But Not Sold",IF(M414/J414&gt;1.1,"Overforecast",IF(M414/J414&lt;0.9,"Underforecast","Normal")))))</f>
        <v>Overforecast</v>
      </c>
      <c r="AF414" s="144" t="str">
        <f>IFERROR(IF(J414=0,"0",VLOOKUP(J414/M414,Master!$N$5:$P$11,3,TRUE)),"Sales Agst No FC")</f>
        <v>25-50</v>
      </c>
    </row>
    <row r="415" spans="1:32" x14ac:dyDescent="0.45">
      <c r="A415" s="60" t="s">
        <v>2302</v>
      </c>
      <c r="B415" s="61" t="s">
        <v>1123</v>
      </c>
      <c r="C415" s="61" t="s">
        <v>1137</v>
      </c>
      <c r="D415" s="61" t="s">
        <v>1210</v>
      </c>
      <c r="E415" s="62" t="s">
        <v>525</v>
      </c>
      <c r="F415" s="62" t="s">
        <v>1701</v>
      </c>
      <c r="G415" s="63">
        <v>44593</v>
      </c>
      <c r="H415" s="64">
        <v>46174</v>
      </c>
      <c r="I415" s="61" t="str">
        <f t="shared" si="32"/>
        <v>Demand</v>
      </c>
      <c r="J415" s="66">
        <v>1551</v>
      </c>
      <c r="K415" s="67">
        <v>2442</v>
      </c>
      <c r="L415" s="64">
        <v>2442</v>
      </c>
      <c r="M415" s="64">
        <v>2500</v>
      </c>
      <c r="N415" s="67">
        <f>ABS(K415-$J415)</f>
        <v>891</v>
      </c>
      <c r="O415" s="64">
        <f>ABS(L415-$J415)</f>
        <v>891</v>
      </c>
      <c r="P415" s="64">
        <f>ABS(M415-$J415)</f>
        <v>949</v>
      </c>
      <c r="Q415" s="66">
        <v>1.156763241698421</v>
      </c>
      <c r="R415" s="66">
        <f>$Q415*J415</f>
        <v>1794.1397878742509</v>
      </c>
      <c r="S415" s="67">
        <f>$Q415*K415</f>
        <v>2824.815836227544</v>
      </c>
      <c r="T415" s="64">
        <f>$Q415*L415</f>
        <v>2824.815836227544</v>
      </c>
      <c r="U415" s="64">
        <f>$Q415*M415</f>
        <v>2891.9081042460525</v>
      </c>
      <c r="V415" s="67">
        <f t="shared" si="33"/>
        <v>1030.676048353293</v>
      </c>
      <c r="W415" s="64">
        <f t="shared" si="34"/>
        <v>1030.676048353293</v>
      </c>
      <c r="X415" s="117">
        <f t="shared" si="35"/>
        <v>1097.7683163718016</v>
      </c>
      <c r="Y415" s="75">
        <f>IFERROR(MAX(1-N415/$J415,0),1)</f>
        <v>0.42553191489361697</v>
      </c>
      <c r="Z415" s="27">
        <f>IFERROR(MAX(1-O415/$J415,0),1)</f>
        <v>0.42553191489361697</v>
      </c>
      <c r="AA415" s="76">
        <f>IFERROR(MAX(1-P415/$J415,0),1)</f>
        <v>0.3881366860090264</v>
      </c>
      <c r="AB415" s="65" t="str">
        <f>IF(SUM($J415,M415)=0,"Others",VLOOKUP(AA415,Master!$B$4:$D$13,3,TRUE))</f>
        <v>30-40%</v>
      </c>
      <c r="AC415" s="60" t="str">
        <f>IF(SUM(J415,K415)=0,"Others",IF(AND(K415=0,J415&gt;0),"Not Forecasted But Sold",IF(AND(K415&gt;0,J415=0),"Forecasted But Not Sold",IF(K415/J415&gt;1.1,"Overforecast",IF(K415/J415&lt;0.9,"Underforecast","Normal")))))</f>
        <v>Overforecast</v>
      </c>
      <c r="AD415" s="61" t="str">
        <f>IF(SUM(J415,L415)=0,"Others",IF(AND(L415=0,J415&gt;0),"Not Forecasted But Sold",IF(AND(L415&gt;0,J415=0),"Forecasted But Not Sold",IF(L415/J415&gt;1.1,"Overforecast",IF(L415/J415&lt;0.9,"Underforecast","Normal")))))</f>
        <v>Overforecast</v>
      </c>
      <c r="AE415" s="61" t="str">
        <f>IF(SUM(J415,M415)=0,"Others",IF(AND(M415=0,J415&gt;0),"Not Forecasted But Sold",IF(AND(M415&gt;0,J415=0),"Forecasted But Not Sold",IF(M415/J415&gt;1.1,"Overforecast",IF(M415/J415&lt;0.9,"Underforecast","Normal")))))</f>
        <v>Overforecast</v>
      </c>
      <c r="AF415" s="144" t="str">
        <f>IFERROR(IF(J415=0,"0",VLOOKUP(J415/M415,Master!$N$5:$P$11,3,TRUE)),"Sales Agst No FC")</f>
        <v>50-80</v>
      </c>
    </row>
    <row r="416" spans="1:32" x14ac:dyDescent="0.45">
      <c r="A416" s="60" t="s">
        <v>2302</v>
      </c>
      <c r="B416" s="61" t="s">
        <v>1123</v>
      </c>
      <c r="C416" s="61" t="s">
        <v>1138</v>
      </c>
      <c r="D416" s="61" t="s">
        <v>1211</v>
      </c>
      <c r="E416" s="62" t="s">
        <v>526</v>
      </c>
      <c r="F416" s="62" t="s">
        <v>1702</v>
      </c>
      <c r="G416" s="63">
        <v>44593</v>
      </c>
      <c r="H416" s="64">
        <v>8898</v>
      </c>
      <c r="I416" s="61" t="str">
        <f t="shared" si="32"/>
        <v>Demand</v>
      </c>
      <c r="J416" s="66">
        <v>154</v>
      </c>
      <c r="K416" s="67">
        <v>889</v>
      </c>
      <c r="L416" s="64">
        <v>889</v>
      </c>
      <c r="M416" s="64">
        <v>1000</v>
      </c>
      <c r="N416" s="67">
        <f>ABS(K416-$J416)</f>
        <v>735</v>
      </c>
      <c r="O416" s="64">
        <f>ABS(L416-$J416)</f>
        <v>735</v>
      </c>
      <c r="P416" s="64">
        <f>ABS(M416-$J416)</f>
        <v>846</v>
      </c>
      <c r="Q416" s="66">
        <v>3.3694257745550424</v>
      </c>
      <c r="R416" s="66">
        <f>$Q416*J416</f>
        <v>518.89156928147656</v>
      </c>
      <c r="S416" s="67">
        <f>$Q416*K416</f>
        <v>2995.4195135794325</v>
      </c>
      <c r="T416" s="64">
        <f>$Q416*L416</f>
        <v>2995.4195135794325</v>
      </c>
      <c r="U416" s="64">
        <f>$Q416*M416</f>
        <v>3369.4257745550426</v>
      </c>
      <c r="V416" s="67">
        <f t="shared" si="33"/>
        <v>2476.5279442979559</v>
      </c>
      <c r="W416" s="64">
        <f t="shared" si="34"/>
        <v>2476.5279442979559</v>
      </c>
      <c r="X416" s="117">
        <f t="shared" si="35"/>
        <v>2850.5342052735659</v>
      </c>
      <c r="Y416" s="75">
        <f>IFERROR(MAX(1-N416/$J416,0),1)</f>
        <v>0</v>
      </c>
      <c r="Z416" s="27">
        <f>IFERROR(MAX(1-O416/$J416,0),1)</f>
        <v>0</v>
      </c>
      <c r="AA416" s="76">
        <f>IFERROR(MAX(1-P416/$J416,0),1)</f>
        <v>0</v>
      </c>
      <c r="AB416" s="65" t="str">
        <f>IF(SUM($J416,M416)=0,"Others",VLOOKUP(AA416,Master!$B$4:$D$13,3,TRUE))</f>
        <v>0-10%</v>
      </c>
      <c r="AC416" s="60" t="str">
        <f>IF(SUM(J416,K416)=0,"Others",IF(AND(K416=0,J416&gt;0),"Not Forecasted But Sold",IF(AND(K416&gt;0,J416=0),"Forecasted But Not Sold",IF(K416/J416&gt;1.1,"Overforecast",IF(K416/J416&lt;0.9,"Underforecast","Normal")))))</f>
        <v>Overforecast</v>
      </c>
      <c r="AD416" s="61" t="str">
        <f>IF(SUM(J416,L416)=0,"Others",IF(AND(L416=0,J416&gt;0),"Not Forecasted But Sold",IF(AND(L416&gt;0,J416=0),"Forecasted But Not Sold",IF(L416/J416&gt;1.1,"Overforecast",IF(L416/J416&lt;0.9,"Underforecast","Normal")))))</f>
        <v>Overforecast</v>
      </c>
      <c r="AE416" s="61" t="str">
        <f>IF(SUM(J416,M416)=0,"Others",IF(AND(M416=0,J416&gt;0),"Not Forecasted But Sold",IF(AND(M416&gt;0,J416=0),"Forecasted But Not Sold",IF(M416/J416&gt;1.1,"Overforecast",IF(M416/J416&lt;0.9,"Underforecast","Normal")))))</f>
        <v>Overforecast</v>
      </c>
      <c r="AF416" s="144" t="str">
        <f>IFERROR(IF(J416=0,"0",VLOOKUP(J416/M416,Master!$N$5:$P$11,3,TRUE)),"Sales Agst No FC")</f>
        <v>0-25</v>
      </c>
    </row>
    <row r="417" spans="1:32" x14ac:dyDescent="0.45">
      <c r="A417" s="60" t="s">
        <v>2302</v>
      </c>
      <c r="B417" s="61" t="s">
        <v>1121</v>
      </c>
      <c r="C417" s="61" t="s">
        <v>1138</v>
      </c>
      <c r="D417" s="61" t="s">
        <v>1211</v>
      </c>
      <c r="E417" s="62" t="s">
        <v>527</v>
      </c>
      <c r="F417" s="62" t="s">
        <v>1703</v>
      </c>
      <c r="G417" s="63">
        <v>44593</v>
      </c>
      <c r="H417" s="64">
        <v>2218</v>
      </c>
      <c r="I417" s="61" t="str">
        <f t="shared" si="32"/>
        <v>Demand</v>
      </c>
      <c r="J417" s="66">
        <v>2070</v>
      </c>
      <c r="K417" s="67">
        <v>1541</v>
      </c>
      <c r="L417" s="64">
        <v>1541</v>
      </c>
      <c r="M417" s="64">
        <v>1500</v>
      </c>
      <c r="N417" s="67">
        <f>ABS(K417-$J417)</f>
        <v>529</v>
      </c>
      <c r="O417" s="64">
        <f>ABS(L417-$J417)</f>
        <v>529</v>
      </c>
      <c r="P417" s="64">
        <f>ABS(M417-$J417)</f>
        <v>570</v>
      </c>
      <c r="Q417" s="66">
        <v>1.52564935450512</v>
      </c>
      <c r="R417" s="66">
        <f>$Q417*J417</f>
        <v>3158.0941638255981</v>
      </c>
      <c r="S417" s="67">
        <f>$Q417*K417</f>
        <v>2351.0256552923897</v>
      </c>
      <c r="T417" s="64">
        <f>$Q417*L417</f>
        <v>2351.0256552923897</v>
      </c>
      <c r="U417" s="64">
        <f>$Q417*M417</f>
        <v>2288.4740317576798</v>
      </c>
      <c r="V417" s="67">
        <f t="shared" si="33"/>
        <v>807.06850853320839</v>
      </c>
      <c r="W417" s="64">
        <f t="shared" si="34"/>
        <v>807.06850853320839</v>
      </c>
      <c r="X417" s="117">
        <f t="shared" si="35"/>
        <v>869.62013206791835</v>
      </c>
      <c r="Y417" s="75">
        <f>IFERROR(MAX(1-N417/$J417,0),1)</f>
        <v>0.74444444444444446</v>
      </c>
      <c r="Z417" s="27">
        <f>IFERROR(MAX(1-O417/$J417,0),1)</f>
        <v>0.74444444444444446</v>
      </c>
      <c r="AA417" s="76">
        <f>IFERROR(MAX(1-P417/$J417,0),1)</f>
        <v>0.72463768115942029</v>
      </c>
      <c r="AB417" s="65" t="str">
        <f>IF(SUM($J417,M417)=0,"Others",VLOOKUP(AA417,Master!$B$4:$D$13,3,TRUE))</f>
        <v>70-80%</v>
      </c>
      <c r="AC417" s="60" t="str">
        <f>IF(SUM(J417,K417)=0,"Others",IF(AND(K417=0,J417&gt;0),"Not Forecasted But Sold",IF(AND(K417&gt;0,J417=0),"Forecasted But Not Sold",IF(K417/J417&gt;1.1,"Overforecast",IF(K417/J417&lt;0.9,"Underforecast","Normal")))))</f>
        <v>Underforecast</v>
      </c>
      <c r="AD417" s="61" t="str">
        <f>IF(SUM(J417,L417)=0,"Others",IF(AND(L417=0,J417&gt;0),"Not Forecasted But Sold",IF(AND(L417&gt;0,J417=0),"Forecasted But Not Sold",IF(L417/J417&gt;1.1,"Overforecast",IF(L417/J417&lt;0.9,"Underforecast","Normal")))))</f>
        <v>Underforecast</v>
      </c>
      <c r="AE417" s="61" t="str">
        <f>IF(SUM(J417,M417)=0,"Others",IF(AND(M417=0,J417&gt;0),"Not Forecasted But Sold",IF(AND(M417&gt;0,J417=0),"Forecasted But Not Sold",IF(M417/J417&gt;1.1,"Overforecast",IF(M417/J417&lt;0.9,"Underforecast","Normal")))))</f>
        <v>Underforecast</v>
      </c>
      <c r="AF417" s="144" t="str">
        <f>IFERROR(IF(J417=0,"0",VLOOKUP(J417/M417,Master!$N$5:$P$11,3,TRUE)),"Sales Agst No FC")</f>
        <v>120-150</v>
      </c>
    </row>
    <row r="418" spans="1:32" x14ac:dyDescent="0.45">
      <c r="A418" s="60" t="s">
        <v>2302</v>
      </c>
      <c r="B418" s="61" t="s">
        <v>1121</v>
      </c>
      <c r="C418" s="61" t="s">
        <v>1138</v>
      </c>
      <c r="D418" s="61" t="s">
        <v>1211</v>
      </c>
      <c r="E418" s="62" t="s">
        <v>528</v>
      </c>
      <c r="F418" s="62" t="s">
        <v>1704</v>
      </c>
      <c r="G418" s="63">
        <v>44593</v>
      </c>
      <c r="H418" s="64">
        <v>0</v>
      </c>
      <c r="I418" s="61" t="str">
        <f t="shared" si="32"/>
        <v>Supply</v>
      </c>
      <c r="J418" s="66">
        <v>0</v>
      </c>
      <c r="K418" s="67">
        <v>436</v>
      </c>
      <c r="L418" s="64">
        <v>436</v>
      </c>
      <c r="M418" s="64">
        <v>0</v>
      </c>
      <c r="N418" s="67">
        <f>ABS(K418-$J418)</f>
        <v>436</v>
      </c>
      <c r="O418" s="64">
        <f>ABS(L418-$J418)</f>
        <v>436</v>
      </c>
      <c r="P418" s="64">
        <f>ABS(M418-$J418)</f>
        <v>0</v>
      </c>
      <c r="Q418" s="66">
        <v>4.5761533515179513</v>
      </c>
      <c r="R418" s="66">
        <f>$Q418*J418</f>
        <v>0</v>
      </c>
      <c r="S418" s="67">
        <f>$Q418*K418</f>
        <v>1995.2028612618267</v>
      </c>
      <c r="T418" s="64">
        <f>$Q418*L418</f>
        <v>1995.2028612618267</v>
      </c>
      <c r="U418" s="64">
        <f>$Q418*M418</f>
        <v>0</v>
      </c>
      <c r="V418" s="67">
        <f t="shared" si="33"/>
        <v>1995.2028612618267</v>
      </c>
      <c r="W418" s="64">
        <f t="shared" si="34"/>
        <v>1995.2028612618267</v>
      </c>
      <c r="X418" s="117">
        <f t="shared" si="35"/>
        <v>0</v>
      </c>
      <c r="Y418" s="75">
        <f>IFERROR(MAX(1-N418/$J418,0),1)</f>
        <v>1</v>
      </c>
      <c r="Z418" s="27">
        <f>IFERROR(MAX(1-O418/$J418,0),1)</f>
        <v>1</v>
      </c>
      <c r="AA418" s="76">
        <f>IFERROR(MAX(1-P418/$J418,0),1)</f>
        <v>1</v>
      </c>
      <c r="AB418" s="65" t="str">
        <f>IF(SUM($J418,M418)=0,"Others",VLOOKUP(AA418,Master!$B$4:$D$13,3,TRUE))</f>
        <v>Others</v>
      </c>
      <c r="AC418" s="60" t="str">
        <f>IF(SUM(J418,K418)=0,"Others",IF(AND(K418=0,J418&gt;0),"Not Forecasted But Sold",IF(AND(K418&gt;0,J418=0),"Forecasted But Not Sold",IF(K418/J418&gt;1.1,"Overforecast",IF(K418/J418&lt;0.9,"Underforecast","Normal")))))</f>
        <v>Forecasted But Not Sold</v>
      </c>
      <c r="AD418" s="61" t="str">
        <f>IF(SUM(J418,L418)=0,"Others",IF(AND(L418=0,J418&gt;0),"Not Forecasted But Sold",IF(AND(L418&gt;0,J418=0),"Forecasted But Not Sold",IF(L418/J418&gt;1.1,"Overforecast",IF(L418/J418&lt;0.9,"Underforecast","Normal")))))</f>
        <v>Forecasted But Not Sold</v>
      </c>
      <c r="AE418" s="61" t="str">
        <f>IF(SUM(J418,M418)=0,"Others",IF(AND(M418=0,J418&gt;0),"Not Forecasted But Sold",IF(AND(M418&gt;0,J418=0),"Forecasted But Not Sold",IF(M418/J418&gt;1.1,"Overforecast",IF(M418/J418&lt;0.9,"Underforecast","Normal")))))</f>
        <v>Others</v>
      </c>
      <c r="AF418" s="144" t="str">
        <f>IFERROR(IF(J418=0,"0",VLOOKUP(J418/M418,Master!$N$5:$P$11,3,TRUE)),"Sales Agst No FC")</f>
        <v>0</v>
      </c>
    </row>
    <row r="419" spans="1:32" x14ac:dyDescent="0.45">
      <c r="A419" s="60" t="s">
        <v>2302</v>
      </c>
      <c r="B419" s="61" t="s">
        <v>1122</v>
      </c>
      <c r="C419" s="61" t="s">
        <v>1143</v>
      </c>
      <c r="D419" s="61" t="s">
        <v>1212</v>
      </c>
      <c r="E419" s="62" t="s">
        <v>529</v>
      </c>
      <c r="F419" s="62" t="s">
        <v>1705</v>
      </c>
      <c r="G419" s="63">
        <v>44593</v>
      </c>
      <c r="H419" s="64">
        <v>1656</v>
      </c>
      <c r="I419" s="61" t="str">
        <f t="shared" si="32"/>
        <v>Demand</v>
      </c>
      <c r="J419" s="66">
        <v>110</v>
      </c>
      <c r="K419" s="67">
        <v>106</v>
      </c>
      <c r="L419" s="64">
        <v>106</v>
      </c>
      <c r="M419" s="64">
        <v>160</v>
      </c>
      <c r="N419" s="67">
        <f>ABS(K419-$J419)</f>
        <v>4</v>
      </c>
      <c r="O419" s="64">
        <f>ABS(L419-$J419)</f>
        <v>4</v>
      </c>
      <c r="P419" s="64">
        <f>ABS(M419-$J419)</f>
        <v>50</v>
      </c>
      <c r="Q419" s="66">
        <v>33.285841415135337</v>
      </c>
      <c r="R419" s="66">
        <f>$Q419*J419</f>
        <v>3661.4425556648871</v>
      </c>
      <c r="S419" s="67">
        <f>$Q419*K419</f>
        <v>3528.2991900043457</v>
      </c>
      <c r="T419" s="64">
        <f>$Q419*L419</f>
        <v>3528.2991900043457</v>
      </c>
      <c r="U419" s="64">
        <f>$Q419*M419</f>
        <v>5325.734626421654</v>
      </c>
      <c r="V419" s="67">
        <f t="shared" si="33"/>
        <v>133.14336566054135</v>
      </c>
      <c r="W419" s="64">
        <f t="shared" si="34"/>
        <v>133.14336566054135</v>
      </c>
      <c r="X419" s="117">
        <f t="shared" si="35"/>
        <v>1664.2920707567669</v>
      </c>
      <c r="Y419" s="75">
        <f>IFERROR(MAX(1-N419/$J419,0),1)</f>
        <v>0.96363636363636362</v>
      </c>
      <c r="Z419" s="27">
        <f>IFERROR(MAX(1-O419/$J419,0),1)</f>
        <v>0.96363636363636362</v>
      </c>
      <c r="AA419" s="76">
        <f>IFERROR(MAX(1-P419/$J419,0),1)</f>
        <v>0.54545454545454541</v>
      </c>
      <c r="AB419" s="65" t="str">
        <f>IF(SUM($J419,M419)=0,"Others",VLOOKUP(AA419,Master!$B$4:$D$13,3,TRUE))</f>
        <v>50-60%</v>
      </c>
      <c r="AC419" s="60" t="str">
        <f>IF(SUM(J419,K419)=0,"Others",IF(AND(K419=0,J419&gt;0),"Not Forecasted But Sold",IF(AND(K419&gt;0,J419=0),"Forecasted But Not Sold",IF(K419/J419&gt;1.1,"Overforecast",IF(K419/J419&lt;0.9,"Underforecast","Normal")))))</f>
        <v>Normal</v>
      </c>
      <c r="AD419" s="61" t="str">
        <f>IF(SUM(J419,L419)=0,"Others",IF(AND(L419=0,J419&gt;0),"Not Forecasted But Sold",IF(AND(L419&gt;0,J419=0),"Forecasted But Not Sold",IF(L419/J419&gt;1.1,"Overforecast",IF(L419/J419&lt;0.9,"Underforecast","Normal")))))</f>
        <v>Normal</v>
      </c>
      <c r="AE419" s="61" t="str">
        <f>IF(SUM(J419,M419)=0,"Others",IF(AND(M419=0,J419&gt;0),"Not Forecasted But Sold",IF(AND(M419&gt;0,J419=0),"Forecasted But Not Sold",IF(M419/J419&gt;1.1,"Overforecast",IF(M419/J419&lt;0.9,"Underforecast","Normal")))))</f>
        <v>Overforecast</v>
      </c>
      <c r="AF419" s="144" t="str">
        <f>IFERROR(IF(J419=0,"0",VLOOKUP(J419/M419,Master!$N$5:$P$11,3,TRUE)),"Sales Agst No FC")</f>
        <v>50-80</v>
      </c>
    </row>
    <row r="420" spans="1:32" x14ac:dyDescent="0.45">
      <c r="A420" s="60" t="s">
        <v>2302</v>
      </c>
      <c r="B420" s="61" t="s">
        <v>1122</v>
      </c>
      <c r="C420" s="61" t="s">
        <v>1143</v>
      </c>
      <c r="D420" s="61" t="s">
        <v>1212</v>
      </c>
      <c r="E420" s="62" t="s">
        <v>530</v>
      </c>
      <c r="F420" s="62" t="s">
        <v>1706</v>
      </c>
      <c r="G420" s="63">
        <v>44593</v>
      </c>
      <c r="H420" s="64">
        <v>92</v>
      </c>
      <c r="I420" s="61" t="str">
        <f t="shared" si="32"/>
        <v>Supply</v>
      </c>
      <c r="J420" s="66">
        <v>92</v>
      </c>
      <c r="K420" s="67">
        <v>148</v>
      </c>
      <c r="L420" s="64">
        <v>148</v>
      </c>
      <c r="M420" s="64">
        <v>155</v>
      </c>
      <c r="N420" s="67">
        <f>ABS(K420-$J420)</f>
        <v>56</v>
      </c>
      <c r="O420" s="64">
        <f>ABS(L420-$J420)</f>
        <v>56</v>
      </c>
      <c r="P420" s="64">
        <f>ABS(M420-$J420)</f>
        <v>63</v>
      </c>
      <c r="Q420" s="66">
        <v>40.636726134722807</v>
      </c>
      <c r="R420" s="66">
        <f>$Q420*J420</f>
        <v>3738.5788043944981</v>
      </c>
      <c r="S420" s="67">
        <f>$Q420*K420</f>
        <v>6014.2354679389755</v>
      </c>
      <c r="T420" s="64">
        <f>$Q420*L420</f>
        <v>6014.2354679389755</v>
      </c>
      <c r="U420" s="64">
        <f>$Q420*M420</f>
        <v>6298.692550882035</v>
      </c>
      <c r="V420" s="67">
        <f t="shared" si="33"/>
        <v>2275.6566635444774</v>
      </c>
      <c r="W420" s="64">
        <f t="shared" si="34"/>
        <v>2275.6566635444774</v>
      </c>
      <c r="X420" s="117">
        <f t="shared" si="35"/>
        <v>2560.1137464875369</v>
      </c>
      <c r="Y420" s="75">
        <f>IFERROR(MAX(1-N420/$J420,0),1)</f>
        <v>0.39130434782608692</v>
      </c>
      <c r="Z420" s="27">
        <f>IFERROR(MAX(1-O420/$J420,0),1)</f>
        <v>0.39130434782608692</v>
      </c>
      <c r="AA420" s="76">
        <f>IFERROR(MAX(1-P420/$J420,0),1)</f>
        <v>0.31521739130434778</v>
      </c>
      <c r="AB420" s="65" t="str">
        <f>IF(SUM($J420,M420)=0,"Others",VLOOKUP(AA420,Master!$B$4:$D$13,3,TRUE))</f>
        <v>30-40%</v>
      </c>
      <c r="AC420" s="60" t="str">
        <f>IF(SUM(J420,K420)=0,"Others",IF(AND(K420=0,J420&gt;0),"Not Forecasted But Sold",IF(AND(K420&gt;0,J420=0),"Forecasted But Not Sold",IF(K420/J420&gt;1.1,"Overforecast",IF(K420/J420&lt;0.9,"Underforecast","Normal")))))</f>
        <v>Overforecast</v>
      </c>
      <c r="AD420" s="61" t="str">
        <f>IF(SUM(J420,L420)=0,"Others",IF(AND(L420=0,J420&gt;0),"Not Forecasted But Sold",IF(AND(L420&gt;0,J420=0),"Forecasted But Not Sold",IF(L420/J420&gt;1.1,"Overforecast",IF(L420/J420&lt;0.9,"Underforecast","Normal")))))</f>
        <v>Overforecast</v>
      </c>
      <c r="AE420" s="61" t="str">
        <f>IF(SUM(J420,M420)=0,"Others",IF(AND(M420=0,J420&gt;0),"Not Forecasted But Sold",IF(AND(M420&gt;0,J420=0),"Forecasted But Not Sold",IF(M420/J420&gt;1.1,"Overforecast",IF(M420/J420&lt;0.9,"Underforecast","Normal")))))</f>
        <v>Overforecast</v>
      </c>
      <c r="AF420" s="144" t="str">
        <f>IFERROR(IF(J420=0,"0",VLOOKUP(J420/M420,Master!$N$5:$P$11,3,TRUE)),"Sales Agst No FC")</f>
        <v>50-80</v>
      </c>
    </row>
    <row r="421" spans="1:32" x14ac:dyDescent="0.45">
      <c r="A421" s="60" t="s">
        <v>2302</v>
      </c>
      <c r="B421" s="61" t="s">
        <v>1122</v>
      </c>
      <c r="C421" s="61" t="s">
        <v>1143</v>
      </c>
      <c r="D421" s="61" t="s">
        <v>1212</v>
      </c>
      <c r="E421" s="62" t="s">
        <v>531</v>
      </c>
      <c r="F421" s="62" t="s">
        <v>1707</v>
      </c>
      <c r="G421" s="63">
        <v>44593</v>
      </c>
      <c r="H421" s="64">
        <v>677</v>
      </c>
      <c r="I421" s="61" t="str">
        <f t="shared" si="32"/>
        <v>Demand</v>
      </c>
      <c r="J421" s="66">
        <v>287</v>
      </c>
      <c r="K421" s="67">
        <v>211</v>
      </c>
      <c r="L421" s="64">
        <v>211</v>
      </c>
      <c r="M421" s="64">
        <v>380</v>
      </c>
      <c r="N421" s="67">
        <f>ABS(K421-$J421)</f>
        <v>76</v>
      </c>
      <c r="O421" s="64">
        <f>ABS(L421-$J421)</f>
        <v>76</v>
      </c>
      <c r="P421" s="64">
        <f>ABS(M421-$J421)</f>
        <v>93</v>
      </c>
      <c r="Q421" s="66">
        <v>133.23386583958111</v>
      </c>
      <c r="R421" s="66">
        <f>$Q421*J421</f>
        <v>38238.119495959778</v>
      </c>
      <c r="S421" s="67">
        <f>$Q421*K421</f>
        <v>28112.345692151615</v>
      </c>
      <c r="T421" s="64">
        <f>$Q421*L421</f>
        <v>28112.345692151615</v>
      </c>
      <c r="U421" s="64">
        <f>$Q421*M421</f>
        <v>50628.869019040823</v>
      </c>
      <c r="V421" s="67">
        <f t="shared" si="33"/>
        <v>10125.773803808162</v>
      </c>
      <c r="W421" s="64">
        <f t="shared" si="34"/>
        <v>10125.773803808162</v>
      </c>
      <c r="X421" s="117">
        <f t="shared" si="35"/>
        <v>12390.749523081045</v>
      </c>
      <c r="Y421" s="75">
        <f>IFERROR(MAX(1-N421/$J421,0),1)</f>
        <v>0.73519163763066198</v>
      </c>
      <c r="Z421" s="27">
        <f>IFERROR(MAX(1-O421/$J421,0),1)</f>
        <v>0.73519163763066198</v>
      </c>
      <c r="AA421" s="76">
        <f>IFERROR(MAX(1-P421/$J421,0),1)</f>
        <v>0.6759581881533101</v>
      </c>
      <c r="AB421" s="65" t="str">
        <f>IF(SUM($J421,M421)=0,"Others",VLOOKUP(AA421,Master!$B$4:$D$13,3,TRUE))</f>
        <v>60-70%</v>
      </c>
      <c r="AC421" s="60" t="str">
        <f>IF(SUM(J421,K421)=0,"Others",IF(AND(K421=0,J421&gt;0),"Not Forecasted But Sold",IF(AND(K421&gt;0,J421=0),"Forecasted But Not Sold",IF(K421/J421&gt;1.1,"Overforecast",IF(K421/J421&lt;0.9,"Underforecast","Normal")))))</f>
        <v>Underforecast</v>
      </c>
      <c r="AD421" s="61" t="str">
        <f>IF(SUM(J421,L421)=0,"Others",IF(AND(L421=0,J421&gt;0),"Not Forecasted But Sold",IF(AND(L421&gt;0,J421=0),"Forecasted But Not Sold",IF(L421/J421&gt;1.1,"Overforecast",IF(L421/J421&lt;0.9,"Underforecast","Normal")))))</f>
        <v>Underforecast</v>
      </c>
      <c r="AE421" s="61" t="str">
        <f>IF(SUM(J421,M421)=0,"Others",IF(AND(M421=0,J421&gt;0),"Not Forecasted But Sold",IF(AND(M421&gt;0,J421=0),"Forecasted But Not Sold",IF(M421/J421&gt;1.1,"Overforecast",IF(M421/J421&lt;0.9,"Underforecast","Normal")))))</f>
        <v>Overforecast</v>
      </c>
      <c r="AF421" s="144" t="str">
        <f>IFERROR(IF(J421=0,"0",VLOOKUP(J421/M421,Master!$N$5:$P$11,3,TRUE)),"Sales Agst No FC")</f>
        <v>50-80</v>
      </c>
    </row>
    <row r="422" spans="1:32" x14ac:dyDescent="0.45">
      <c r="A422" s="60" t="s">
        <v>2302</v>
      </c>
      <c r="B422" s="61" t="s">
        <v>1119</v>
      </c>
      <c r="C422" s="61" t="s">
        <v>1143</v>
      </c>
      <c r="D422" s="61" t="s">
        <v>1212</v>
      </c>
      <c r="E422" s="62" t="s">
        <v>532</v>
      </c>
      <c r="F422" s="62" t="s">
        <v>1708</v>
      </c>
      <c r="G422" s="63">
        <v>44593</v>
      </c>
      <c r="H422" s="64">
        <v>1421</v>
      </c>
      <c r="I422" s="61" t="str">
        <f t="shared" si="32"/>
        <v>Demand</v>
      </c>
      <c r="J422" s="66">
        <v>12</v>
      </c>
      <c r="K422" s="67">
        <v>23</v>
      </c>
      <c r="L422" s="64">
        <v>23</v>
      </c>
      <c r="M422" s="64">
        <v>15</v>
      </c>
      <c r="N422" s="67">
        <f>ABS(K422-$J422)</f>
        <v>11</v>
      </c>
      <c r="O422" s="64">
        <f>ABS(L422-$J422)</f>
        <v>11</v>
      </c>
      <c r="P422" s="64">
        <f>ABS(M422-$J422)</f>
        <v>3</v>
      </c>
      <c r="Q422" s="66">
        <v>177.47024509803921</v>
      </c>
      <c r="R422" s="66">
        <f>$Q422*J422</f>
        <v>2129.6429411764707</v>
      </c>
      <c r="S422" s="67">
        <f>$Q422*K422</f>
        <v>4081.815637254902</v>
      </c>
      <c r="T422" s="64">
        <f>$Q422*L422</f>
        <v>4081.815637254902</v>
      </c>
      <c r="U422" s="64">
        <f>$Q422*M422</f>
        <v>2662.053676470588</v>
      </c>
      <c r="V422" s="67">
        <f t="shared" si="33"/>
        <v>1952.1726960784313</v>
      </c>
      <c r="W422" s="64">
        <f t="shared" si="34"/>
        <v>1952.1726960784313</v>
      </c>
      <c r="X422" s="117">
        <f t="shared" si="35"/>
        <v>532.41073529411733</v>
      </c>
      <c r="Y422" s="75">
        <f>IFERROR(MAX(1-N422/$J422,0),1)</f>
        <v>8.333333333333337E-2</v>
      </c>
      <c r="Z422" s="27">
        <f>IFERROR(MAX(1-O422/$J422,0),1)</f>
        <v>8.333333333333337E-2</v>
      </c>
      <c r="AA422" s="76">
        <f>IFERROR(MAX(1-P422/$J422,0),1)</f>
        <v>0.75</v>
      </c>
      <c r="AB422" s="65" t="str">
        <f>IF(SUM($J422,M422)=0,"Others",VLOOKUP(AA422,Master!$B$4:$D$13,3,TRUE))</f>
        <v>70-80%</v>
      </c>
      <c r="AC422" s="60" t="str">
        <f>IF(SUM(J422,K422)=0,"Others",IF(AND(K422=0,J422&gt;0),"Not Forecasted But Sold",IF(AND(K422&gt;0,J422=0),"Forecasted But Not Sold",IF(K422/J422&gt;1.1,"Overforecast",IF(K422/J422&lt;0.9,"Underforecast","Normal")))))</f>
        <v>Overforecast</v>
      </c>
      <c r="AD422" s="61" t="str">
        <f>IF(SUM(J422,L422)=0,"Others",IF(AND(L422=0,J422&gt;0),"Not Forecasted But Sold",IF(AND(L422&gt;0,J422=0),"Forecasted But Not Sold",IF(L422/J422&gt;1.1,"Overforecast",IF(L422/J422&lt;0.9,"Underforecast","Normal")))))</f>
        <v>Overforecast</v>
      </c>
      <c r="AE422" s="61" t="str">
        <f>IF(SUM(J422,M422)=0,"Others",IF(AND(M422=0,J422&gt;0),"Not Forecasted But Sold",IF(AND(M422&gt;0,J422=0),"Forecasted But Not Sold",IF(M422/J422&gt;1.1,"Overforecast",IF(M422/J422&lt;0.9,"Underforecast","Normal")))))</f>
        <v>Overforecast</v>
      </c>
      <c r="AF422" s="144" t="str">
        <f>IFERROR(IF(J422=0,"0",VLOOKUP(J422/M422,Master!$N$5:$P$11,3,TRUE)),"Sales Agst No FC")</f>
        <v>80-120</v>
      </c>
    </row>
    <row r="423" spans="1:32" x14ac:dyDescent="0.45">
      <c r="A423" s="60" t="s">
        <v>2302</v>
      </c>
      <c r="B423" s="61" t="s">
        <v>1119</v>
      </c>
      <c r="C423" s="61" t="s">
        <v>1143</v>
      </c>
      <c r="D423" s="61" t="s">
        <v>1212</v>
      </c>
      <c r="E423" s="62" t="s">
        <v>533</v>
      </c>
      <c r="F423" s="62" t="s">
        <v>1709</v>
      </c>
      <c r="G423" s="63">
        <v>44593</v>
      </c>
      <c r="H423" s="64">
        <v>1018</v>
      </c>
      <c r="I423" s="61" t="str">
        <f t="shared" si="32"/>
        <v>Demand</v>
      </c>
      <c r="J423" s="66">
        <v>36</v>
      </c>
      <c r="K423" s="67">
        <v>78</v>
      </c>
      <c r="L423" s="64">
        <v>78</v>
      </c>
      <c r="M423" s="64">
        <v>80</v>
      </c>
      <c r="N423" s="67">
        <f>ABS(K423-$J423)</f>
        <v>42</v>
      </c>
      <c r="O423" s="64">
        <f>ABS(L423-$J423)</f>
        <v>42</v>
      </c>
      <c r="P423" s="64">
        <f>ABS(M423-$J423)</f>
        <v>44</v>
      </c>
      <c r="Q423" s="66">
        <v>341.12853968253967</v>
      </c>
      <c r="R423" s="66">
        <f>$Q423*J423</f>
        <v>12280.627428571428</v>
      </c>
      <c r="S423" s="67">
        <f>$Q423*K423</f>
        <v>26608.026095238092</v>
      </c>
      <c r="T423" s="64">
        <f>$Q423*L423</f>
        <v>26608.026095238092</v>
      </c>
      <c r="U423" s="64">
        <f>$Q423*M423</f>
        <v>27290.283174603173</v>
      </c>
      <c r="V423" s="67">
        <f t="shared" si="33"/>
        <v>14327.398666666664</v>
      </c>
      <c r="W423" s="64">
        <f t="shared" si="34"/>
        <v>14327.398666666664</v>
      </c>
      <c r="X423" s="117">
        <f t="shared" si="35"/>
        <v>15009.655746031745</v>
      </c>
      <c r="Y423" s="75">
        <f>IFERROR(MAX(1-N423/$J423,0),1)</f>
        <v>0</v>
      </c>
      <c r="Z423" s="27">
        <f>IFERROR(MAX(1-O423/$J423,0),1)</f>
        <v>0</v>
      </c>
      <c r="AA423" s="76">
        <f>IFERROR(MAX(1-P423/$J423,0),1)</f>
        <v>0</v>
      </c>
      <c r="AB423" s="65" t="str">
        <f>IF(SUM($J423,M423)=0,"Others",VLOOKUP(AA423,Master!$B$4:$D$13,3,TRUE))</f>
        <v>0-10%</v>
      </c>
      <c r="AC423" s="60" t="str">
        <f>IF(SUM(J423,K423)=0,"Others",IF(AND(K423=0,J423&gt;0),"Not Forecasted But Sold",IF(AND(K423&gt;0,J423=0),"Forecasted But Not Sold",IF(K423/J423&gt;1.1,"Overforecast",IF(K423/J423&lt;0.9,"Underforecast","Normal")))))</f>
        <v>Overforecast</v>
      </c>
      <c r="AD423" s="61" t="str">
        <f>IF(SUM(J423,L423)=0,"Others",IF(AND(L423=0,J423&gt;0),"Not Forecasted But Sold",IF(AND(L423&gt;0,J423=0),"Forecasted But Not Sold",IF(L423/J423&gt;1.1,"Overforecast",IF(L423/J423&lt;0.9,"Underforecast","Normal")))))</f>
        <v>Overforecast</v>
      </c>
      <c r="AE423" s="61" t="str">
        <f>IF(SUM(J423,M423)=0,"Others",IF(AND(M423=0,J423&gt;0),"Not Forecasted But Sold",IF(AND(M423&gt;0,J423=0),"Forecasted But Not Sold",IF(M423/J423&gt;1.1,"Overforecast",IF(M423/J423&lt;0.9,"Underforecast","Normal")))))</f>
        <v>Overforecast</v>
      </c>
      <c r="AF423" s="144" t="str">
        <f>IFERROR(IF(J423=0,"0",VLOOKUP(J423/M423,Master!$N$5:$P$11,3,TRUE)),"Sales Agst No FC")</f>
        <v>25-50</v>
      </c>
    </row>
    <row r="424" spans="1:32" x14ac:dyDescent="0.45">
      <c r="A424" s="60" t="s">
        <v>2302</v>
      </c>
      <c r="B424" s="61" t="s">
        <v>1122</v>
      </c>
      <c r="C424" s="61" t="s">
        <v>1130</v>
      </c>
      <c r="D424" s="61" t="s">
        <v>1213</v>
      </c>
      <c r="E424" s="62" t="s">
        <v>534</v>
      </c>
      <c r="F424" s="62" t="s">
        <v>1710</v>
      </c>
      <c r="G424" s="63">
        <v>44593</v>
      </c>
      <c r="H424" s="64">
        <v>15175</v>
      </c>
      <c r="I424" s="61" t="str">
        <f t="shared" si="32"/>
        <v>Demand</v>
      </c>
      <c r="J424" s="66">
        <v>1919</v>
      </c>
      <c r="K424" s="67">
        <v>3200</v>
      </c>
      <c r="L424" s="64">
        <v>3200</v>
      </c>
      <c r="M424" s="64">
        <v>2400</v>
      </c>
      <c r="N424" s="67">
        <f>ABS(K424-$J424)</f>
        <v>1281</v>
      </c>
      <c r="O424" s="64">
        <f>ABS(L424-$J424)</f>
        <v>1281</v>
      </c>
      <c r="P424" s="64">
        <f>ABS(M424-$J424)</f>
        <v>481</v>
      </c>
      <c r="Q424" s="66">
        <v>26.146314891325858</v>
      </c>
      <c r="R424" s="66">
        <f>$Q424*J424</f>
        <v>50174.778276454323</v>
      </c>
      <c r="S424" s="67">
        <f>$Q424*K424</f>
        <v>83668.207652242738</v>
      </c>
      <c r="T424" s="64">
        <f>$Q424*L424</f>
        <v>83668.207652242738</v>
      </c>
      <c r="U424" s="64">
        <f>$Q424*M424</f>
        <v>62751.155739182061</v>
      </c>
      <c r="V424" s="67">
        <f t="shared" si="33"/>
        <v>33493.429375788415</v>
      </c>
      <c r="W424" s="64">
        <f t="shared" si="34"/>
        <v>33493.429375788415</v>
      </c>
      <c r="X424" s="117">
        <f t="shared" si="35"/>
        <v>12576.377462727738</v>
      </c>
      <c r="Y424" s="75">
        <f>IFERROR(MAX(1-N424/$J424,0),1)</f>
        <v>0.3324648254299114</v>
      </c>
      <c r="Z424" s="27">
        <f>IFERROR(MAX(1-O424/$J424,0),1)</f>
        <v>0.3324648254299114</v>
      </c>
      <c r="AA424" s="76">
        <f>IFERROR(MAX(1-P424/$J424,0),1)</f>
        <v>0.74934861907243355</v>
      </c>
      <c r="AB424" s="65" t="str">
        <f>IF(SUM($J424,M424)=0,"Others",VLOOKUP(AA424,Master!$B$4:$D$13,3,TRUE))</f>
        <v>70-80%</v>
      </c>
      <c r="AC424" s="60" t="str">
        <f>IF(SUM(J424,K424)=0,"Others",IF(AND(K424=0,J424&gt;0),"Not Forecasted But Sold",IF(AND(K424&gt;0,J424=0),"Forecasted But Not Sold",IF(K424/J424&gt;1.1,"Overforecast",IF(K424/J424&lt;0.9,"Underforecast","Normal")))))</f>
        <v>Overforecast</v>
      </c>
      <c r="AD424" s="61" t="str">
        <f>IF(SUM(J424,L424)=0,"Others",IF(AND(L424=0,J424&gt;0),"Not Forecasted But Sold",IF(AND(L424&gt;0,J424=0),"Forecasted But Not Sold",IF(L424/J424&gt;1.1,"Overforecast",IF(L424/J424&lt;0.9,"Underforecast","Normal")))))</f>
        <v>Overforecast</v>
      </c>
      <c r="AE424" s="61" t="str">
        <f>IF(SUM(J424,M424)=0,"Others",IF(AND(M424=0,J424&gt;0),"Not Forecasted But Sold",IF(AND(M424&gt;0,J424=0),"Forecasted But Not Sold",IF(M424/J424&gt;1.1,"Overforecast",IF(M424/J424&lt;0.9,"Underforecast","Normal")))))</f>
        <v>Overforecast</v>
      </c>
      <c r="AF424" s="144" t="str">
        <f>IFERROR(IF(J424=0,"0",VLOOKUP(J424/M424,Master!$N$5:$P$11,3,TRUE)),"Sales Agst No FC")</f>
        <v>50-80</v>
      </c>
    </row>
    <row r="425" spans="1:32" x14ac:dyDescent="0.45">
      <c r="A425" s="60" t="s">
        <v>2302</v>
      </c>
      <c r="B425" s="61" t="s">
        <v>1121</v>
      </c>
      <c r="C425" s="61" t="s">
        <v>1130</v>
      </c>
      <c r="D425" s="61" t="s">
        <v>1213</v>
      </c>
      <c r="E425" s="62" t="s">
        <v>535</v>
      </c>
      <c r="F425" s="62" t="s">
        <v>1711</v>
      </c>
      <c r="G425" s="63">
        <v>44593</v>
      </c>
      <c r="H425" s="64">
        <v>0</v>
      </c>
      <c r="I425" s="61" t="str">
        <f t="shared" ref="I425:I467" si="36">IF(J425&gt;M425,"Demand",IF(OR(H425&lt;=0.05*M425,J425&gt;=0.9*H425),"Supply","Demand"))</f>
        <v>Supply</v>
      </c>
      <c r="J425" s="66">
        <v>0</v>
      </c>
      <c r="K425" s="67">
        <v>0</v>
      </c>
      <c r="L425" s="64">
        <v>0</v>
      </c>
      <c r="M425" s="64">
        <v>0</v>
      </c>
      <c r="N425" s="67">
        <f>ABS(K425-$J425)</f>
        <v>0</v>
      </c>
      <c r="O425" s="64">
        <f>ABS(L425-$J425)</f>
        <v>0</v>
      </c>
      <c r="P425" s="64">
        <f>ABS(M425-$J425)</f>
        <v>0</v>
      </c>
      <c r="Q425" s="66">
        <v>0</v>
      </c>
      <c r="R425" s="66">
        <f>$Q425*J425</f>
        <v>0</v>
      </c>
      <c r="S425" s="67">
        <f>$Q425*K425</f>
        <v>0</v>
      </c>
      <c r="T425" s="64">
        <f>$Q425*L425</f>
        <v>0</v>
      </c>
      <c r="U425" s="64">
        <f>$Q425*M425</f>
        <v>0</v>
      </c>
      <c r="V425" s="67">
        <f t="shared" si="33"/>
        <v>0</v>
      </c>
      <c r="W425" s="64">
        <f t="shared" si="34"/>
        <v>0</v>
      </c>
      <c r="X425" s="117">
        <f t="shared" si="35"/>
        <v>0</v>
      </c>
      <c r="Y425" s="75">
        <f>IFERROR(MAX(1-N425/$J425,0),1)</f>
        <v>1</v>
      </c>
      <c r="Z425" s="27">
        <f>IFERROR(MAX(1-O425/$J425,0),1)</f>
        <v>1</v>
      </c>
      <c r="AA425" s="76">
        <f>IFERROR(MAX(1-P425/$J425,0),1)</f>
        <v>1</v>
      </c>
      <c r="AB425" s="65" t="str">
        <f>IF(SUM($J425,M425)=0,"Others",VLOOKUP(AA425,Master!$B$4:$D$13,3,TRUE))</f>
        <v>Others</v>
      </c>
      <c r="AC425" s="60" t="str">
        <f>IF(SUM(J425,K425)=0,"Others",IF(AND(K425=0,J425&gt;0),"Not Forecasted But Sold",IF(AND(K425&gt;0,J425=0),"Forecasted But Not Sold",IF(K425/J425&gt;1.1,"Overforecast",IF(K425/J425&lt;0.9,"Underforecast","Normal")))))</f>
        <v>Others</v>
      </c>
      <c r="AD425" s="61" t="str">
        <f>IF(SUM(J425,L425)=0,"Others",IF(AND(L425=0,J425&gt;0),"Not Forecasted But Sold",IF(AND(L425&gt;0,J425=0),"Forecasted But Not Sold",IF(L425/J425&gt;1.1,"Overforecast",IF(L425/J425&lt;0.9,"Underforecast","Normal")))))</f>
        <v>Others</v>
      </c>
      <c r="AE425" s="61" t="str">
        <f>IF(SUM(J425,M425)=0,"Others",IF(AND(M425=0,J425&gt;0),"Not Forecasted But Sold",IF(AND(M425&gt;0,J425=0),"Forecasted But Not Sold",IF(M425/J425&gt;1.1,"Overforecast",IF(M425/J425&lt;0.9,"Underforecast","Normal")))))</f>
        <v>Others</v>
      </c>
      <c r="AF425" s="144" t="str">
        <f>IFERROR(IF(J425=0,"0",VLOOKUP(J425/M425,Master!$N$5:$P$11,3,TRUE)),"Sales Agst No FC")</f>
        <v>0</v>
      </c>
    </row>
    <row r="426" spans="1:32" x14ac:dyDescent="0.45">
      <c r="A426" s="60" t="s">
        <v>2302</v>
      </c>
      <c r="B426" s="61" t="s">
        <v>1123</v>
      </c>
      <c r="C426" s="61" t="s">
        <v>1130</v>
      </c>
      <c r="D426" s="61" t="s">
        <v>1213</v>
      </c>
      <c r="E426" s="62" t="s">
        <v>536</v>
      </c>
      <c r="F426" s="62" t="s">
        <v>1712</v>
      </c>
      <c r="G426" s="63">
        <v>44593</v>
      </c>
      <c r="H426" s="64">
        <v>83458</v>
      </c>
      <c r="I426" s="61" t="str">
        <f t="shared" si="36"/>
        <v>Demand</v>
      </c>
      <c r="J426" s="66">
        <v>9846</v>
      </c>
      <c r="K426" s="67">
        <v>14921</v>
      </c>
      <c r="L426" s="64">
        <v>14921</v>
      </c>
      <c r="M426" s="64">
        <v>13000</v>
      </c>
      <c r="N426" s="67">
        <f>ABS(K426-$J426)</f>
        <v>5075</v>
      </c>
      <c r="O426" s="64">
        <f>ABS(L426-$J426)</f>
        <v>5075</v>
      </c>
      <c r="P426" s="64">
        <f>ABS(M426-$J426)</f>
        <v>3154</v>
      </c>
      <c r="Q426" s="66">
        <v>2.636732490822753</v>
      </c>
      <c r="R426" s="66">
        <f>$Q426*J426</f>
        <v>25961.268104640825</v>
      </c>
      <c r="S426" s="67">
        <f>$Q426*K426</f>
        <v>39342.6854955663</v>
      </c>
      <c r="T426" s="64">
        <f>$Q426*L426</f>
        <v>39342.6854955663</v>
      </c>
      <c r="U426" s="64">
        <f>$Q426*M426</f>
        <v>34277.522380695787</v>
      </c>
      <c r="V426" s="67">
        <f t="shared" si="33"/>
        <v>13381.417390925475</v>
      </c>
      <c r="W426" s="64">
        <f t="shared" si="34"/>
        <v>13381.417390925475</v>
      </c>
      <c r="X426" s="117">
        <f t="shared" si="35"/>
        <v>8316.2542760549622</v>
      </c>
      <c r="Y426" s="75">
        <f>IFERROR(MAX(1-N426/$J426,0),1)</f>
        <v>0.48456225878529346</v>
      </c>
      <c r="Z426" s="27">
        <f>IFERROR(MAX(1-O426/$J426,0),1)</f>
        <v>0.48456225878529346</v>
      </c>
      <c r="AA426" s="76">
        <f>IFERROR(MAX(1-P426/$J426,0),1)</f>
        <v>0.67966686979484048</v>
      </c>
      <c r="AB426" s="65" t="str">
        <f>IF(SUM($J426,M426)=0,"Others",VLOOKUP(AA426,Master!$B$4:$D$13,3,TRUE))</f>
        <v>60-70%</v>
      </c>
      <c r="AC426" s="60" t="str">
        <f>IF(SUM(J426,K426)=0,"Others",IF(AND(K426=0,J426&gt;0),"Not Forecasted But Sold",IF(AND(K426&gt;0,J426=0),"Forecasted But Not Sold",IF(K426/J426&gt;1.1,"Overforecast",IF(K426/J426&lt;0.9,"Underforecast","Normal")))))</f>
        <v>Overforecast</v>
      </c>
      <c r="AD426" s="61" t="str">
        <f>IF(SUM(J426,L426)=0,"Others",IF(AND(L426=0,J426&gt;0),"Not Forecasted But Sold",IF(AND(L426&gt;0,J426=0),"Forecasted But Not Sold",IF(L426/J426&gt;1.1,"Overforecast",IF(L426/J426&lt;0.9,"Underforecast","Normal")))))</f>
        <v>Overforecast</v>
      </c>
      <c r="AE426" s="61" t="str">
        <f>IF(SUM(J426,M426)=0,"Others",IF(AND(M426=0,J426&gt;0),"Not Forecasted But Sold",IF(AND(M426&gt;0,J426=0),"Forecasted But Not Sold",IF(M426/J426&gt;1.1,"Overforecast",IF(M426/J426&lt;0.9,"Underforecast","Normal")))))</f>
        <v>Overforecast</v>
      </c>
      <c r="AF426" s="144" t="str">
        <f>IFERROR(IF(J426=0,"0",VLOOKUP(J426/M426,Master!$N$5:$P$11,3,TRUE)),"Sales Agst No FC")</f>
        <v>50-80</v>
      </c>
    </row>
    <row r="427" spans="1:32" x14ac:dyDescent="0.45">
      <c r="A427" s="60" t="s">
        <v>2302</v>
      </c>
      <c r="B427" s="61" t="s">
        <v>1122</v>
      </c>
      <c r="C427" s="61" t="s">
        <v>1136</v>
      </c>
      <c r="D427" s="61" t="s">
        <v>1216</v>
      </c>
      <c r="E427" s="62" t="s">
        <v>537</v>
      </c>
      <c r="F427" s="62" t="s">
        <v>1713</v>
      </c>
      <c r="G427" s="63">
        <v>44593</v>
      </c>
      <c r="H427" s="64">
        <v>6240</v>
      </c>
      <c r="I427" s="61" t="str">
        <f t="shared" si="36"/>
        <v>Demand</v>
      </c>
      <c r="J427" s="66">
        <v>3462</v>
      </c>
      <c r="K427" s="67">
        <v>6939</v>
      </c>
      <c r="L427" s="64">
        <v>6939</v>
      </c>
      <c r="M427" s="64">
        <v>5850</v>
      </c>
      <c r="N427" s="67">
        <f>ABS(K427-$J427)</f>
        <v>3477</v>
      </c>
      <c r="O427" s="64">
        <f>ABS(L427-$J427)</f>
        <v>3477</v>
      </c>
      <c r="P427" s="64">
        <f>ABS(M427-$J427)</f>
        <v>2388</v>
      </c>
      <c r="Q427" s="66">
        <v>4.1547578008789996</v>
      </c>
      <c r="R427" s="66">
        <f>$Q427*J427</f>
        <v>14383.771506643097</v>
      </c>
      <c r="S427" s="67">
        <f>$Q427*K427</f>
        <v>28829.864380299379</v>
      </c>
      <c r="T427" s="64">
        <f>$Q427*L427</f>
        <v>28829.864380299379</v>
      </c>
      <c r="U427" s="64">
        <f>$Q427*M427</f>
        <v>24305.333135142148</v>
      </c>
      <c r="V427" s="67">
        <f t="shared" si="33"/>
        <v>14446.092873656282</v>
      </c>
      <c r="W427" s="64">
        <f t="shared" si="34"/>
        <v>14446.092873656282</v>
      </c>
      <c r="X427" s="117">
        <f t="shared" si="35"/>
        <v>9921.5616284990501</v>
      </c>
      <c r="Y427" s="75">
        <f>IFERROR(MAX(1-N427/$J427,0),1)</f>
        <v>0</v>
      </c>
      <c r="Z427" s="27">
        <f>IFERROR(MAX(1-O427/$J427,0),1)</f>
        <v>0</v>
      </c>
      <c r="AA427" s="76">
        <f>IFERROR(MAX(1-P427/$J427,0),1)</f>
        <v>0.31022530329289433</v>
      </c>
      <c r="AB427" s="65" t="str">
        <f>IF(SUM($J427,M427)=0,"Others",VLOOKUP(AA427,Master!$B$4:$D$13,3,TRUE))</f>
        <v>30-40%</v>
      </c>
      <c r="AC427" s="60" t="str">
        <f>IF(SUM(J427,K427)=0,"Others",IF(AND(K427=0,J427&gt;0),"Not Forecasted But Sold",IF(AND(K427&gt;0,J427=0),"Forecasted But Not Sold",IF(K427/J427&gt;1.1,"Overforecast",IF(K427/J427&lt;0.9,"Underforecast","Normal")))))</f>
        <v>Overforecast</v>
      </c>
      <c r="AD427" s="61" t="str">
        <f>IF(SUM(J427,L427)=0,"Others",IF(AND(L427=0,J427&gt;0),"Not Forecasted But Sold",IF(AND(L427&gt;0,J427=0),"Forecasted But Not Sold",IF(L427/J427&gt;1.1,"Overforecast",IF(L427/J427&lt;0.9,"Underforecast","Normal")))))</f>
        <v>Overforecast</v>
      </c>
      <c r="AE427" s="61" t="str">
        <f>IF(SUM(J427,M427)=0,"Others",IF(AND(M427=0,J427&gt;0),"Not Forecasted But Sold",IF(AND(M427&gt;0,J427=0),"Forecasted But Not Sold",IF(M427/J427&gt;1.1,"Overforecast",IF(M427/J427&lt;0.9,"Underforecast","Normal")))))</f>
        <v>Overforecast</v>
      </c>
      <c r="AF427" s="144" t="str">
        <f>IFERROR(IF(J427=0,"0",VLOOKUP(J427/M427,Master!$N$5:$P$11,3,TRUE)),"Sales Agst No FC")</f>
        <v>50-80</v>
      </c>
    </row>
    <row r="428" spans="1:32" x14ac:dyDescent="0.45">
      <c r="A428" s="60" t="s">
        <v>2302</v>
      </c>
      <c r="B428" s="61" t="s">
        <v>1122</v>
      </c>
      <c r="C428" s="61" t="s">
        <v>1136</v>
      </c>
      <c r="D428" s="61" t="s">
        <v>1216</v>
      </c>
      <c r="E428" s="62" t="s">
        <v>538</v>
      </c>
      <c r="F428" s="62" t="s">
        <v>1714</v>
      </c>
      <c r="G428" s="63">
        <v>44593</v>
      </c>
      <c r="H428" s="64">
        <v>968</v>
      </c>
      <c r="I428" s="61" t="str">
        <f t="shared" si="36"/>
        <v>Demand</v>
      </c>
      <c r="J428" s="66">
        <v>54</v>
      </c>
      <c r="K428" s="67">
        <v>56</v>
      </c>
      <c r="L428" s="64">
        <v>56</v>
      </c>
      <c r="M428" s="64">
        <v>75</v>
      </c>
      <c r="N428" s="67">
        <f>ABS(K428-$J428)</f>
        <v>2</v>
      </c>
      <c r="O428" s="64">
        <f>ABS(L428-$J428)</f>
        <v>2</v>
      </c>
      <c r="P428" s="64">
        <f>ABS(M428-$J428)</f>
        <v>21</v>
      </c>
      <c r="Q428" s="66">
        <v>1.8711560000000007</v>
      </c>
      <c r="R428" s="66">
        <f>$Q428*J428</f>
        <v>101.04242400000004</v>
      </c>
      <c r="S428" s="67">
        <f>$Q428*K428</f>
        <v>104.78473600000004</v>
      </c>
      <c r="T428" s="64">
        <f>$Q428*L428</f>
        <v>104.78473600000004</v>
      </c>
      <c r="U428" s="64">
        <f>$Q428*M428</f>
        <v>140.33670000000006</v>
      </c>
      <c r="V428" s="67">
        <f t="shared" si="33"/>
        <v>3.7423119999999983</v>
      </c>
      <c r="W428" s="64">
        <f t="shared" si="34"/>
        <v>3.7423119999999983</v>
      </c>
      <c r="X428" s="117">
        <f t="shared" si="35"/>
        <v>39.294276000000025</v>
      </c>
      <c r="Y428" s="75">
        <f>IFERROR(MAX(1-N428/$J428,0),1)</f>
        <v>0.96296296296296302</v>
      </c>
      <c r="Z428" s="27">
        <f>IFERROR(MAX(1-O428/$J428,0),1)</f>
        <v>0.96296296296296302</v>
      </c>
      <c r="AA428" s="76">
        <f>IFERROR(MAX(1-P428/$J428,0),1)</f>
        <v>0.61111111111111116</v>
      </c>
      <c r="AB428" s="65" t="str">
        <f>IF(SUM($J428,M428)=0,"Others",VLOOKUP(AA428,Master!$B$4:$D$13,3,TRUE))</f>
        <v>60-70%</v>
      </c>
      <c r="AC428" s="60" t="str">
        <f>IF(SUM(J428,K428)=0,"Others",IF(AND(K428=0,J428&gt;0),"Not Forecasted But Sold",IF(AND(K428&gt;0,J428=0),"Forecasted But Not Sold",IF(K428/J428&gt;1.1,"Overforecast",IF(K428/J428&lt;0.9,"Underforecast","Normal")))))</f>
        <v>Normal</v>
      </c>
      <c r="AD428" s="61" t="str">
        <f>IF(SUM(J428,L428)=0,"Others",IF(AND(L428=0,J428&gt;0),"Not Forecasted But Sold",IF(AND(L428&gt;0,J428=0),"Forecasted But Not Sold",IF(L428/J428&gt;1.1,"Overforecast",IF(L428/J428&lt;0.9,"Underforecast","Normal")))))</f>
        <v>Normal</v>
      </c>
      <c r="AE428" s="61" t="str">
        <f>IF(SUM(J428,M428)=0,"Others",IF(AND(M428=0,J428&gt;0),"Not Forecasted But Sold",IF(AND(M428&gt;0,J428=0),"Forecasted But Not Sold",IF(M428/J428&gt;1.1,"Overforecast",IF(M428/J428&lt;0.9,"Underforecast","Normal")))))</f>
        <v>Overforecast</v>
      </c>
      <c r="AF428" s="144" t="str">
        <f>IFERROR(IF(J428=0,"0",VLOOKUP(J428/M428,Master!$N$5:$P$11,3,TRUE)),"Sales Agst No FC")</f>
        <v>50-80</v>
      </c>
    </row>
    <row r="429" spans="1:32" x14ac:dyDescent="0.45">
      <c r="A429" s="60" t="s">
        <v>2302</v>
      </c>
      <c r="B429" s="61" t="s">
        <v>1122</v>
      </c>
      <c r="C429" s="61" t="s">
        <v>1136</v>
      </c>
      <c r="D429" s="61" t="s">
        <v>1216</v>
      </c>
      <c r="E429" s="62" t="s">
        <v>539</v>
      </c>
      <c r="F429" s="62" t="s">
        <v>1715</v>
      </c>
      <c r="G429" s="63">
        <v>44593</v>
      </c>
      <c r="H429" s="64">
        <v>1010</v>
      </c>
      <c r="I429" s="61" t="str">
        <f t="shared" si="36"/>
        <v>Demand</v>
      </c>
      <c r="J429" s="66">
        <v>73</v>
      </c>
      <c r="K429" s="67">
        <v>80</v>
      </c>
      <c r="L429" s="64">
        <v>80</v>
      </c>
      <c r="M429" s="64">
        <v>85</v>
      </c>
      <c r="N429" s="67">
        <f>ABS(K429-$J429)</f>
        <v>7</v>
      </c>
      <c r="O429" s="64">
        <f>ABS(L429-$J429)</f>
        <v>7</v>
      </c>
      <c r="P429" s="64">
        <f>ABS(M429-$J429)</f>
        <v>12</v>
      </c>
      <c r="Q429" s="66">
        <v>3.3919757184000003</v>
      </c>
      <c r="R429" s="66">
        <f>$Q429*J429</f>
        <v>247.61422744320004</v>
      </c>
      <c r="S429" s="67">
        <f>$Q429*K429</f>
        <v>271.35805747200004</v>
      </c>
      <c r="T429" s="64">
        <f>$Q429*L429</f>
        <v>271.35805747200004</v>
      </c>
      <c r="U429" s="64">
        <f>$Q429*M429</f>
        <v>288.31793606400004</v>
      </c>
      <c r="V429" s="67">
        <f t="shared" si="33"/>
        <v>23.743830028800005</v>
      </c>
      <c r="W429" s="64">
        <f t="shared" si="34"/>
        <v>23.743830028800005</v>
      </c>
      <c r="X429" s="117">
        <f t="shared" si="35"/>
        <v>40.703708620800001</v>
      </c>
      <c r="Y429" s="75">
        <f>IFERROR(MAX(1-N429/$J429,0),1)</f>
        <v>0.90410958904109595</v>
      </c>
      <c r="Z429" s="27">
        <f>IFERROR(MAX(1-O429/$J429,0),1)</f>
        <v>0.90410958904109595</v>
      </c>
      <c r="AA429" s="76">
        <f>IFERROR(MAX(1-P429/$J429,0),1)</f>
        <v>0.83561643835616439</v>
      </c>
      <c r="AB429" s="65" t="str">
        <f>IF(SUM($J429,M429)=0,"Others",VLOOKUP(AA429,Master!$B$4:$D$13,3,TRUE))</f>
        <v>80-90%</v>
      </c>
      <c r="AC429" s="60" t="str">
        <f>IF(SUM(J429,K429)=0,"Others",IF(AND(K429=0,J429&gt;0),"Not Forecasted But Sold",IF(AND(K429&gt;0,J429=0),"Forecasted But Not Sold",IF(K429/J429&gt;1.1,"Overforecast",IF(K429/J429&lt;0.9,"Underforecast","Normal")))))</f>
        <v>Normal</v>
      </c>
      <c r="AD429" s="61" t="str">
        <f>IF(SUM(J429,L429)=0,"Others",IF(AND(L429=0,J429&gt;0),"Not Forecasted But Sold",IF(AND(L429&gt;0,J429=0),"Forecasted But Not Sold",IF(L429/J429&gt;1.1,"Overforecast",IF(L429/J429&lt;0.9,"Underforecast","Normal")))))</f>
        <v>Normal</v>
      </c>
      <c r="AE429" s="61" t="str">
        <f>IF(SUM(J429,M429)=0,"Others",IF(AND(M429=0,J429&gt;0),"Not Forecasted But Sold",IF(AND(M429&gt;0,J429=0),"Forecasted But Not Sold",IF(M429/J429&gt;1.1,"Overforecast",IF(M429/J429&lt;0.9,"Underforecast","Normal")))))</f>
        <v>Overforecast</v>
      </c>
      <c r="AF429" s="144" t="str">
        <f>IFERROR(IF(J429=0,"0",VLOOKUP(J429/M429,Master!$N$5:$P$11,3,TRUE)),"Sales Agst No FC")</f>
        <v>80-120</v>
      </c>
    </row>
    <row r="430" spans="1:32" x14ac:dyDescent="0.45">
      <c r="A430" s="60" t="s">
        <v>2302</v>
      </c>
      <c r="B430" s="61" t="s">
        <v>1122</v>
      </c>
      <c r="C430" s="61" t="s">
        <v>1136</v>
      </c>
      <c r="D430" s="61" t="s">
        <v>1216</v>
      </c>
      <c r="E430" s="62" t="s">
        <v>540</v>
      </c>
      <c r="F430" s="62" t="s">
        <v>1716</v>
      </c>
      <c r="G430" s="63">
        <v>44593</v>
      </c>
      <c r="H430" s="64">
        <v>14833</v>
      </c>
      <c r="I430" s="61" t="str">
        <f t="shared" si="36"/>
        <v>Demand</v>
      </c>
      <c r="J430" s="66">
        <v>2532</v>
      </c>
      <c r="K430" s="67">
        <v>3888</v>
      </c>
      <c r="L430" s="64">
        <v>3888</v>
      </c>
      <c r="M430" s="64">
        <v>4850</v>
      </c>
      <c r="N430" s="67">
        <f>ABS(K430-$J430)</f>
        <v>1356</v>
      </c>
      <c r="O430" s="64">
        <f>ABS(L430-$J430)</f>
        <v>1356</v>
      </c>
      <c r="P430" s="64">
        <f>ABS(M430-$J430)</f>
        <v>2318</v>
      </c>
      <c r="Q430" s="66">
        <v>6.3964037793903215</v>
      </c>
      <c r="R430" s="66">
        <f>$Q430*J430</f>
        <v>16195.694369416295</v>
      </c>
      <c r="S430" s="67">
        <f>$Q430*K430</f>
        <v>24869.217894269568</v>
      </c>
      <c r="T430" s="64">
        <f>$Q430*L430</f>
        <v>24869.217894269568</v>
      </c>
      <c r="U430" s="64">
        <f>$Q430*M430</f>
        <v>31022.558330043059</v>
      </c>
      <c r="V430" s="67">
        <f t="shared" si="33"/>
        <v>8673.5235248532736</v>
      </c>
      <c r="W430" s="64">
        <f t="shared" si="34"/>
        <v>8673.5235248532736</v>
      </c>
      <c r="X430" s="117">
        <f t="shared" si="35"/>
        <v>14826.863960626764</v>
      </c>
      <c r="Y430" s="75">
        <f>IFERROR(MAX(1-N430/$J430,0),1)</f>
        <v>0.46445497630331756</v>
      </c>
      <c r="Z430" s="27">
        <f>IFERROR(MAX(1-O430/$J430,0),1)</f>
        <v>0.46445497630331756</v>
      </c>
      <c r="AA430" s="76">
        <f>IFERROR(MAX(1-P430/$J430,0),1)</f>
        <v>8.4518167456556048E-2</v>
      </c>
      <c r="AB430" s="65" t="str">
        <f>IF(SUM($J430,M430)=0,"Others",VLOOKUP(AA430,Master!$B$4:$D$13,3,TRUE))</f>
        <v>0-10%</v>
      </c>
      <c r="AC430" s="60" t="str">
        <f>IF(SUM(J430,K430)=0,"Others",IF(AND(K430=0,J430&gt;0),"Not Forecasted But Sold",IF(AND(K430&gt;0,J430=0),"Forecasted But Not Sold",IF(K430/J430&gt;1.1,"Overforecast",IF(K430/J430&lt;0.9,"Underforecast","Normal")))))</f>
        <v>Overforecast</v>
      </c>
      <c r="AD430" s="61" t="str">
        <f>IF(SUM(J430,L430)=0,"Others",IF(AND(L430=0,J430&gt;0),"Not Forecasted But Sold",IF(AND(L430&gt;0,J430=0),"Forecasted But Not Sold",IF(L430/J430&gt;1.1,"Overforecast",IF(L430/J430&lt;0.9,"Underforecast","Normal")))))</f>
        <v>Overforecast</v>
      </c>
      <c r="AE430" s="61" t="str">
        <f>IF(SUM(J430,M430)=0,"Others",IF(AND(M430=0,J430&gt;0),"Not Forecasted But Sold",IF(AND(M430&gt;0,J430=0),"Forecasted But Not Sold",IF(M430/J430&gt;1.1,"Overforecast",IF(M430/J430&lt;0.9,"Underforecast","Normal")))))</f>
        <v>Overforecast</v>
      </c>
      <c r="AF430" s="144" t="str">
        <f>IFERROR(IF(J430=0,"0",VLOOKUP(J430/M430,Master!$N$5:$P$11,3,TRUE)),"Sales Agst No FC")</f>
        <v>50-80</v>
      </c>
    </row>
    <row r="431" spans="1:32" x14ac:dyDescent="0.45">
      <c r="A431" s="60" t="s">
        <v>2302</v>
      </c>
      <c r="B431" s="61" t="s">
        <v>1122</v>
      </c>
      <c r="C431" s="61" t="s">
        <v>1136</v>
      </c>
      <c r="D431" s="61" t="s">
        <v>1216</v>
      </c>
      <c r="E431" s="62" t="s">
        <v>541</v>
      </c>
      <c r="F431" s="62" t="s">
        <v>1717</v>
      </c>
      <c r="G431" s="63">
        <v>44593</v>
      </c>
      <c r="H431" s="64">
        <v>1094</v>
      </c>
      <c r="I431" s="61" t="str">
        <f t="shared" si="36"/>
        <v>Demand</v>
      </c>
      <c r="J431" s="66">
        <v>47</v>
      </c>
      <c r="K431" s="67">
        <v>20</v>
      </c>
      <c r="L431" s="64">
        <v>20</v>
      </c>
      <c r="M431" s="64">
        <v>45</v>
      </c>
      <c r="N431" s="67">
        <f>ABS(K431-$J431)</f>
        <v>27</v>
      </c>
      <c r="O431" s="64">
        <f>ABS(L431-$J431)</f>
        <v>27</v>
      </c>
      <c r="P431" s="64">
        <f>ABS(M431-$J431)</f>
        <v>2</v>
      </c>
      <c r="Q431" s="66">
        <v>2.808252012727273</v>
      </c>
      <c r="R431" s="66">
        <f>$Q431*J431</f>
        <v>131.98784459818182</v>
      </c>
      <c r="S431" s="67">
        <f>$Q431*K431</f>
        <v>56.16504025454546</v>
      </c>
      <c r="T431" s="64">
        <f>$Q431*L431</f>
        <v>56.16504025454546</v>
      </c>
      <c r="U431" s="64">
        <f>$Q431*M431</f>
        <v>126.37134057272729</v>
      </c>
      <c r="V431" s="67">
        <f t="shared" si="33"/>
        <v>75.822804343636363</v>
      </c>
      <c r="W431" s="64">
        <f t="shared" si="34"/>
        <v>75.822804343636363</v>
      </c>
      <c r="X431" s="117">
        <f t="shared" si="35"/>
        <v>5.6165040254545318</v>
      </c>
      <c r="Y431" s="75">
        <f>IFERROR(MAX(1-N431/$J431,0),1)</f>
        <v>0.42553191489361697</v>
      </c>
      <c r="Z431" s="27">
        <f>IFERROR(MAX(1-O431/$J431,0),1)</f>
        <v>0.42553191489361697</v>
      </c>
      <c r="AA431" s="76">
        <f>IFERROR(MAX(1-P431/$J431,0),1)</f>
        <v>0.95744680851063835</v>
      </c>
      <c r="AB431" s="65" t="str">
        <f>IF(SUM($J431,M431)=0,"Others",VLOOKUP(AA431,Master!$B$4:$D$13,3,TRUE))</f>
        <v>90-100%</v>
      </c>
      <c r="AC431" s="60" t="str">
        <f>IF(SUM(J431,K431)=0,"Others",IF(AND(K431=0,J431&gt;0),"Not Forecasted But Sold",IF(AND(K431&gt;0,J431=0),"Forecasted But Not Sold",IF(K431/J431&gt;1.1,"Overforecast",IF(K431/J431&lt;0.9,"Underforecast","Normal")))))</f>
        <v>Underforecast</v>
      </c>
      <c r="AD431" s="61" t="str">
        <f>IF(SUM(J431,L431)=0,"Others",IF(AND(L431=0,J431&gt;0),"Not Forecasted But Sold",IF(AND(L431&gt;0,J431=0),"Forecasted But Not Sold",IF(L431/J431&gt;1.1,"Overforecast",IF(L431/J431&lt;0.9,"Underforecast","Normal")))))</f>
        <v>Underforecast</v>
      </c>
      <c r="AE431" s="61" t="str">
        <f>IF(SUM(J431,M431)=0,"Others",IF(AND(M431=0,J431&gt;0),"Not Forecasted But Sold",IF(AND(M431&gt;0,J431=0),"Forecasted But Not Sold",IF(M431/J431&gt;1.1,"Overforecast",IF(M431/J431&lt;0.9,"Underforecast","Normal")))))</f>
        <v>Normal</v>
      </c>
      <c r="AF431" s="144" t="str">
        <f>IFERROR(IF(J431=0,"0",VLOOKUP(J431/M431,Master!$N$5:$P$11,3,TRUE)),"Sales Agst No FC")</f>
        <v>80-120</v>
      </c>
    </row>
    <row r="432" spans="1:32" x14ac:dyDescent="0.45">
      <c r="A432" s="60" t="s">
        <v>2302</v>
      </c>
      <c r="B432" s="61" t="s">
        <v>1122</v>
      </c>
      <c r="C432" s="61" t="s">
        <v>1136</v>
      </c>
      <c r="D432" s="61" t="s">
        <v>1216</v>
      </c>
      <c r="E432" s="62" t="s">
        <v>542</v>
      </c>
      <c r="F432" s="62" t="s">
        <v>1718</v>
      </c>
      <c r="G432" s="63">
        <v>44593</v>
      </c>
      <c r="H432" s="64">
        <v>910</v>
      </c>
      <c r="I432" s="61" t="str">
        <f t="shared" si="36"/>
        <v>Demand</v>
      </c>
      <c r="J432" s="66">
        <v>58</v>
      </c>
      <c r="K432" s="67">
        <v>50</v>
      </c>
      <c r="L432" s="64">
        <v>50</v>
      </c>
      <c r="M432" s="64">
        <v>60</v>
      </c>
      <c r="N432" s="67">
        <f>ABS(K432-$J432)</f>
        <v>8</v>
      </c>
      <c r="O432" s="64">
        <f>ABS(L432-$J432)</f>
        <v>8</v>
      </c>
      <c r="P432" s="64">
        <f>ABS(M432-$J432)</f>
        <v>2</v>
      </c>
      <c r="Q432" s="66">
        <v>4.2662759735849063</v>
      </c>
      <c r="R432" s="66">
        <f>$Q432*J432</f>
        <v>247.44400646792457</v>
      </c>
      <c r="S432" s="67">
        <f>$Q432*K432</f>
        <v>213.31379867924531</v>
      </c>
      <c r="T432" s="64">
        <f>$Q432*L432</f>
        <v>213.31379867924531</v>
      </c>
      <c r="U432" s="64">
        <f>$Q432*M432</f>
        <v>255.97655841509439</v>
      </c>
      <c r="V432" s="67">
        <f t="shared" si="33"/>
        <v>34.130207788679257</v>
      </c>
      <c r="W432" s="64">
        <f t="shared" si="34"/>
        <v>34.130207788679257</v>
      </c>
      <c r="X432" s="117">
        <f t="shared" si="35"/>
        <v>8.5325519471698215</v>
      </c>
      <c r="Y432" s="75">
        <f>IFERROR(MAX(1-N432/$J432,0),1)</f>
        <v>0.86206896551724133</v>
      </c>
      <c r="Z432" s="27">
        <f>IFERROR(MAX(1-O432/$J432,0),1)</f>
        <v>0.86206896551724133</v>
      </c>
      <c r="AA432" s="76">
        <f>IFERROR(MAX(1-P432/$J432,0),1)</f>
        <v>0.96551724137931039</v>
      </c>
      <c r="AB432" s="65" t="str">
        <f>IF(SUM($J432,M432)=0,"Others",VLOOKUP(AA432,Master!$B$4:$D$13,3,TRUE))</f>
        <v>90-100%</v>
      </c>
      <c r="AC432" s="60" t="str">
        <f>IF(SUM(J432,K432)=0,"Others",IF(AND(K432=0,J432&gt;0),"Not Forecasted But Sold",IF(AND(K432&gt;0,J432=0),"Forecasted But Not Sold",IF(K432/J432&gt;1.1,"Overforecast",IF(K432/J432&lt;0.9,"Underforecast","Normal")))))</f>
        <v>Underforecast</v>
      </c>
      <c r="AD432" s="61" t="str">
        <f>IF(SUM(J432,L432)=0,"Others",IF(AND(L432=0,J432&gt;0),"Not Forecasted But Sold",IF(AND(L432&gt;0,J432=0),"Forecasted But Not Sold",IF(L432/J432&gt;1.1,"Overforecast",IF(L432/J432&lt;0.9,"Underforecast","Normal")))))</f>
        <v>Underforecast</v>
      </c>
      <c r="AE432" s="61" t="str">
        <f>IF(SUM(J432,M432)=0,"Others",IF(AND(M432=0,J432&gt;0),"Not Forecasted But Sold",IF(AND(M432&gt;0,J432=0),"Forecasted But Not Sold",IF(M432/J432&gt;1.1,"Overforecast",IF(M432/J432&lt;0.9,"Underforecast","Normal")))))</f>
        <v>Normal</v>
      </c>
      <c r="AF432" s="144" t="str">
        <f>IFERROR(IF(J432=0,"0",VLOOKUP(J432/M432,Master!$N$5:$P$11,3,TRUE)),"Sales Agst No FC")</f>
        <v>80-120</v>
      </c>
    </row>
    <row r="433" spans="1:32" x14ac:dyDescent="0.45">
      <c r="A433" s="60" t="s">
        <v>2302</v>
      </c>
      <c r="B433" s="61" t="s">
        <v>1122</v>
      </c>
      <c r="C433" s="61" t="s">
        <v>1136</v>
      </c>
      <c r="D433" s="61" t="s">
        <v>1216</v>
      </c>
      <c r="E433" s="62" t="s">
        <v>543</v>
      </c>
      <c r="F433" s="62" t="s">
        <v>1719</v>
      </c>
      <c r="G433" s="63">
        <v>44593</v>
      </c>
      <c r="H433" s="64">
        <v>14206</v>
      </c>
      <c r="I433" s="61" t="str">
        <f t="shared" si="36"/>
        <v>Demand</v>
      </c>
      <c r="J433" s="66">
        <v>2133</v>
      </c>
      <c r="K433" s="67">
        <v>4156</v>
      </c>
      <c r="L433" s="64">
        <v>4156</v>
      </c>
      <c r="M433" s="64">
        <v>3900</v>
      </c>
      <c r="N433" s="67">
        <f>ABS(K433-$J433)</f>
        <v>2023</v>
      </c>
      <c r="O433" s="64">
        <f>ABS(L433-$J433)</f>
        <v>2023</v>
      </c>
      <c r="P433" s="64">
        <f>ABS(M433-$J433)</f>
        <v>1767</v>
      </c>
      <c r="Q433" s="66">
        <v>6.6583937653005147</v>
      </c>
      <c r="R433" s="66">
        <f>$Q433*J433</f>
        <v>14202.353901385997</v>
      </c>
      <c r="S433" s="67">
        <f>$Q433*K433</f>
        <v>27672.284488588939</v>
      </c>
      <c r="T433" s="64">
        <f>$Q433*L433</f>
        <v>27672.284488588939</v>
      </c>
      <c r="U433" s="64">
        <f>$Q433*M433</f>
        <v>25967.735684672007</v>
      </c>
      <c r="V433" s="67">
        <f t="shared" si="33"/>
        <v>13469.930587202942</v>
      </c>
      <c r="W433" s="64">
        <f t="shared" si="34"/>
        <v>13469.930587202942</v>
      </c>
      <c r="X433" s="117">
        <f t="shared" si="35"/>
        <v>11765.38178328601</v>
      </c>
      <c r="Y433" s="75">
        <f>IFERROR(MAX(1-N433/$J433,0),1)</f>
        <v>5.1570557899671798E-2</v>
      </c>
      <c r="Z433" s="27">
        <f>IFERROR(MAX(1-O433/$J433,0),1)</f>
        <v>5.1570557899671798E-2</v>
      </c>
      <c r="AA433" s="76">
        <f>IFERROR(MAX(1-P433/$J433,0),1)</f>
        <v>0.17158931082981721</v>
      </c>
      <c r="AB433" s="65" t="str">
        <f>IF(SUM($J433,M433)=0,"Others",VLOOKUP(AA433,Master!$B$4:$D$13,3,TRUE))</f>
        <v>10-20%</v>
      </c>
      <c r="AC433" s="60" t="str">
        <f>IF(SUM(J433,K433)=0,"Others",IF(AND(K433=0,J433&gt;0),"Not Forecasted But Sold",IF(AND(K433&gt;0,J433=0),"Forecasted But Not Sold",IF(K433/J433&gt;1.1,"Overforecast",IF(K433/J433&lt;0.9,"Underforecast","Normal")))))</f>
        <v>Overforecast</v>
      </c>
      <c r="AD433" s="61" t="str">
        <f>IF(SUM(J433,L433)=0,"Others",IF(AND(L433=0,J433&gt;0),"Not Forecasted But Sold",IF(AND(L433&gt;0,J433=0),"Forecasted But Not Sold",IF(L433/J433&gt;1.1,"Overforecast",IF(L433/J433&lt;0.9,"Underforecast","Normal")))))</f>
        <v>Overforecast</v>
      </c>
      <c r="AE433" s="61" t="str">
        <f>IF(SUM(J433,M433)=0,"Others",IF(AND(M433=0,J433&gt;0),"Not Forecasted But Sold",IF(AND(M433&gt;0,J433=0),"Forecasted But Not Sold",IF(M433/J433&gt;1.1,"Overforecast",IF(M433/J433&lt;0.9,"Underforecast","Normal")))))</f>
        <v>Overforecast</v>
      </c>
      <c r="AF433" s="144" t="str">
        <f>IFERROR(IF(J433=0,"0",VLOOKUP(J433/M433,Master!$N$5:$P$11,3,TRUE)),"Sales Agst No FC")</f>
        <v>50-80</v>
      </c>
    </row>
    <row r="434" spans="1:32" x14ac:dyDescent="0.45">
      <c r="A434" s="60" t="s">
        <v>2302</v>
      </c>
      <c r="B434" s="61" t="s">
        <v>1122</v>
      </c>
      <c r="C434" s="61" t="s">
        <v>1136</v>
      </c>
      <c r="D434" s="61" t="s">
        <v>1216</v>
      </c>
      <c r="E434" s="62" t="s">
        <v>544</v>
      </c>
      <c r="F434" s="62" t="s">
        <v>1720</v>
      </c>
      <c r="G434" s="63">
        <v>44593</v>
      </c>
      <c r="H434" s="64">
        <v>1114</v>
      </c>
      <c r="I434" s="61" t="str">
        <f t="shared" si="36"/>
        <v>Demand</v>
      </c>
      <c r="J434" s="66">
        <v>25</v>
      </c>
      <c r="K434" s="67">
        <v>20</v>
      </c>
      <c r="L434" s="64">
        <v>20</v>
      </c>
      <c r="M434" s="64">
        <v>40</v>
      </c>
      <c r="N434" s="67">
        <f>ABS(K434-$J434)</f>
        <v>5</v>
      </c>
      <c r="O434" s="64">
        <f>ABS(L434-$J434)</f>
        <v>5</v>
      </c>
      <c r="P434" s="64">
        <f>ABS(M434-$J434)</f>
        <v>15</v>
      </c>
      <c r="Q434" s="66">
        <v>1.9196124421052645</v>
      </c>
      <c r="R434" s="66">
        <f>$Q434*J434</f>
        <v>47.990311052631611</v>
      </c>
      <c r="S434" s="67">
        <f>$Q434*K434</f>
        <v>38.392248842105289</v>
      </c>
      <c r="T434" s="64">
        <f>$Q434*L434</f>
        <v>38.392248842105289</v>
      </c>
      <c r="U434" s="64">
        <f>$Q434*M434</f>
        <v>76.784497684210578</v>
      </c>
      <c r="V434" s="67">
        <f t="shared" si="33"/>
        <v>9.5980622105263222</v>
      </c>
      <c r="W434" s="64">
        <f t="shared" si="34"/>
        <v>9.5980622105263222</v>
      </c>
      <c r="X434" s="117">
        <f t="shared" si="35"/>
        <v>28.794186631578967</v>
      </c>
      <c r="Y434" s="75">
        <f>IFERROR(MAX(1-N434/$J434,0),1)</f>
        <v>0.8</v>
      </c>
      <c r="Z434" s="27">
        <f>IFERROR(MAX(1-O434/$J434,0),1)</f>
        <v>0.8</v>
      </c>
      <c r="AA434" s="76">
        <f>IFERROR(MAX(1-P434/$J434,0),1)</f>
        <v>0.4</v>
      </c>
      <c r="AB434" s="65" t="str">
        <f>IF(SUM($J434,M434)=0,"Others",VLOOKUP(AA434,Master!$B$4:$D$13,3,TRUE))</f>
        <v>30-40%</v>
      </c>
      <c r="AC434" s="60" t="str">
        <f>IF(SUM(J434,K434)=0,"Others",IF(AND(K434=0,J434&gt;0),"Not Forecasted But Sold",IF(AND(K434&gt;0,J434=0),"Forecasted But Not Sold",IF(K434/J434&gt;1.1,"Overforecast",IF(K434/J434&lt;0.9,"Underforecast","Normal")))))</f>
        <v>Underforecast</v>
      </c>
      <c r="AD434" s="61" t="str">
        <f>IF(SUM(J434,L434)=0,"Others",IF(AND(L434=0,J434&gt;0),"Not Forecasted But Sold",IF(AND(L434&gt;0,J434=0),"Forecasted But Not Sold",IF(L434/J434&gt;1.1,"Overforecast",IF(L434/J434&lt;0.9,"Underforecast","Normal")))))</f>
        <v>Underforecast</v>
      </c>
      <c r="AE434" s="61" t="str">
        <f>IF(SUM(J434,M434)=0,"Others",IF(AND(M434=0,J434&gt;0),"Not Forecasted But Sold",IF(AND(M434&gt;0,J434=0),"Forecasted But Not Sold",IF(M434/J434&gt;1.1,"Overforecast",IF(M434/J434&lt;0.9,"Underforecast","Normal")))))</f>
        <v>Overforecast</v>
      </c>
      <c r="AF434" s="144" t="str">
        <f>IFERROR(IF(J434=0,"0",VLOOKUP(J434/M434,Master!$N$5:$P$11,3,TRUE)),"Sales Agst No FC")</f>
        <v>50-80</v>
      </c>
    </row>
    <row r="435" spans="1:32" x14ac:dyDescent="0.45">
      <c r="A435" s="60" t="s">
        <v>2302</v>
      </c>
      <c r="B435" s="61" t="s">
        <v>1122</v>
      </c>
      <c r="C435" s="61" t="s">
        <v>1136</v>
      </c>
      <c r="D435" s="61" t="s">
        <v>1216</v>
      </c>
      <c r="E435" s="62" t="s">
        <v>545</v>
      </c>
      <c r="F435" s="62" t="s">
        <v>1721</v>
      </c>
      <c r="G435" s="63">
        <v>44593</v>
      </c>
      <c r="H435" s="64">
        <v>0</v>
      </c>
      <c r="I435" s="61" t="str">
        <f t="shared" si="36"/>
        <v>Supply</v>
      </c>
      <c r="J435" s="66">
        <v>0</v>
      </c>
      <c r="K435" s="67">
        <v>50</v>
      </c>
      <c r="L435" s="64">
        <v>50</v>
      </c>
      <c r="M435" s="64">
        <v>50</v>
      </c>
      <c r="N435" s="67">
        <f>ABS(K435-$J435)</f>
        <v>50</v>
      </c>
      <c r="O435" s="64">
        <f>ABS(L435-$J435)</f>
        <v>50</v>
      </c>
      <c r="P435" s="64">
        <f>ABS(M435-$J435)</f>
        <v>50</v>
      </c>
      <c r="Q435" s="66">
        <v>3.9613614283333343</v>
      </c>
      <c r="R435" s="66">
        <f>$Q435*J435</f>
        <v>0</v>
      </c>
      <c r="S435" s="67">
        <f>$Q435*K435</f>
        <v>198.06807141666673</v>
      </c>
      <c r="T435" s="64">
        <f>$Q435*L435</f>
        <v>198.06807141666673</v>
      </c>
      <c r="U435" s="64">
        <f>$Q435*M435</f>
        <v>198.06807141666673</v>
      </c>
      <c r="V435" s="67">
        <f t="shared" ref="V435:V477" si="37">ABS(S435-$R435)</f>
        <v>198.06807141666673</v>
      </c>
      <c r="W435" s="64">
        <f t="shared" ref="W435:W477" si="38">ABS(T435-$R435)</f>
        <v>198.06807141666673</v>
      </c>
      <c r="X435" s="117">
        <f t="shared" ref="X435:X477" si="39">ABS(U435-R435)</f>
        <v>198.06807141666673</v>
      </c>
      <c r="Y435" s="75">
        <f>IFERROR(MAX(1-N435/$J435,0),1)</f>
        <v>1</v>
      </c>
      <c r="Z435" s="27">
        <f>IFERROR(MAX(1-O435/$J435,0),1)</f>
        <v>1</v>
      </c>
      <c r="AA435" s="76">
        <f>IFERROR(MAX(1-P435/$J435,0),1)</f>
        <v>1</v>
      </c>
      <c r="AB435" s="65" t="str">
        <f>IF(SUM($J435,M435)=0,"Others",VLOOKUP(AA435,Master!$B$4:$D$13,3,TRUE))</f>
        <v>90-100%</v>
      </c>
      <c r="AC435" s="60" t="str">
        <f>IF(SUM(J435,K435)=0,"Others",IF(AND(K435=0,J435&gt;0),"Not Forecasted But Sold",IF(AND(K435&gt;0,J435=0),"Forecasted But Not Sold",IF(K435/J435&gt;1.1,"Overforecast",IF(K435/J435&lt;0.9,"Underforecast","Normal")))))</f>
        <v>Forecasted But Not Sold</v>
      </c>
      <c r="AD435" s="61" t="str">
        <f>IF(SUM(J435,L435)=0,"Others",IF(AND(L435=0,J435&gt;0),"Not Forecasted But Sold",IF(AND(L435&gt;0,J435=0),"Forecasted But Not Sold",IF(L435/J435&gt;1.1,"Overforecast",IF(L435/J435&lt;0.9,"Underforecast","Normal")))))</f>
        <v>Forecasted But Not Sold</v>
      </c>
      <c r="AE435" s="61" t="str">
        <f>IF(SUM(J435,M435)=0,"Others",IF(AND(M435=0,J435&gt;0),"Not Forecasted But Sold",IF(AND(M435&gt;0,J435=0),"Forecasted But Not Sold",IF(M435/J435&gt;1.1,"Overforecast",IF(M435/J435&lt;0.9,"Underforecast","Normal")))))</f>
        <v>Forecasted But Not Sold</v>
      </c>
      <c r="AF435" s="144" t="str">
        <f>IFERROR(IF(J435=0,"0",VLOOKUP(J435/M435,Master!$N$5:$P$11,3,TRUE)),"Sales Agst No FC")</f>
        <v>0</v>
      </c>
    </row>
    <row r="436" spans="1:32" x14ac:dyDescent="0.45">
      <c r="A436" s="60" t="s">
        <v>2302</v>
      </c>
      <c r="B436" s="61" t="s">
        <v>1123</v>
      </c>
      <c r="C436" s="61" t="s">
        <v>1136</v>
      </c>
      <c r="D436" s="61" t="s">
        <v>1215</v>
      </c>
      <c r="E436" s="62" t="s">
        <v>546</v>
      </c>
      <c r="F436" s="62" t="s">
        <v>1722</v>
      </c>
      <c r="G436" s="63">
        <v>44593</v>
      </c>
      <c r="H436" s="64">
        <v>454</v>
      </c>
      <c r="I436" s="61" t="str">
        <f t="shared" si="36"/>
        <v>Demand</v>
      </c>
      <c r="J436" s="66">
        <v>208</v>
      </c>
      <c r="K436" s="67">
        <v>395</v>
      </c>
      <c r="L436" s="64">
        <v>395</v>
      </c>
      <c r="M436" s="64">
        <v>300</v>
      </c>
      <c r="N436" s="67">
        <f>ABS(K436-$J436)</f>
        <v>187</v>
      </c>
      <c r="O436" s="64">
        <f>ABS(L436-$J436)</f>
        <v>187</v>
      </c>
      <c r="P436" s="64">
        <f>ABS(M436-$J436)</f>
        <v>92</v>
      </c>
      <c r="Q436" s="66">
        <v>3.9222081100141049</v>
      </c>
      <c r="R436" s="66">
        <f>$Q436*J436</f>
        <v>815.81928688293385</v>
      </c>
      <c r="S436" s="67">
        <f>$Q436*K436</f>
        <v>1549.2722034555713</v>
      </c>
      <c r="T436" s="64">
        <f>$Q436*L436</f>
        <v>1549.2722034555713</v>
      </c>
      <c r="U436" s="64">
        <f>$Q436*M436</f>
        <v>1176.6624330042314</v>
      </c>
      <c r="V436" s="67">
        <f t="shared" si="37"/>
        <v>733.45291657263749</v>
      </c>
      <c r="W436" s="64">
        <f t="shared" si="38"/>
        <v>733.45291657263749</v>
      </c>
      <c r="X436" s="117">
        <f t="shared" si="39"/>
        <v>360.84314612129754</v>
      </c>
      <c r="Y436" s="75">
        <f>IFERROR(MAX(1-N436/$J436,0),1)</f>
        <v>0.10096153846153844</v>
      </c>
      <c r="Z436" s="27">
        <f>IFERROR(MAX(1-O436/$J436,0),1)</f>
        <v>0.10096153846153844</v>
      </c>
      <c r="AA436" s="76">
        <f>IFERROR(MAX(1-P436/$J436,0),1)</f>
        <v>0.55769230769230771</v>
      </c>
      <c r="AB436" s="65" t="str">
        <f>IF(SUM($J436,M436)=0,"Others",VLOOKUP(AA436,Master!$B$4:$D$13,3,TRUE))</f>
        <v>50-60%</v>
      </c>
      <c r="AC436" s="60" t="str">
        <f>IF(SUM(J436,K436)=0,"Others",IF(AND(K436=0,J436&gt;0),"Not Forecasted But Sold",IF(AND(K436&gt;0,J436=0),"Forecasted But Not Sold",IF(K436/J436&gt;1.1,"Overforecast",IF(K436/J436&lt;0.9,"Underforecast","Normal")))))</f>
        <v>Overforecast</v>
      </c>
      <c r="AD436" s="61" t="str">
        <f>IF(SUM(J436,L436)=0,"Others",IF(AND(L436=0,J436&gt;0),"Not Forecasted But Sold",IF(AND(L436&gt;0,J436=0),"Forecasted But Not Sold",IF(L436/J436&gt;1.1,"Overforecast",IF(L436/J436&lt;0.9,"Underforecast","Normal")))))</f>
        <v>Overforecast</v>
      </c>
      <c r="AE436" s="61" t="str">
        <f>IF(SUM(J436,M436)=0,"Others",IF(AND(M436=0,J436&gt;0),"Not Forecasted But Sold",IF(AND(M436&gt;0,J436=0),"Forecasted But Not Sold",IF(M436/J436&gt;1.1,"Overforecast",IF(M436/J436&lt;0.9,"Underforecast","Normal")))))</f>
        <v>Overforecast</v>
      </c>
      <c r="AF436" s="144" t="str">
        <f>IFERROR(IF(J436=0,"0",VLOOKUP(J436/M436,Master!$N$5:$P$11,3,TRUE)),"Sales Agst No FC")</f>
        <v>50-80</v>
      </c>
    </row>
    <row r="437" spans="1:32" x14ac:dyDescent="0.45">
      <c r="A437" s="60" t="s">
        <v>2302</v>
      </c>
      <c r="B437" s="61" t="s">
        <v>1121</v>
      </c>
      <c r="C437" s="61" t="s">
        <v>1136</v>
      </c>
      <c r="D437" s="61" t="s">
        <v>1215</v>
      </c>
      <c r="E437" s="62" t="s">
        <v>547</v>
      </c>
      <c r="F437" s="62" t="s">
        <v>1723</v>
      </c>
      <c r="G437" s="63">
        <v>44593</v>
      </c>
      <c r="H437" s="64">
        <v>0</v>
      </c>
      <c r="I437" s="61" t="str">
        <f t="shared" si="36"/>
        <v>Supply</v>
      </c>
      <c r="J437" s="66">
        <v>0</v>
      </c>
      <c r="K437" s="67">
        <v>940</v>
      </c>
      <c r="L437" s="64">
        <v>940</v>
      </c>
      <c r="M437" s="64">
        <v>0</v>
      </c>
      <c r="N437" s="67">
        <f>ABS(K437-$J437)</f>
        <v>940</v>
      </c>
      <c r="O437" s="64">
        <f>ABS(L437-$J437)</f>
        <v>940</v>
      </c>
      <c r="P437" s="64">
        <f>ABS(M437-$J437)</f>
        <v>0</v>
      </c>
      <c r="Q437" s="66">
        <v>2.12</v>
      </c>
      <c r="R437" s="66">
        <f>$Q437*J437</f>
        <v>0</v>
      </c>
      <c r="S437" s="67">
        <f>$Q437*K437</f>
        <v>1992.8000000000002</v>
      </c>
      <c r="T437" s="64">
        <f>$Q437*L437</f>
        <v>1992.8000000000002</v>
      </c>
      <c r="U437" s="64">
        <f>$Q437*M437</f>
        <v>0</v>
      </c>
      <c r="V437" s="67">
        <f t="shared" si="37"/>
        <v>1992.8000000000002</v>
      </c>
      <c r="W437" s="64">
        <f t="shared" si="38"/>
        <v>1992.8000000000002</v>
      </c>
      <c r="X437" s="117">
        <f t="shared" si="39"/>
        <v>0</v>
      </c>
      <c r="Y437" s="75">
        <f>IFERROR(MAX(1-N437/$J437,0),1)</f>
        <v>1</v>
      </c>
      <c r="Z437" s="27">
        <f>IFERROR(MAX(1-O437/$J437,0),1)</f>
        <v>1</v>
      </c>
      <c r="AA437" s="76">
        <f>IFERROR(MAX(1-P437/$J437,0),1)</f>
        <v>1</v>
      </c>
      <c r="AB437" s="65" t="str">
        <f>IF(SUM($J437,M437)=0,"Others",VLOOKUP(AA437,Master!$B$4:$D$13,3,TRUE))</f>
        <v>Others</v>
      </c>
      <c r="AC437" s="60" t="str">
        <f>IF(SUM(J437,K437)=0,"Others",IF(AND(K437=0,J437&gt;0),"Not Forecasted But Sold",IF(AND(K437&gt;0,J437=0),"Forecasted But Not Sold",IF(K437/J437&gt;1.1,"Overforecast",IF(K437/J437&lt;0.9,"Underforecast","Normal")))))</f>
        <v>Forecasted But Not Sold</v>
      </c>
      <c r="AD437" s="61" t="str">
        <f>IF(SUM(J437,L437)=0,"Others",IF(AND(L437=0,J437&gt;0),"Not Forecasted But Sold",IF(AND(L437&gt;0,J437=0),"Forecasted But Not Sold",IF(L437/J437&gt;1.1,"Overforecast",IF(L437/J437&lt;0.9,"Underforecast","Normal")))))</f>
        <v>Forecasted But Not Sold</v>
      </c>
      <c r="AE437" s="61" t="str">
        <f>IF(SUM(J437,M437)=0,"Others",IF(AND(M437=0,J437&gt;0),"Not Forecasted But Sold",IF(AND(M437&gt;0,J437=0),"Forecasted But Not Sold",IF(M437/J437&gt;1.1,"Overforecast",IF(M437/J437&lt;0.9,"Underforecast","Normal")))))</f>
        <v>Others</v>
      </c>
      <c r="AF437" s="144" t="str">
        <f>IFERROR(IF(J437=0,"0",VLOOKUP(J437/M437,Master!$N$5:$P$11,3,TRUE)),"Sales Agst No FC")</f>
        <v>0</v>
      </c>
    </row>
    <row r="438" spans="1:32" x14ac:dyDescent="0.45">
      <c r="A438" s="60" t="s">
        <v>2302</v>
      </c>
      <c r="B438" s="61" t="s">
        <v>1121</v>
      </c>
      <c r="C438" s="61" t="s">
        <v>1136</v>
      </c>
      <c r="D438" s="61" t="s">
        <v>1215</v>
      </c>
      <c r="E438" s="62" t="s">
        <v>548</v>
      </c>
      <c r="F438" s="62" t="s">
        <v>1724</v>
      </c>
      <c r="G438" s="63">
        <v>44593</v>
      </c>
      <c r="H438" s="64">
        <v>1918</v>
      </c>
      <c r="I438" s="61" t="str">
        <f t="shared" si="36"/>
        <v>Demand</v>
      </c>
      <c r="J438" s="66">
        <v>419</v>
      </c>
      <c r="K438" s="67">
        <v>471</v>
      </c>
      <c r="L438" s="64">
        <v>471</v>
      </c>
      <c r="M438" s="64">
        <v>650</v>
      </c>
      <c r="N438" s="67">
        <f>ABS(K438-$J438)</f>
        <v>52</v>
      </c>
      <c r="O438" s="64">
        <f>ABS(L438-$J438)</f>
        <v>52</v>
      </c>
      <c r="P438" s="64">
        <f>ABS(M438-$J438)</f>
        <v>231</v>
      </c>
      <c r="Q438" s="66">
        <v>5.8695052962652365</v>
      </c>
      <c r="R438" s="66">
        <f>$Q438*J438</f>
        <v>2459.3227191351343</v>
      </c>
      <c r="S438" s="67">
        <f>$Q438*K438</f>
        <v>2764.5369945409266</v>
      </c>
      <c r="T438" s="64">
        <f>$Q438*L438</f>
        <v>2764.5369945409266</v>
      </c>
      <c r="U438" s="64">
        <f>$Q438*M438</f>
        <v>3815.1784425724036</v>
      </c>
      <c r="V438" s="67">
        <f t="shared" si="37"/>
        <v>305.21427540579225</v>
      </c>
      <c r="W438" s="64">
        <f t="shared" si="38"/>
        <v>305.21427540579225</v>
      </c>
      <c r="X438" s="117">
        <f t="shared" si="39"/>
        <v>1355.8557234372693</v>
      </c>
      <c r="Y438" s="75">
        <f>IFERROR(MAX(1-N438/$J438,0),1)</f>
        <v>0.87589498806682575</v>
      </c>
      <c r="Z438" s="27">
        <f>IFERROR(MAX(1-O438/$J438,0),1)</f>
        <v>0.87589498806682575</v>
      </c>
      <c r="AA438" s="76">
        <f>IFERROR(MAX(1-P438/$J438,0),1)</f>
        <v>0.44868735083532219</v>
      </c>
      <c r="AB438" s="65" t="str">
        <f>IF(SUM($J438,M438)=0,"Others",VLOOKUP(AA438,Master!$B$4:$D$13,3,TRUE))</f>
        <v>40-50%</v>
      </c>
      <c r="AC438" s="60" t="str">
        <f>IF(SUM(J438,K438)=0,"Others",IF(AND(K438=0,J438&gt;0),"Not Forecasted But Sold",IF(AND(K438&gt;0,J438=0),"Forecasted But Not Sold",IF(K438/J438&gt;1.1,"Overforecast",IF(K438/J438&lt;0.9,"Underforecast","Normal")))))</f>
        <v>Overforecast</v>
      </c>
      <c r="AD438" s="61" t="str">
        <f>IF(SUM(J438,L438)=0,"Others",IF(AND(L438=0,J438&gt;0),"Not Forecasted But Sold",IF(AND(L438&gt;0,J438=0),"Forecasted But Not Sold",IF(L438/J438&gt;1.1,"Overforecast",IF(L438/J438&lt;0.9,"Underforecast","Normal")))))</f>
        <v>Overforecast</v>
      </c>
      <c r="AE438" s="61" t="str">
        <f>IF(SUM(J438,M438)=0,"Others",IF(AND(M438=0,J438&gt;0),"Not Forecasted But Sold",IF(AND(M438&gt;0,J438=0),"Forecasted But Not Sold",IF(M438/J438&gt;1.1,"Overforecast",IF(M438/J438&lt;0.9,"Underforecast","Normal")))))</f>
        <v>Overforecast</v>
      </c>
      <c r="AF438" s="144" t="str">
        <f>IFERROR(IF(J438=0,"0",VLOOKUP(J438/M438,Master!$N$5:$P$11,3,TRUE)),"Sales Agst No FC")</f>
        <v>50-80</v>
      </c>
    </row>
    <row r="439" spans="1:32" x14ac:dyDescent="0.45">
      <c r="A439" s="60" t="s">
        <v>2302</v>
      </c>
      <c r="B439" s="61" t="s">
        <v>1123</v>
      </c>
      <c r="C439" s="61" t="s">
        <v>1136</v>
      </c>
      <c r="D439" s="61" t="s">
        <v>1215</v>
      </c>
      <c r="E439" s="62" t="s">
        <v>549</v>
      </c>
      <c r="F439" s="62" t="s">
        <v>1725</v>
      </c>
      <c r="G439" s="63">
        <v>44593</v>
      </c>
      <c r="H439" s="64">
        <v>0</v>
      </c>
      <c r="I439" s="61" t="str">
        <f t="shared" si="36"/>
        <v>Supply</v>
      </c>
      <c r="J439" s="66">
        <v>0</v>
      </c>
      <c r="K439" s="67">
        <v>128</v>
      </c>
      <c r="L439" s="64">
        <v>128</v>
      </c>
      <c r="M439" s="64">
        <v>600</v>
      </c>
      <c r="N439" s="67">
        <f>ABS(K439-$J439)</f>
        <v>128</v>
      </c>
      <c r="O439" s="64">
        <f>ABS(L439-$J439)</f>
        <v>128</v>
      </c>
      <c r="P439" s="64">
        <f>ABS(M439-$J439)</f>
        <v>600</v>
      </c>
      <c r="Q439" s="66">
        <v>5.4435469740634002</v>
      </c>
      <c r="R439" s="66">
        <f>$Q439*J439</f>
        <v>0</v>
      </c>
      <c r="S439" s="67">
        <f>$Q439*K439</f>
        <v>696.77401268011522</v>
      </c>
      <c r="T439" s="64">
        <f>$Q439*L439</f>
        <v>696.77401268011522</v>
      </c>
      <c r="U439" s="64">
        <f>$Q439*M439</f>
        <v>3266.1281844380401</v>
      </c>
      <c r="V439" s="67">
        <f t="shared" si="37"/>
        <v>696.77401268011522</v>
      </c>
      <c r="W439" s="64">
        <f t="shared" si="38"/>
        <v>696.77401268011522</v>
      </c>
      <c r="X439" s="117">
        <f t="shared" si="39"/>
        <v>3266.1281844380401</v>
      </c>
      <c r="Y439" s="75">
        <f>IFERROR(MAX(1-N439/$J439,0),1)</f>
        <v>1</v>
      </c>
      <c r="Z439" s="27">
        <f>IFERROR(MAX(1-O439/$J439,0),1)</f>
        <v>1</v>
      </c>
      <c r="AA439" s="76">
        <f>IFERROR(MAX(1-P439/$J439,0),1)</f>
        <v>1</v>
      </c>
      <c r="AB439" s="65" t="str">
        <f>IF(SUM($J439,M439)=0,"Others",VLOOKUP(AA439,Master!$B$4:$D$13,3,TRUE))</f>
        <v>90-100%</v>
      </c>
      <c r="AC439" s="60" t="str">
        <f>IF(SUM(J439,K439)=0,"Others",IF(AND(K439=0,J439&gt;0),"Not Forecasted But Sold",IF(AND(K439&gt;0,J439=0),"Forecasted But Not Sold",IF(K439/J439&gt;1.1,"Overforecast",IF(K439/J439&lt;0.9,"Underforecast","Normal")))))</f>
        <v>Forecasted But Not Sold</v>
      </c>
      <c r="AD439" s="61" t="str">
        <f>IF(SUM(J439,L439)=0,"Others",IF(AND(L439=0,J439&gt;0),"Not Forecasted But Sold",IF(AND(L439&gt;0,J439=0),"Forecasted But Not Sold",IF(L439/J439&gt;1.1,"Overforecast",IF(L439/J439&lt;0.9,"Underforecast","Normal")))))</f>
        <v>Forecasted But Not Sold</v>
      </c>
      <c r="AE439" s="61" t="str">
        <f>IF(SUM(J439,M439)=0,"Others",IF(AND(M439=0,J439&gt;0),"Not Forecasted But Sold",IF(AND(M439&gt;0,J439=0),"Forecasted But Not Sold",IF(M439/J439&gt;1.1,"Overforecast",IF(M439/J439&lt;0.9,"Underforecast","Normal")))))</f>
        <v>Forecasted But Not Sold</v>
      </c>
      <c r="AF439" s="144" t="str">
        <f>IFERROR(IF(J439=0,"0",VLOOKUP(J439/M439,Master!$N$5:$P$11,3,TRUE)),"Sales Agst No FC")</f>
        <v>0</v>
      </c>
    </row>
    <row r="440" spans="1:32" x14ac:dyDescent="0.45">
      <c r="A440" s="60" t="s">
        <v>2302</v>
      </c>
      <c r="B440" s="61" t="s">
        <v>1121</v>
      </c>
      <c r="C440" s="61" t="s">
        <v>1136</v>
      </c>
      <c r="D440" s="61" t="s">
        <v>1215</v>
      </c>
      <c r="E440" s="62" t="s">
        <v>550</v>
      </c>
      <c r="F440" s="62" t="s">
        <v>1726</v>
      </c>
      <c r="G440" s="63">
        <v>44593</v>
      </c>
      <c r="H440" s="64">
        <v>6876</v>
      </c>
      <c r="I440" s="61" t="str">
        <f t="shared" si="36"/>
        <v>Demand</v>
      </c>
      <c r="J440" s="66">
        <v>740</v>
      </c>
      <c r="K440" s="67">
        <v>463</v>
      </c>
      <c r="L440" s="64">
        <v>463</v>
      </c>
      <c r="M440" s="64">
        <v>725</v>
      </c>
      <c r="N440" s="67">
        <f>ABS(K440-$J440)</f>
        <v>277</v>
      </c>
      <c r="O440" s="64">
        <f>ABS(L440-$J440)</f>
        <v>277</v>
      </c>
      <c r="P440" s="64">
        <f>ABS(M440-$J440)</f>
        <v>15</v>
      </c>
      <c r="Q440" s="66">
        <v>2.0101589303841885</v>
      </c>
      <c r="R440" s="66">
        <f>$Q440*J440</f>
        <v>1487.5176084842994</v>
      </c>
      <c r="S440" s="67">
        <f>$Q440*K440</f>
        <v>930.70358476787931</v>
      </c>
      <c r="T440" s="64">
        <f>$Q440*L440</f>
        <v>930.70358476787931</v>
      </c>
      <c r="U440" s="64">
        <f>$Q440*M440</f>
        <v>1457.3652245285366</v>
      </c>
      <c r="V440" s="67">
        <f t="shared" si="37"/>
        <v>556.81402371642014</v>
      </c>
      <c r="W440" s="64">
        <f t="shared" si="38"/>
        <v>556.81402371642014</v>
      </c>
      <c r="X440" s="117">
        <f t="shared" si="39"/>
        <v>30.152383955762843</v>
      </c>
      <c r="Y440" s="75">
        <f>IFERROR(MAX(1-N440/$J440,0),1)</f>
        <v>0.62567567567567561</v>
      </c>
      <c r="Z440" s="27">
        <f>IFERROR(MAX(1-O440/$J440,0),1)</f>
        <v>0.62567567567567561</v>
      </c>
      <c r="AA440" s="76">
        <f>IFERROR(MAX(1-P440/$J440,0),1)</f>
        <v>0.97972972972972971</v>
      </c>
      <c r="AB440" s="65" t="str">
        <f>IF(SUM($J440,M440)=0,"Others",VLOOKUP(AA440,Master!$B$4:$D$13,3,TRUE))</f>
        <v>90-100%</v>
      </c>
      <c r="AC440" s="60" t="str">
        <f>IF(SUM(J440,K440)=0,"Others",IF(AND(K440=0,J440&gt;0),"Not Forecasted But Sold",IF(AND(K440&gt;0,J440=0),"Forecasted But Not Sold",IF(K440/J440&gt;1.1,"Overforecast",IF(K440/J440&lt;0.9,"Underforecast","Normal")))))</f>
        <v>Underforecast</v>
      </c>
      <c r="AD440" s="61" t="str">
        <f>IF(SUM(J440,L440)=0,"Others",IF(AND(L440=0,J440&gt;0),"Not Forecasted But Sold",IF(AND(L440&gt;0,J440=0),"Forecasted But Not Sold",IF(L440/J440&gt;1.1,"Overforecast",IF(L440/J440&lt;0.9,"Underforecast","Normal")))))</f>
        <v>Underforecast</v>
      </c>
      <c r="AE440" s="61" t="str">
        <f>IF(SUM(J440,M440)=0,"Others",IF(AND(M440=0,J440&gt;0),"Not Forecasted But Sold",IF(AND(M440&gt;0,J440=0),"Forecasted But Not Sold",IF(M440/J440&gt;1.1,"Overforecast",IF(M440/J440&lt;0.9,"Underforecast","Normal")))))</f>
        <v>Normal</v>
      </c>
      <c r="AF440" s="144" t="str">
        <f>IFERROR(IF(J440=0,"0",VLOOKUP(J440/M440,Master!$N$5:$P$11,3,TRUE)),"Sales Agst No FC")</f>
        <v>80-120</v>
      </c>
    </row>
    <row r="441" spans="1:32" x14ac:dyDescent="0.45">
      <c r="A441" s="60" t="s">
        <v>2302</v>
      </c>
      <c r="B441" s="61" t="s">
        <v>1121</v>
      </c>
      <c r="C441" s="61" t="s">
        <v>1136</v>
      </c>
      <c r="D441" s="61" t="s">
        <v>1215</v>
      </c>
      <c r="E441" s="62" t="s">
        <v>551</v>
      </c>
      <c r="F441" s="62" t="s">
        <v>1727</v>
      </c>
      <c r="G441" s="63">
        <v>44593</v>
      </c>
      <c r="H441" s="64">
        <v>4719</v>
      </c>
      <c r="I441" s="61" t="str">
        <f t="shared" si="36"/>
        <v>Demand</v>
      </c>
      <c r="J441" s="66">
        <v>424</v>
      </c>
      <c r="K441" s="67">
        <v>825</v>
      </c>
      <c r="L441" s="64">
        <v>825</v>
      </c>
      <c r="M441" s="64">
        <v>825</v>
      </c>
      <c r="N441" s="67">
        <f>ABS(K441-$J441)</f>
        <v>401</v>
      </c>
      <c r="O441" s="64">
        <f>ABS(L441-$J441)</f>
        <v>401</v>
      </c>
      <c r="P441" s="64">
        <f>ABS(M441-$J441)</f>
        <v>401</v>
      </c>
      <c r="Q441" s="66">
        <v>5.8715931620245705</v>
      </c>
      <c r="R441" s="66">
        <f>$Q441*J441</f>
        <v>2489.5555006984177</v>
      </c>
      <c r="S441" s="67">
        <f>$Q441*K441</f>
        <v>4844.0643586702708</v>
      </c>
      <c r="T441" s="64">
        <f>$Q441*L441</f>
        <v>4844.0643586702708</v>
      </c>
      <c r="U441" s="64">
        <f>$Q441*M441</f>
        <v>4844.0643586702708</v>
      </c>
      <c r="V441" s="67">
        <f t="shared" si="37"/>
        <v>2354.5088579718531</v>
      </c>
      <c r="W441" s="64">
        <f t="shared" si="38"/>
        <v>2354.5088579718531</v>
      </c>
      <c r="X441" s="117">
        <f t="shared" si="39"/>
        <v>2354.5088579718531</v>
      </c>
      <c r="Y441" s="75">
        <f>IFERROR(MAX(1-N441/$J441,0),1)</f>
        <v>5.4245283018867885E-2</v>
      </c>
      <c r="Z441" s="27">
        <f>IFERROR(MAX(1-O441/$J441,0),1)</f>
        <v>5.4245283018867885E-2</v>
      </c>
      <c r="AA441" s="76">
        <f>IFERROR(MAX(1-P441/$J441,0),1)</f>
        <v>5.4245283018867885E-2</v>
      </c>
      <c r="AB441" s="65" t="str">
        <f>IF(SUM($J441,M441)=0,"Others",VLOOKUP(AA441,Master!$B$4:$D$13,3,TRUE))</f>
        <v>0-10%</v>
      </c>
      <c r="AC441" s="60" t="str">
        <f>IF(SUM(J441,K441)=0,"Others",IF(AND(K441=0,J441&gt;0),"Not Forecasted But Sold",IF(AND(K441&gt;0,J441=0),"Forecasted But Not Sold",IF(K441/J441&gt;1.1,"Overforecast",IF(K441/J441&lt;0.9,"Underforecast","Normal")))))</f>
        <v>Overforecast</v>
      </c>
      <c r="AD441" s="61" t="str">
        <f>IF(SUM(J441,L441)=0,"Others",IF(AND(L441=0,J441&gt;0),"Not Forecasted But Sold",IF(AND(L441&gt;0,J441=0),"Forecasted But Not Sold",IF(L441/J441&gt;1.1,"Overforecast",IF(L441/J441&lt;0.9,"Underforecast","Normal")))))</f>
        <v>Overforecast</v>
      </c>
      <c r="AE441" s="61" t="str">
        <f>IF(SUM(J441,M441)=0,"Others",IF(AND(M441=0,J441&gt;0),"Not Forecasted But Sold",IF(AND(M441&gt;0,J441=0),"Forecasted But Not Sold",IF(M441/J441&gt;1.1,"Overforecast",IF(M441/J441&lt;0.9,"Underforecast","Normal")))))</f>
        <v>Overforecast</v>
      </c>
      <c r="AF441" s="144" t="str">
        <f>IFERROR(IF(J441=0,"0",VLOOKUP(J441/M441,Master!$N$5:$P$11,3,TRUE)),"Sales Agst No FC")</f>
        <v>50-80</v>
      </c>
    </row>
    <row r="442" spans="1:32" x14ac:dyDescent="0.45">
      <c r="A442" s="60" t="s">
        <v>2302</v>
      </c>
      <c r="B442" s="61" t="s">
        <v>1120</v>
      </c>
      <c r="C442" s="61" t="s">
        <v>1136</v>
      </c>
      <c r="D442" s="61" t="s">
        <v>1215</v>
      </c>
      <c r="E442" s="62" t="s">
        <v>552</v>
      </c>
      <c r="F442" s="62" t="s">
        <v>1728</v>
      </c>
      <c r="G442" s="63">
        <v>44593</v>
      </c>
      <c r="H442" s="64">
        <v>3623</v>
      </c>
      <c r="I442" s="61" t="str">
        <f t="shared" si="36"/>
        <v>Demand</v>
      </c>
      <c r="J442" s="66">
        <v>2592</v>
      </c>
      <c r="K442" s="67">
        <v>1870</v>
      </c>
      <c r="L442" s="64">
        <v>1870</v>
      </c>
      <c r="M442" s="64">
        <v>2400</v>
      </c>
      <c r="N442" s="67">
        <f>ABS(K442-$J442)</f>
        <v>722</v>
      </c>
      <c r="O442" s="64">
        <f>ABS(L442-$J442)</f>
        <v>722</v>
      </c>
      <c r="P442" s="64">
        <f>ABS(M442-$J442)</f>
        <v>192</v>
      </c>
      <c r="Q442" s="66">
        <v>6.2944383998081905</v>
      </c>
      <c r="R442" s="66">
        <f>$Q442*J442</f>
        <v>16315.18433230283</v>
      </c>
      <c r="S442" s="67">
        <f>$Q442*K442</f>
        <v>11770.599807641316</v>
      </c>
      <c r="T442" s="64">
        <f>$Q442*L442</f>
        <v>11770.599807641316</v>
      </c>
      <c r="U442" s="64">
        <f>$Q442*M442</f>
        <v>15106.652159539657</v>
      </c>
      <c r="V442" s="67">
        <f t="shared" si="37"/>
        <v>4544.5845246615136</v>
      </c>
      <c r="W442" s="64">
        <f t="shared" si="38"/>
        <v>4544.5845246615136</v>
      </c>
      <c r="X442" s="117">
        <f t="shared" si="39"/>
        <v>1208.5321727631726</v>
      </c>
      <c r="Y442" s="75">
        <f>IFERROR(MAX(1-N442/$J442,0),1)</f>
        <v>0.72145061728395055</v>
      </c>
      <c r="Z442" s="27">
        <f>IFERROR(MAX(1-O442/$J442,0),1)</f>
        <v>0.72145061728395055</v>
      </c>
      <c r="AA442" s="76">
        <f>IFERROR(MAX(1-P442/$J442,0),1)</f>
        <v>0.92592592592592593</v>
      </c>
      <c r="AB442" s="65" t="str">
        <f>IF(SUM($J442,M442)=0,"Others",VLOOKUP(AA442,Master!$B$4:$D$13,3,TRUE))</f>
        <v>90-100%</v>
      </c>
      <c r="AC442" s="60" t="str">
        <f>IF(SUM(J442,K442)=0,"Others",IF(AND(K442=0,J442&gt;0),"Not Forecasted But Sold",IF(AND(K442&gt;0,J442=0),"Forecasted But Not Sold",IF(K442/J442&gt;1.1,"Overforecast",IF(K442/J442&lt;0.9,"Underforecast","Normal")))))</f>
        <v>Underforecast</v>
      </c>
      <c r="AD442" s="61" t="str">
        <f>IF(SUM(J442,L442)=0,"Others",IF(AND(L442=0,J442&gt;0),"Not Forecasted But Sold",IF(AND(L442&gt;0,J442=0),"Forecasted But Not Sold",IF(L442/J442&gt;1.1,"Overforecast",IF(L442/J442&lt;0.9,"Underforecast","Normal")))))</f>
        <v>Underforecast</v>
      </c>
      <c r="AE442" s="61" t="str">
        <f>IF(SUM(J442,M442)=0,"Others",IF(AND(M442=0,J442&gt;0),"Not Forecasted But Sold",IF(AND(M442&gt;0,J442=0),"Forecasted But Not Sold",IF(M442/J442&gt;1.1,"Overforecast",IF(M442/J442&lt;0.9,"Underforecast","Normal")))))</f>
        <v>Normal</v>
      </c>
      <c r="AF442" s="144" t="str">
        <f>IFERROR(IF(J442=0,"0",VLOOKUP(J442/M442,Master!$N$5:$P$11,3,TRUE)),"Sales Agst No FC")</f>
        <v>80-120</v>
      </c>
    </row>
    <row r="443" spans="1:32" x14ac:dyDescent="0.45">
      <c r="A443" s="60" t="s">
        <v>2302</v>
      </c>
      <c r="B443" s="61" t="s">
        <v>1121</v>
      </c>
      <c r="C443" s="61" t="s">
        <v>1136</v>
      </c>
      <c r="D443" s="61" t="s">
        <v>1215</v>
      </c>
      <c r="E443" s="62" t="s">
        <v>553</v>
      </c>
      <c r="F443" s="62" t="s">
        <v>1729</v>
      </c>
      <c r="G443" s="63">
        <v>44593</v>
      </c>
      <c r="H443" s="64">
        <v>602</v>
      </c>
      <c r="I443" s="61" t="str">
        <f t="shared" si="36"/>
        <v>Demand</v>
      </c>
      <c r="J443" s="66">
        <v>545</v>
      </c>
      <c r="K443" s="67">
        <v>729</v>
      </c>
      <c r="L443" s="64">
        <v>729</v>
      </c>
      <c r="M443" s="64">
        <v>150</v>
      </c>
      <c r="N443" s="67">
        <f>ABS(K443-$J443)</f>
        <v>184</v>
      </c>
      <c r="O443" s="64">
        <f>ABS(L443-$J443)</f>
        <v>184</v>
      </c>
      <c r="P443" s="64">
        <f>ABS(M443-$J443)</f>
        <v>395</v>
      </c>
      <c r="Q443" s="66">
        <v>1.9694083235021116</v>
      </c>
      <c r="R443" s="66">
        <f>$Q443*J443</f>
        <v>1073.3275363086509</v>
      </c>
      <c r="S443" s="67">
        <f>$Q443*K443</f>
        <v>1435.6986678330393</v>
      </c>
      <c r="T443" s="64">
        <f>$Q443*L443</f>
        <v>1435.6986678330393</v>
      </c>
      <c r="U443" s="64">
        <f>$Q443*M443</f>
        <v>295.41124852531675</v>
      </c>
      <c r="V443" s="67">
        <f t="shared" si="37"/>
        <v>362.37113152438837</v>
      </c>
      <c r="W443" s="64">
        <f t="shared" si="38"/>
        <v>362.37113152438837</v>
      </c>
      <c r="X443" s="117">
        <f t="shared" si="39"/>
        <v>777.91628778333416</v>
      </c>
      <c r="Y443" s="75">
        <f>IFERROR(MAX(1-N443/$J443,0),1)</f>
        <v>0.66238532110091741</v>
      </c>
      <c r="Z443" s="27">
        <f>IFERROR(MAX(1-O443/$J443,0),1)</f>
        <v>0.66238532110091741</v>
      </c>
      <c r="AA443" s="76">
        <f>IFERROR(MAX(1-P443/$J443,0),1)</f>
        <v>0.27522935779816515</v>
      </c>
      <c r="AB443" s="65" t="str">
        <f>IF(SUM($J443,M443)=0,"Others",VLOOKUP(AA443,Master!$B$4:$D$13,3,TRUE))</f>
        <v>20-30%</v>
      </c>
      <c r="AC443" s="60" t="str">
        <f>IF(SUM(J443,K443)=0,"Others",IF(AND(K443=0,J443&gt;0),"Not Forecasted But Sold",IF(AND(K443&gt;0,J443=0),"Forecasted But Not Sold",IF(K443/J443&gt;1.1,"Overforecast",IF(K443/J443&lt;0.9,"Underforecast","Normal")))))</f>
        <v>Overforecast</v>
      </c>
      <c r="AD443" s="61" t="str">
        <f>IF(SUM(J443,L443)=0,"Others",IF(AND(L443=0,J443&gt;0),"Not Forecasted But Sold",IF(AND(L443&gt;0,J443=0),"Forecasted But Not Sold",IF(L443/J443&gt;1.1,"Overforecast",IF(L443/J443&lt;0.9,"Underforecast","Normal")))))</f>
        <v>Overforecast</v>
      </c>
      <c r="AE443" s="61" t="str">
        <f>IF(SUM(J443,M443)=0,"Others",IF(AND(M443=0,J443&gt;0),"Not Forecasted But Sold",IF(AND(M443&gt;0,J443=0),"Forecasted But Not Sold",IF(M443/J443&gt;1.1,"Overforecast",IF(M443/J443&lt;0.9,"Underforecast","Normal")))))</f>
        <v>Underforecast</v>
      </c>
      <c r="AF443" s="144" t="str">
        <f>IFERROR(IF(J443=0,"0",VLOOKUP(J443/M443,Master!$N$5:$P$11,3,TRUE)),"Sales Agst No FC")</f>
        <v>&gt;200"</v>
      </c>
    </row>
    <row r="444" spans="1:32" x14ac:dyDescent="0.45">
      <c r="A444" s="60" t="s">
        <v>2302</v>
      </c>
      <c r="B444" s="61" t="s">
        <v>1120</v>
      </c>
      <c r="C444" s="61" t="s">
        <v>1136</v>
      </c>
      <c r="D444" s="61" t="s">
        <v>1215</v>
      </c>
      <c r="E444" s="62" t="s">
        <v>554</v>
      </c>
      <c r="F444" s="62" t="s">
        <v>1730</v>
      </c>
      <c r="G444" s="63">
        <v>44593</v>
      </c>
      <c r="H444" s="64">
        <v>5662</v>
      </c>
      <c r="I444" s="61" t="str">
        <f t="shared" si="36"/>
        <v>Demand</v>
      </c>
      <c r="J444" s="66">
        <v>1044</v>
      </c>
      <c r="K444" s="67">
        <v>1596</v>
      </c>
      <c r="L444" s="64">
        <v>1596</v>
      </c>
      <c r="M444" s="64">
        <v>1700</v>
      </c>
      <c r="N444" s="67">
        <f>ABS(K444-$J444)</f>
        <v>552</v>
      </c>
      <c r="O444" s="64">
        <f>ABS(L444-$J444)</f>
        <v>552</v>
      </c>
      <c r="P444" s="64">
        <f>ABS(M444-$J444)</f>
        <v>656</v>
      </c>
      <c r="Q444" s="66">
        <v>1.1872502876691011</v>
      </c>
      <c r="R444" s="66">
        <f>$Q444*J444</f>
        <v>1239.4893003265415</v>
      </c>
      <c r="S444" s="67">
        <f>$Q444*K444</f>
        <v>1894.8514591198855</v>
      </c>
      <c r="T444" s="64">
        <f>$Q444*L444</f>
        <v>1894.8514591198855</v>
      </c>
      <c r="U444" s="64">
        <f>$Q444*M444</f>
        <v>2018.3254890374719</v>
      </c>
      <c r="V444" s="67">
        <f t="shared" si="37"/>
        <v>655.36215879334395</v>
      </c>
      <c r="W444" s="64">
        <f t="shared" si="38"/>
        <v>655.36215879334395</v>
      </c>
      <c r="X444" s="117">
        <f t="shared" si="39"/>
        <v>778.8361887109304</v>
      </c>
      <c r="Y444" s="75">
        <f>IFERROR(MAX(1-N444/$J444,0),1)</f>
        <v>0.47126436781609193</v>
      </c>
      <c r="Z444" s="27">
        <f>IFERROR(MAX(1-O444/$J444,0),1)</f>
        <v>0.47126436781609193</v>
      </c>
      <c r="AA444" s="76">
        <f>IFERROR(MAX(1-P444/$J444,0),1)</f>
        <v>0.37164750957854409</v>
      </c>
      <c r="AB444" s="65" t="str">
        <f>IF(SUM($J444,M444)=0,"Others",VLOOKUP(AA444,Master!$B$4:$D$13,3,TRUE))</f>
        <v>30-40%</v>
      </c>
      <c r="AC444" s="60" t="str">
        <f>IF(SUM(J444,K444)=0,"Others",IF(AND(K444=0,J444&gt;0),"Not Forecasted But Sold",IF(AND(K444&gt;0,J444=0),"Forecasted But Not Sold",IF(K444/J444&gt;1.1,"Overforecast",IF(K444/J444&lt;0.9,"Underforecast","Normal")))))</f>
        <v>Overforecast</v>
      </c>
      <c r="AD444" s="61" t="str">
        <f>IF(SUM(J444,L444)=0,"Others",IF(AND(L444=0,J444&gt;0),"Not Forecasted But Sold",IF(AND(L444&gt;0,J444=0),"Forecasted But Not Sold",IF(L444/J444&gt;1.1,"Overforecast",IF(L444/J444&lt;0.9,"Underforecast","Normal")))))</f>
        <v>Overforecast</v>
      </c>
      <c r="AE444" s="61" t="str">
        <f>IF(SUM(J444,M444)=0,"Others",IF(AND(M444=0,J444&gt;0),"Not Forecasted But Sold",IF(AND(M444&gt;0,J444=0),"Forecasted But Not Sold",IF(M444/J444&gt;1.1,"Overforecast",IF(M444/J444&lt;0.9,"Underforecast","Normal")))))</f>
        <v>Overforecast</v>
      </c>
      <c r="AF444" s="144" t="str">
        <f>IFERROR(IF(J444=0,"0",VLOOKUP(J444/M444,Master!$N$5:$P$11,3,TRUE)),"Sales Agst No FC")</f>
        <v>50-80</v>
      </c>
    </row>
    <row r="445" spans="1:32" x14ac:dyDescent="0.45">
      <c r="A445" s="60" t="s">
        <v>2302</v>
      </c>
      <c r="B445" s="61" t="s">
        <v>1121</v>
      </c>
      <c r="C445" s="61" t="s">
        <v>1136</v>
      </c>
      <c r="D445" s="61" t="s">
        <v>1215</v>
      </c>
      <c r="E445" s="62" t="s">
        <v>555</v>
      </c>
      <c r="F445" s="62" t="s">
        <v>1731</v>
      </c>
      <c r="G445" s="63">
        <v>44593</v>
      </c>
      <c r="H445" s="64">
        <v>1567</v>
      </c>
      <c r="I445" s="61" t="str">
        <f t="shared" si="36"/>
        <v>Demand</v>
      </c>
      <c r="J445" s="66">
        <v>316</v>
      </c>
      <c r="K445" s="67">
        <v>157</v>
      </c>
      <c r="L445" s="64">
        <v>157</v>
      </c>
      <c r="M445" s="64">
        <v>226</v>
      </c>
      <c r="N445" s="67">
        <f>ABS(K445-$J445)</f>
        <v>159</v>
      </c>
      <c r="O445" s="64">
        <f>ABS(L445-$J445)</f>
        <v>159</v>
      </c>
      <c r="P445" s="64">
        <f>ABS(M445-$J445)</f>
        <v>90</v>
      </c>
      <c r="Q445" s="66">
        <v>5.8604018421617523</v>
      </c>
      <c r="R445" s="66">
        <f>$Q445*J445</f>
        <v>1851.8869821231137</v>
      </c>
      <c r="S445" s="67">
        <f>$Q445*K445</f>
        <v>920.08308921939511</v>
      </c>
      <c r="T445" s="64">
        <f>$Q445*L445</f>
        <v>920.08308921939511</v>
      </c>
      <c r="U445" s="64">
        <f>$Q445*M445</f>
        <v>1324.4508163285561</v>
      </c>
      <c r="V445" s="67">
        <f t="shared" si="37"/>
        <v>931.80389290371863</v>
      </c>
      <c r="W445" s="64">
        <f t="shared" si="38"/>
        <v>931.80389290371863</v>
      </c>
      <c r="X445" s="117">
        <f t="shared" si="39"/>
        <v>527.43616579455761</v>
      </c>
      <c r="Y445" s="75">
        <f>IFERROR(MAX(1-N445/$J445,0),1)</f>
        <v>0.49683544303797467</v>
      </c>
      <c r="Z445" s="27">
        <f>IFERROR(MAX(1-O445/$J445,0),1)</f>
        <v>0.49683544303797467</v>
      </c>
      <c r="AA445" s="76">
        <f>IFERROR(MAX(1-P445/$J445,0),1)</f>
        <v>0.71518987341772156</v>
      </c>
      <c r="AB445" s="65" t="str">
        <f>IF(SUM($J445,M445)=0,"Others",VLOOKUP(AA445,Master!$B$4:$D$13,3,TRUE))</f>
        <v>70-80%</v>
      </c>
      <c r="AC445" s="60" t="str">
        <f>IF(SUM(J445,K445)=0,"Others",IF(AND(K445=0,J445&gt;0),"Not Forecasted But Sold",IF(AND(K445&gt;0,J445=0),"Forecasted But Not Sold",IF(K445/J445&gt;1.1,"Overforecast",IF(K445/J445&lt;0.9,"Underforecast","Normal")))))</f>
        <v>Underforecast</v>
      </c>
      <c r="AD445" s="61" t="str">
        <f>IF(SUM(J445,L445)=0,"Others",IF(AND(L445=0,J445&gt;0),"Not Forecasted But Sold",IF(AND(L445&gt;0,J445=0),"Forecasted But Not Sold",IF(L445/J445&gt;1.1,"Overforecast",IF(L445/J445&lt;0.9,"Underforecast","Normal")))))</f>
        <v>Underforecast</v>
      </c>
      <c r="AE445" s="61" t="str">
        <f>IF(SUM(J445,M445)=0,"Others",IF(AND(M445=0,J445&gt;0),"Not Forecasted But Sold",IF(AND(M445&gt;0,J445=0),"Forecasted But Not Sold",IF(M445/J445&gt;1.1,"Overforecast",IF(M445/J445&lt;0.9,"Underforecast","Normal")))))</f>
        <v>Underforecast</v>
      </c>
      <c r="AF445" s="144" t="str">
        <f>IFERROR(IF(J445=0,"0",VLOOKUP(J445/M445,Master!$N$5:$P$11,3,TRUE)),"Sales Agst No FC")</f>
        <v>120-150</v>
      </c>
    </row>
    <row r="446" spans="1:32" x14ac:dyDescent="0.45">
      <c r="A446" s="60" t="s">
        <v>2302</v>
      </c>
      <c r="B446" s="61" t="s">
        <v>1121</v>
      </c>
      <c r="C446" s="61" t="s">
        <v>1143</v>
      </c>
      <c r="D446" s="61" t="s">
        <v>1217</v>
      </c>
      <c r="E446" s="62" t="s">
        <v>556</v>
      </c>
      <c r="F446" s="62" t="s">
        <v>1732</v>
      </c>
      <c r="G446" s="63">
        <v>44593</v>
      </c>
      <c r="H446" s="64">
        <v>1259</v>
      </c>
      <c r="I446" s="61" t="str">
        <f t="shared" si="36"/>
        <v>Demand</v>
      </c>
      <c r="J446" s="66">
        <v>1</v>
      </c>
      <c r="K446" s="67">
        <v>100</v>
      </c>
      <c r="L446" s="64">
        <v>100</v>
      </c>
      <c r="M446" s="64">
        <v>0</v>
      </c>
      <c r="N446" s="67">
        <f>ABS(K446-$J446)</f>
        <v>99</v>
      </c>
      <c r="O446" s="64">
        <f>ABS(L446-$J446)</f>
        <v>99</v>
      </c>
      <c r="P446" s="64">
        <f>ABS(M446-$J446)</f>
        <v>1</v>
      </c>
      <c r="Q446" s="66">
        <v>33.201000000000001</v>
      </c>
      <c r="R446" s="66">
        <f>$Q446*J446</f>
        <v>33.201000000000001</v>
      </c>
      <c r="S446" s="67">
        <f>$Q446*K446</f>
        <v>3320.1</v>
      </c>
      <c r="T446" s="64">
        <f>$Q446*L446</f>
        <v>3320.1</v>
      </c>
      <c r="U446" s="64">
        <f>$Q446*M446</f>
        <v>0</v>
      </c>
      <c r="V446" s="67">
        <f t="shared" si="37"/>
        <v>3286.8989999999999</v>
      </c>
      <c r="W446" s="64">
        <f t="shared" si="38"/>
        <v>3286.8989999999999</v>
      </c>
      <c r="X446" s="117">
        <f t="shared" si="39"/>
        <v>33.201000000000001</v>
      </c>
      <c r="Y446" s="75">
        <f>IFERROR(MAX(1-N446/$J446,0),1)</f>
        <v>0</v>
      </c>
      <c r="Z446" s="27">
        <f>IFERROR(MAX(1-O446/$J446,0),1)</f>
        <v>0</v>
      </c>
      <c r="AA446" s="76">
        <f>IFERROR(MAX(1-P446/$J446,0),1)</f>
        <v>0</v>
      </c>
      <c r="AB446" s="65" t="str">
        <f>IF(SUM($J446,M446)=0,"Others",VLOOKUP(AA446,Master!$B$4:$D$13,3,TRUE))</f>
        <v>0-10%</v>
      </c>
      <c r="AC446" s="60" t="str">
        <f>IF(SUM(J446,K446)=0,"Others",IF(AND(K446=0,J446&gt;0),"Not Forecasted But Sold",IF(AND(K446&gt;0,J446=0),"Forecasted But Not Sold",IF(K446/J446&gt;1.1,"Overforecast",IF(K446/J446&lt;0.9,"Underforecast","Normal")))))</f>
        <v>Overforecast</v>
      </c>
      <c r="AD446" s="61" t="str">
        <f>IF(SUM(J446,L446)=0,"Others",IF(AND(L446=0,J446&gt;0),"Not Forecasted But Sold",IF(AND(L446&gt;0,J446=0),"Forecasted But Not Sold",IF(L446/J446&gt;1.1,"Overforecast",IF(L446/J446&lt;0.9,"Underforecast","Normal")))))</f>
        <v>Overforecast</v>
      </c>
      <c r="AE446" s="61" t="str">
        <f>IF(SUM(J446,M446)=0,"Others",IF(AND(M446=0,J446&gt;0),"Not Forecasted But Sold",IF(AND(M446&gt;0,J446=0),"Forecasted But Not Sold",IF(M446/J446&gt;1.1,"Overforecast",IF(M446/J446&lt;0.9,"Underforecast","Normal")))))</f>
        <v>Not Forecasted But Sold</v>
      </c>
      <c r="AF446" s="144" t="str">
        <f>IFERROR(IF(J446=0,"0",VLOOKUP(J446/M446,Master!$N$5:$P$11,3,TRUE)),"Sales Agst No FC")</f>
        <v>Sales Agst No FC</v>
      </c>
    </row>
    <row r="447" spans="1:32" x14ac:dyDescent="0.45">
      <c r="A447" s="60" t="s">
        <v>2302</v>
      </c>
      <c r="B447" s="61" t="s">
        <v>1121</v>
      </c>
      <c r="C447" s="61" t="s">
        <v>1143</v>
      </c>
      <c r="D447" s="61" t="s">
        <v>1217</v>
      </c>
      <c r="E447" s="62" t="s">
        <v>557</v>
      </c>
      <c r="F447" s="62" t="s">
        <v>1733</v>
      </c>
      <c r="G447" s="63">
        <v>44593</v>
      </c>
      <c r="H447" s="64">
        <v>1629</v>
      </c>
      <c r="I447" s="61" t="str">
        <f t="shared" si="36"/>
        <v>Demand</v>
      </c>
      <c r="J447" s="66">
        <v>1</v>
      </c>
      <c r="K447" s="67">
        <v>80</v>
      </c>
      <c r="L447" s="64">
        <v>80</v>
      </c>
      <c r="M447" s="64">
        <v>0</v>
      </c>
      <c r="N447" s="67">
        <f>ABS(K447-$J447)</f>
        <v>79</v>
      </c>
      <c r="O447" s="64">
        <f>ABS(L447-$J447)</f>
        <v>79</v>
      </c>
      <c r="P447" s="64">
        <f>ABS(M447-$J447)</f>
        <v>1</v>
      </c>
      <c r="Q447" s="66">
        <v>34.390999999999998</v>
      </c>
      <c r="R447" s="66">
        <f>$Q447*J447</f>
        <v>34.390999999999998</v>
      </c>
      <c r="S447" s="67">
        <f>$Q447*K447</f>
        <v>2751.2799999999997</v>
      </c>
      <c r="T447" s="64">
        <f>$Q447*L447</f>
        <v>2751.2799999999997</v>
      </c>
      <c r="U447" s="64">
        <f>$Q447*M447</f>
        <v>0</v>
      </c>
      <c r="V447" s="67">
        <f t="shared" si="37"/>
        <v>2716.8889999999997</v>
      </c>
      <c r="W447" s="64">
        <f t="shared" si="38"/>
        <v>2716.8889999999997</v>
      </c>
      <c r="X447" s="117">
        <f t="shared" si="39"/>
        <v>34.390999999999998</v>
      </c>
      <c r="Y447" s="75">
        <f>IFERROR(MAX(1-N447/$J447,0),1)</f>
        <v>0</v>
      </c>
      <c r="Z447" s="27">
        <f>IFERROR(MAX(1-O447/$J447,0),1)</f>
        <v>0</v>
      </c>
      <c r="AA447" s="76">
        <f>IFERROR(MAX(1-P447/$J447,0),1)</f>
        <v>0</v>
      </c>
      <c r="AB447" s="65" t="str">
        <f>IF(SUM($J447,M447)=0,"Others",VLOOKUP(AA447,Master!$B$4:$D$13,3,TRUE))</f>
        <v>0-10%</v>
      </c>
      <c r="AC447" s="60" t="str">
        <f>IF(SUM(J447,K447)=0,"Others",IF(AND(K447=0,J447&gt;0),"Not Forecasted But Sold",IF(AND(K447&gt;0,J447=0),"Forecasted But Not Sold",IF(K447/J447&gt;1.1,"Overforecast",IF(K447/J447&lt;0.9,"Underforecast","Normal")))))</f>
        <v>Overforecast</v>
      </c>
      <c r="AD447" s="61" t="str">
        <f>IF(SUM(J447,L447)=0,"Others",IF(AND(L447=0,J447&gt;0),"Not Forecasted But Sold",IF(AND(L447&gt;0,J447=0),"Forecasted But Not Sold",IF(L447/J447&gt;1.1,"Overforecast",IF(L447/J447&lt;0.9,"Underforecast","Normal")))))</f>
        <v>Overforecast</v>
      </c>
      <c r="AE447" s="61" t="str">
        <f>IF(SUM(J447,M447)=0,"Others",IF(AND(M447=0,J447&gt;0),"Not Forecasted But Sold",IF(AND(M447&gt;0,J447=0),"Forecasted But Not Sold",IF(M447/J447&gt;1.1,"Overforecast",IF(M447/J447&lt;0.9,"Underforecast","Normal")))))</f>
        <v>Not Forecasted But Sold</v>
      </c>
      <c r="AF447" s="144" t="str">
        <f>IFERROR(IF(J447=0,"0",VLOOKUP(J447/M447,Master!$N$5:$P$11,3,TRUE)),"Sales Agst No FC")</f>
        <v>Sales Agst No FC</v>
      </c>
    </row>
    <row r="448" spans="1:32" x14ac:dyDescent="0.45">
      <c r="A448" s="60" t="s">
        <v>2302</v>
      </c>
      <c r="B448" s="61" t="s">
        <v>1121</v>
      </c>
      <c r="C448" s="61" t="s">
        <v>1143</v>
      </c>
      <c r="D448" s="61" t="s">
        <v>1217</v>
      </c>
      <c r="E448" s="62" t="s">
        <v>558</v>
      </c>
      <c r="F448" s="62" t="s">
        <v>1734</v>
      </c>
      <c r="G448" s="63">
        <v>44593</v>
      </c>
      <c r="H448" s="64">
        <v>1718</v>
      </c>
      <c r="I448" s="61" t="str">
        <f t="shared" si="36"/>
        <v>Demand</v>
      </c>
      <c r="J448" s="66">
        <v>1</v>
      </c>
      <c r="K448" s="67">
        <v>80</v>
      </c>
      <c r="L448" s="64">
        <v>80</v>
      </c>
      <c r="M448" s="64">
        <v>0</v>
      </c>
      <c r="N448" s="67">
        <f>ABS(K448-$J448)</f>
        <v>79</v>
      </c>
      <c r="O448" s="64">
        <f>ABS(L448-$J448)</f>
        <v>79</v>
      </c>
      <c r="P448" s="64">
        <f>ABS(M448-$J448)</f>
        <v>1</v>
      </c>
      <c r="Q448" s="66">
        <v>35.580999999999996</v>
      </c>
      <c r="R448" s="66">
        <f>$Q448*J448</f>
        <v>35.580999999999996</v>
      </c>
      <c r="S448" s="67">
        <f>$Q448*K448</f>
        <v>2846.4799999999996</v>
      </c>
      <c r="T448" s="64">
        <f>$Q448*L448</f>
        <v>2846.4799999999996</v>
      </c>
      <c r="U448" s="64">
        <f>$Q448*M448</f>
        <v>0</v>
      </c>
      <c r="V448" s="67">
        <f t="shared" si="37"/>
        <v>2810.8989999999994</v>
      </c>
      <c r="W448" s="64">
        <f t="shared" si="38"/>
        <v>2810.8989999999994</v>
      </c>
      <c r="X448" s="117">
        <f t="shared" si="39"/>
        <v>35.580999999999996</v>
      </c>
      <c r="Y448" s="75">
        <f>IFERROR(MAX(1-N448/$J448,0),1)</f>
        <v>0</v>
      </c>
      <c r="Z448" s="27">
        <f>IFERROR(MAX(1-O448/$J448,0),1)</f>
        <v>0</v>
      </c>
      <c r="AA448" s="76">
        <f>IFERROR(MAX(1-P448/$J448,0),1)</f>
        <v>0</v>
      </c>
      <c r="AB448" s="65" t="str">
        <f>IF(SUM($J448,M448)=0,"Others",VLOOKUP(AA448,Master!$B$4:$D$13,3,TRUE))</f>
        <v>0-10%</v>
      </c>
      <c r="AC448" s="60" t="str">
        <f>IF(SUM(J448,K448)=0,"Others",IF(AND(K448=0,J448&gt;0),"Not Forecasted But Sold",IF(AND(K448&gt;0,J448=0),"Forecasted But Not Sold",IF(K448/J448&gt;1.1,"Overforecast",IF(K448/J448&lt;0.9,"Underforecast","Normal")))))</f>
        <v>Overforecast</v>
      </c>
      <c r="AD448" s="61" t="str">
        <f>IF(SUM(J448,L448)=0,"Others",IF(AND(L448=0,J448&gt;0),"Not Forecasted But Sold",IF(AND(L448&gt;0,J448=0),"Forecasted But Not Sold",IF(L448/J448&gt;1.1,"Overforecast",IF(L448/J448&lt;0.9,"Underforecast","Normal")))))</f>
        <v>Overforecast</v>
      </c>
      <c r="AE448" s="61" t="str">
        <f>IF(SUM(J448,M448)=0,"Others",IF(AND(M448=0,J448&gt;0),"Not Forecasted But Sold",IF(AND(M448&gt;0,J448=0),"Forecasted But Not Sold",IF(M448/J448&gt;1.1,"Overforecast",IF(M448/J448&lt;0.9,"Underforecast","Normal")))))</f>
        <v>Not Forecasted But Sold</v>
      </c>
      <c r="AF448" s="144" t="str">
        <f>IFERROR(IF(J448=0,"0",VLOOKUP(J448/M448,Master!$N$5:$P$11,3,TRUE)),"Sales Agst No FC")</f>
        <v>Sales Agst No FC</v>
      </c>
    </row>
    <row r="449" spans="1:32" x14ac:dyDescent="0.45">
      <c r="A449" s="60" t="s">
        <v>2302</v>
      </c>
      <c r="B449" s="61" t="s">
        <v>1121</v>
      </c>
      <c r="C449" s="61" t="s">
        <v>1143</v>
      </c>
      <c r="D449" s="61" t="s">
        <v>1217</v>
      </c>
      <c r="E449" s="62" t="s">
        <v>559</v>
      </c>
      <c r="F449" s="62" t="s">
        <v>1735</v>
      </c>
      <c r="G449" s="63">
        <v>44593</v>
      </c>
      <c r="H449" s="64">
        <v>1350</v>
      </c>
      <c r="I449" s="61" t="str">
        <f t="shared" si="36"/>
        <v>Demand</v>
      </c>
      <c r="J449" s="66">
        <v>21</v>
      </c>
      <c r="K449" s="67">
        <v>100</v>
      </c>
      <c r="L449" s="64">
        <v>100</v>
      </c>
      <c r="M449" s="64">
        <v>0</v>
      </c>
      <c r="N449" s="67">
        <f>ABS(K449-$J449)</f>
        <v>79</v>
      </c>
      <c r="O449" s="64">
        <f>ABS(L449-$J449)</f>
        <v>79</v>
      </c>
      <c r="P449" s="64">
        <f>ABS(M449-$J449)</f>
        <v>21</v>
      </c>
      <c r="Q449" s="66">
        <v>36.771000000000001</v>
      </c>
      <c r="R449" s="66">
        <f>$Q449*J449</f>
        <v>772.19100000000003</v>
      </c>
      <c r="S449" s="67">
        <f>$Q449*K449</f>
        <v>3677.1</v>
      </c>
      <c r="T449" s="64">
        <f>$Q449*L449</f>
        <v>3677.1</v>
      </c>
      <c r="U449" s="64">
        <f>$Q449*M449</f>
        <v>0</v>
      </c>
      <c r="V449" s="67">
        <f t="shared" si="37"/>
        <v>2904.9089999999997</v>
      </c>
      <c r="W449" s="64">
        <f t="shared" si="38"/>
        <v>2904.9089999999997</v>
      </c>
      <c r="X449" s="117">
        <f t="shared" si="39"/>
        <v>772.19100000000003</v>
      </c>
      <c r="Y449" s="75">
        <f>IFERROR(MAX(1-N449/$J449,0),1)</f>
        <v>0</v>
      </c>
      <c r="Z449" s="27">
        <f>IFERROR(MAX(1-O449/$J449,0),1)</f>
        <v>0</v>
      </c>
      <c r="AA449" s="76">
        <f>IFERROR(MAX(1-P449/$J449,0),1)</f>
        <v>0</v>
      </c>
      <c r="AB449" s="65" t="str">
        <f>IF(SUM($J449,M449)=0,"Others",VLOOKUP(AA449,Master!$B$4:$D$13,3,TRUE))</f>
        <v>0-10%</v>
      </c>
      <c r="AC449" s="60" t="str">
        <f>IF(SUM(J449,K449)=0,"Others",IF(AND(K449=0,J449&gt;0),"Not Forecasted But Sold",IF(AND(K449&gt;0,J449=0),"Forecasted But Not Sold",IF(K449/J449&gt;1.1,"Overforecast",IF(K449/J449&lt;0.9,"Underforecast","Normal")))))</f>
        <v>Overforecast</v>
      </c>
      <c r="AD449" s="61" t="str">
        <f>IF(SUM(J449,L449)=0,"Others",IF(AND(L449=0,J449&gt;0),"Not Forecasted But Sold",IF(AND(L449&gt;0,J449=0),"Forecasted But Not Sold",IF(L449/J449&gt;1.1,"Overforecast",IF(L449/J449&lt;0.9,"Underforecast","Normal")))))</f>
        <v>Overforecast</v>
      </c>
      <c r="AE449" s="61" t="str">
        <f>IF(SUM(J449,M449)=0,"Others",IF(AND(M449=0,J449&gt;0),"Not Forecasted But Sold",IF(AND(M449&gt;0,J449=0),"Forecasted But Not Sold",IF(M449/J449&gt;1.1,"Overforecast",IF(M449/J449&lt;0.9,"Underforecast","Normal")))))</f>
        <v>Not Forecasted But Sold</v>
      </c>
      <c r="AF449" s="144" t="str">
        <f>IFERROR(IF(J449=0,"0",VLOOKUP(J449/M449,Master!$N$5:$P$11,3,TRUE)),"Sales Agst No FC")</f>
        <v>Sales Agst No FC</v>
      </c>
    </row>
    <row r="450" spans="1:32" x14ac:dyDescent="0.45">
      <c r="A450" s="60" t="s">
        <v>2302</v>
      </c>
      <c r="B450" s="61" t="s">
        <v>1123</v>
      </c>
      <c r="C450" s="61" t="s">
        <v>1143</v>
      </c>
      <c r="D450" s="61" t="s">
        <v>1217</v>
      </c>
      <c r="E450" s="62" t="s">
        <v>560</v>
      </c>
      <c r="F450" s="62" t="s">
        <v>1736</v>
      </c>
      <c r="G450" s="63">
        <v>44593</v>
      </c>
      <c r="H450" s="64">
        <v>0</v>
      </c>
      <c r="I450" s="61" t="str">
        <f t="shared" si="36"/>
        <v>Supply</v>
      </c>
      <c r="J450" s="66">
        <v>0</v>
      </c>
      <c r="K450" s="67">
        <v>0</v>
      </c>
      <c r="L450" s="64">
        <v>0</v>
      </c>
      <c r="M450" s="64">
        <v>0</v>
      </c>
      <c r="N450" s="67">
        <f>ABS(K450-$J450)</f>
        <v>0</v>
      </c>
      <c r="O450" s="64">
        <f>ABS(L450-$J450)</f>
        <v>0</v>
      </c>
      <c r="P450" s="64">
        <f>ABS(M450-$J450)</f>
        <v>0</v>
      </c>
      <c r="Q450" s="66">
        <v>22.2</v>
      </c>
      <c r="R450" s="66">
        <f>$Q450*J450</f>
        <v>0</v>
      </c>
      <c r="S450" s="67">
        <f>$Q450*K450</f>
        <v>0</v>
      </c>
      <c r="T450" s="64">
        <f>$Q450*L450</f>
        <v>0</v>
      </c>
      <c r="U450" s="64">
        <f>$Q450*M450</f>
        <v>0</v>
      </c>
      <c r="V450" s="67">
        <f t="shared" si="37"/>
        <v>0</v>
      </c>
      <c r="W450" s="64">
        <f t="shared" si="38"/>
        <v>0</v>
      </c>
      <c r="X450" s="117">
        <f t="shared" si="39"/>
        <v>0</v>
      </c>
      <c r="Y450" s="75">
        <f>IFERROR(MAX(1-N450/$J450,0),1)</f>
        <v>1</v>
      </c>
      <c r="Z450" s="27">
        <f>IFERROR(MAX(1-O450/$J450,0),1)</f>
        <v>1</v>
      </c>
      <c r="AA450" s="76">
        <f>IFERROR(MAX(1-P450/$J450,0),1)</f>
        <v>1</v>
      </c>
      <c r="AB450" s="65" t="str">
        <f>IF(SUM($J450,M450)=0,"Others",VLOOKUP(AA450,Master!$B$4:$D$13,3,TRUE))</f>
        <v>Others</v>
      </c>
      <c r="AC450" s="60" t="str">
        <f>IF(SUM(J450,K450)=0,"Others",IF(AND(K450=0,J450&gt;0),"Not Forecasted But Sold",IF(AND(K450&gt;0,J450=0),"Forecasted But Not Sold",IF(K450/J450&gt;1.1,"Overforecast",IF(K450/J450&lt;0.9,"Underforecast","Normal")))))</f>
        <v>Others</v>
      </c>
      <c r="AD450" s="61" t="str">
        <f>IF(SUM(J450,L450)=0,"Others",IF(AND(L450=0,J450&gt;0),"Not Forecasted But Sold",IF(AND(L450&gt;0,J450=0),"Forecasted But Not Sold",IF(L450/J450&gt;1.1,"Overforecast",IF(L450/J450&lt;0.9,"Underforecast","Normal")))))</f>
        <v>Others</v>
      </c>
      <c r="AE450" s="61" t="str">
        <f>IF(SUM(J450,M450)=0,"Others",IF(AND(M450=0,J450&gt;0),"Not Forecasted But Sold",IF(AND(M450&gt;0,J450=0),"Forecasted But Not Sold",IF(M450/J450&gt;1.1,"Overforecast",IF(M450/J450&lt;0.9,"Underforecast","Normal")))))</f>
        <v>Others</v>
      </c>
      <c r="AF450" s="144" t="str">
        <f>IFERROR(IF(J450=0,"0",VLOOKUP(J450/M450,Master!$N$5:$P$11,3,TRUE)),"Sales Agst No FC")</f>
        <v>0</v>
      </c>
    </row>
    <row r="451" spans="1:32" x14ac:dyDescent="0.45">
      <c r="A451" s="60" t="s">
        <v>2302</v>
      </c>
      <c r="B451" s="61" t="s">
        <v>1123</v>
      </c>
      <c r="C451" s="61" t="s">
        <v>1143</v>
      </c>
      <c r="D451" s="61" t="s">
        <v>1217</v>
      </c>
      <c r="E451" s="62" t="s">
        <v>561</v>
      </c>
      <c r="F451" s="62" t="s">
        <v>1737</v>
      </c>
      <c r="G451" s="63">
        <v>44593</v>
      </c>
      <c r="H451" s="64">
        <v>0</v>
      </c>
      <c r="I451" s="61" t="str">
        <f t="shared" si="36"/>
        <v>Supply</v>
      </c>
      <c r="J451" s="66">
        <v>0</v>
      </c>
      <c r="K451" s="67">
        <v>0</v>
      </c>
      <c r="L451" s="64">
        <v>0</v>
      </c>
      <c r="M451" s="64">
        <v>0</v>
      </c>
      <c r="N451" s="67">
        <f>ABS(K451-$J451)</f>
        <v>0</v>
      </c>
      <c r="O451" s="64">
        <f>ABS(L451-$J451)</f>
        <v>0</v>
      </c>
      <c r="P451" s="64">
        <f>ABS(M451-$J451)</f>
        <v>0</v>
      </c>
      <c r="Q451" s="66">
        <v>24.071000000000002</v>
      </c>
      <c r="R451" s="66">
        <f>$Q451*J451</f>
        <v>0</v>
      </c>
      <c r="S451" s="67">
        <f>$Q451*K451</f>
        <v>0</v>
      </c>
      <c r="T451" s="64">
        <f>$Q451*L451</f>
        <v>0</v>
      </c>
      <c r="U451" s="64">
        <f>$Q451*M451</f>
        <v>0</v>
      </c>
      <c r="V451" s="67">
        <f t="shared" si="37"/>
        <v>0</v>
      </c>
      <c r="W451" s="64">
        <f t="shared" si="38"/>
        <v>0</v>
      </c>
      <c r="X451" s="117">
        <f t="shared" si="39"/>
        <v>0</v>
      </c>
      <c r="Y451" s="75">
        <f>IFERROR(MAX(1-N451/$J451,0),1)</f>
        <v>1</v>
      </c>
      <c r="Z451" s="27">
        <f>IFERROR(MAX(1-O451/$J451,0),1)</f>
        <v>1</v>
      </c>
      <c r="AA451" s="76">
        <f>IFERROR(MAX(1-P451/$J451,0),1)</f>
        <v>1</v>
      </c>
      <c r="AB451" s="65" t="str">
        <f>IF(SUM($J451,M451)=0,"Others",VLOOKUP(AA451,Master!$B$4:$D$13,3,TRUE))</f>
        <v>Others</v>
      </c>
      <c r="AC451" s="60" t="str">
        <f>IF(SUM(J451,K451)=0,"Others",IF(AND(K451=0,J451&gt;0),"Not Forecasted But Sold",IF(AND(K451&gt;0,J451=0),"Forecasted But Not Sold",IF(K451/J451&gt;1.1,"Overforecast",IF(K451/J451&lt;0.9,"Underforecast","Normal")))))</f>
        <v>Others</v>
      </c>
      <c r="AD451" s="61" t="str">
        <f>IF(SUM(J451,L451)=0,"Others",IF(AND(L451=0,J451&gt;0),"Not Forecasted But Sold",IF(AND(L451&gt;0,J451=0),"Forecasted But Not Sold",IF(L451/J451&gt;1.1,"Overforecast",IF(L451/J451&lt;0.9,"Underforecast","Normal")))))</f>
        <v>Others</v>
      </c>
      <c r="AE451" s="61" t="str">
        <f>IF(SUM(J451,M451)=0,"Others",IF(AND(M451=0,J451&gt;0),"Not Forecasted But Sold",IF(AND(M451&gt;0,J451=0),"Forecasted But Not Sold",IF(M451/J451&gt;1.1,"Overforecast",IF(M451/J451&lt;0.9,"Underforecast","Normal")))))</f>
        <v>Others</v>
      </c>
      <c r="AF451" s="144" t="str">
        <f>IFERROR(IF(J451=0,"0",VLOOKUP(J451/M451,Master!$N$5:$P$11,3,TRUE)),"Sales Agst No FC")</f>
        <v>0</v>
      </c>
    </row>
    <row r="452" spans="1:32" x14ac:dyDescent="0.45">
      <c r="A452" s="60" t="s">
        <v>2302</v>
      </c>
      <c r="B452" s="61" t="s">
        <v>1123</v>
      </c>
      <c r="C452" s="61" t="s">
        <v>1143</v>
      </c>
      <c r="D452" s="61" t="s">
        <v>1217</v>
      </c>
      <c r="E452" s="62" t="s">
        <v>562</v>
      </c>
      <c r="F452" s="62" t="s">
        <v>1738</v>
      </c>
      <c r="G452" s="63">
        <v>44593</v>
      </c>
      <c r="H452" s="64">
        <v>0</v>
      </c>
      <c r="I452" s="61" t="str">
        <f t="shared" si="36"/>
        <v>Supply</v>
      </c>
      <c r="J452" s="66">
        <v>0</v>
      </c>
      <c r="K452" s="67">
        <v>0</v>
      </c>
      <c r="L452" s="64">
        <v>0</v>
      </c>
      <c r="M452" s="64">
        <v>0</v>
      </c>
      <c r="N452" s="67">
        <f>ABS(K452-$J452)</f>
        <v>0</v>
      </c>
      <c r="O452" s="64">
        <f>ABS(L452-$J452)</f>
        <v>0</v>
      </c>
      <c r="P452" s="64">
        <f>ABS(M452-$J452)</f>
        <v>0</v>
      </c>
      <c r="Q452" s="66">
        <v>25.94</v>
      </c>
      <c r="R452" s="66">
        <f>$Q452*J452</f>
        <v>0</v>
      </c>
      <c r="S452" s="67">
        <f>$Q452*K452</f>
        <v>0</v>
      </c>
      <c r="T452" s="64">
        <f>$Q452*L452</f>
        <v>0</v>
      </c>
      <c r="U452" s="64">
        <f>$Q452*M452</f>
        <v>0</v>
      </c>
      <c r="V452" s="67">
        <f t="shared" si="37"/>
        <v>0</v>
      </c>
      <c r="W452" s="64">
        <f t="shared" si="38"/>
        <v>0</v>
      </c>
      <c r="X452" s="117">
        <f t="shared" si="39"/>
        <v>0</v>
      </c>
      <c r="Y452" s="75">
        <f>IFERROR(MAX(1-N452/$J452,0),1)</f>
        <v>1</v>
      </c>
      <c r="Z452" s="27">
        <f>IFERROR(MAX(1-O452/$J452,0),1)</f>
        <v>1</v>
      </c>
      <c r="AA452" s="76">
        <f>IFERROR(MAX(1-P452/$J452,0),1)</f>
        <v>1</v>
      </c>
      <c r="AB452" s="65" t="str">
        <f>IF(SUM($J452,M452)=0,"Others",VLOOKUP(AA452,Master!$B$4:$D$13,3,TRUE))</f>
        <v>Others</v>
      </c>
      <c r="AC452" s="60" t="str">
        <f>IF(SUM(J452,K452)=0,"Others",IF(AND(K452=0,J452&gt;0),"Not Forecasted But Sold",IF(AND(K452&gt;0,J452=0),"Forecasted But Not Sold",IF(K452/J452&gt;1.1,"Overforecast",IF(K452/J452&lt;0.9,"Underforecast","Normal")))))</f>
        <v>Others</v>
      </c>
      <c r="AD452" s="61" t="str">
        <f>IF(SUM(J452,L452)=0,"Others",IF(AND(L452=0,J452&gt;0),"Not Forecasted But Sold",IF(AND(L452&gt;0,J452=0),"Forecasted But Not Sold",IF(L452/J452&gt;1.1,"Overforecast",IF(L452/J452&lt;0.9,"Underforecast","Normal")))))</f>
        <v>Others</v>
      </c>
      <c r="AE452" s="61" t="str">
        <f>IF(SUM(J452,M452)=0,"Others",IF(AND(M452=0,J452&gt;0),"Not Forecasted But Sold",IF(AND(M452&gt;0,J452=0),"Forecasted But Not Sold",IF(M452/J452&gt;1.1,"Overforecast",IF(M452/J452&lt;0.9,"Underforecast","Normal")))))</f>
        <v>Others</v>
      </c>
      <c r="AF452" s="144" t="str">
        <f>IFERROR(IF(J452=0,"0",VLOOKUP(J452/M452,Master!$N$5:$P$11,3,TRUE)),"Sales Agst No FC")</f>
        <v>0</v>
      </c>
    </row>
    <row r="453" spans="1:32" x14ac:dyDescent="0.45">
      <c r="A453" s="60" t="s">
        <v>2302</v>
      </c>
      <c r="B453" s="61" t="s">
        <v>1123</v>
      </c>
      <c r="C453" s="61" t="s">
        <v>1143</v>
      </c>
      <c r="D453" s="61" t="s">
        <v>1217</v>
      </c>
      <c r="E453" s="62" t="s">
        <v>563</v>
      </c>
      <c r="F453" s="62" t="s">
        <v>1739</v>
      </c>
      <c r="G453" s="63">
        <v>44593</v>
      </c>
      <c r="H453" s="64">
        <v>0</v>
      </c>
      <c r="I453" s="61" t="str">
        <f t="shared" si="36"/>
        <v>Supply</v>
      </c>
      <c r="J453" s="66">
        <v>0</v>
      </c>
      <c r="K453" s="67">
        <v>0</v>
      </c>
      <c r="L453" s="64">
        <v>0</v>
      </c>
      <c r="M453" s="64">
        <v>0</v>
      </c>
      <c r="N453" s="67">
        <f>ABS(K453-$J453)</f>
        <v>0</v>
      </c>
      <c r="O453" s="64">
        <f>ABS(L453-$J453)</f>
        <v>0</v>
      </c>
      <c r="P453" s="64">
        <f>ABS(M453-$J453)</f>
        <v>0</v>
      </c>
      <c r="Q453" s="66">
        <v>27.809000000000001</v>
      </c>
      <c r="R453" s="66">
        <f>$Q453*J453</f>
        <v>0</v>
      </c>
      <c r="S453" s="67">
        <f>$Q453*K453</f>
        <v>0</v>
      </c>
      <c r="T453" s="64">
        <f>$Q453*L453</f>
        <v>0</v>
      </c>
      <c r="U453" s="64">
        <f>$Q453*M453</f>
        <v>0</v>
      </c>
      <c r="V453" s="67">
        <f t="shared" si="37"/>
        <v>0</v>
      </c>
      <c r="W453" s="64">
        <f t="shared" si="38"/>
        <v>0</v>
      </c>
      <c r="X453" s="117">
        <f t="shared" si="39"/>
        <v>0</v>
      </c>
      <c r="Y453" s="75">
        <f>IFERROR(MAX(1-N453/$J453,0),1)</f>
        <v>1</v>
      </c>
      <c r="Z453" s="27">
        <f>IFERROR(MAX(1-O453/$J453,0),1)</f>
        <v>1</v>
      </c>
      <c r="AA453" s="76">
        <f>IFERROR(MAX(1-P453/$J453,0),1)</f>
        <v>1</v>
      </c>
      <c r="AB453" s="65" t="str">
        <f>IF(SUM($J453,M453)=0,"Others",VLOOKUP(AA453,Master!$B$4:$D$13,3,TRUE))</f>
        <v>Others</v>
      </c>
      <c r="AC453" s="60" t="str">
        <f>IF(SUM(J453,K453)=0,"Others",IF(AND(K453=0,J453&gt;0),"Not Forecasted But Sold",IF(AND(K453&gt;0,J453=0),"Forecasted But Not Sold",IF(K453/J453&gt;1.1,"Overforecast",IF(K453/J453&lt;0.9,"Underforecast","Normal")))))</f>
        <v>Others</v>
      </c>
      <c r="AD453" s="61" t="str">
        <f>IF(SUM(J453,L453)=0,"Others",IF(AND(L453=0,J453&gt;0),"Not Forecasted But Sold",IF(AND(L453&gt;0,J453=0),"Forecasted But Not Sold",IF(L453/J453&gt;1.1,"Overforecast",IF(L453/J453&lt;0.9,"Underforecast","Normal")))))</f>
        <v>Others</v>
      </c>
      <c r="AE453" s="61" t="str">
        <f>IF(SUM(J453,M453)=0,"Others",IF(AND(M453=0,J453&gt;0),"Not Forecasted But Sold",IF(AND(M453&gt;0,J453=0),"Forecasted But Not Sold",IF(M453/J453&gt;1.1,"Overforecast",IF(M453/J453&lt;0.9,"Underforecast","Normal")))))</f>
        <v>Others</v>
      </c>
      <c r="AF453" s="144" t="str">
        <f>IFERROR(IF(J453=0,"0",VLOOKUP(J453/M453,Master!$N$5:$P$11,3,TRUE)),"Sales Agst No FC")</f>
        <v>0</v>
      </c>
    </row>
    <row r="454" spans="1:32" x14ac:dyDescent="0.45">
      <c r="A454" s="60" t="s">
        <v>2302</v>
      </c>
      <c r="B454" s="61" t="s">
        <v>1122</v>
      </c>
      <c r="C454" s="61" t="s">
        <v>1137</v>
      </c>
      <c r="D454" s="61" t="s">
        <v>1218</v>
      </c>
      <c r="E454" s="62" t="s">
        <v>565</v>
      </c>
      <c r="F454" s="62" t="s">
        <v>1740</v>
      </c>
      <c r="G454" s="63">
        <v>44593</v>
      </c>
      <c r="H454" s="64">
        <v>935</v>
      </c>
      <c r="I454" s="61" t="str">
        <f t="shared" si="36"/>
        <v>Demand</v>
      </c>
      <c r="J454" s="66">
        <v>353</v>
      </c>
      <c r="K454" s="67">
        <v>385</v>
      </c>
      <c r="L454" s="64">
        <v>385</v>
      </c>
      <c r="M454" s="64">
        <v>500</v>
      </c>
      <c r="N454" s="67">
        <f>ABS(K454-$J454)</f>
        <v>32</v>
      </c>
      <c r="O454" s="64">
        <f>ABS(L454-$J454)</f>
        <v>32</v>
      </c>
      <c r="P454" s="64">
        <f>ABS(M454-$J454)</f>
        <v>147</v>
      </c>
      <c r="Q454" s="66">
        <v>6.6105988441160708</v>
      </c>
      <c r="R454" s="66">
        <f>$Q454*J454</f>
        <v>2333.5413919729731</v>
      </c>
      <c r="S454" s="67">
        <f>$Q454*K454</f>
        <v>2545.0805549846873</v>
      </c>
      <c r="T454" s="64">
        <f>$Q454*L454</f>
        <v>2545.0805549846873</v>
      </c>
      <c r="U454" s="64">
        <f>$Q454*M454</f>
        <v>3305.2994220580354</v>
      </c>
      <c r="V454" s="67">
        <f t="shared" si="37"/>
        <v>211.53916301171421</v>
      </c>
      <c r="W454" s="64">
        <f t="shared" si="38"/>
        <v>211.53916301171421</v>
      </c>
      <c r="X454" s="117">
        <f t="shared" si="39"/>
        <v>971.75803008506227</v>
      </c>
      <c r="Y454" s="75">
        <f>IFERROR(MAX(1-N454/$J454,0),1)</f>
        <v>0.90934844192634556</v>
      </c>
      <c r="Z454" s="27">
        <f>IFERROR(MAX(1-O454/$J454,0),1)</f>
        <v>0.90934844192634556</v>
      </c>
      <c r="AA454" s="76">
        <f>IFERROR(MAX(1-P454/$J454,0),1)</f>
        <v>0.58356940509915012</v>
      </c>
      <c r="AB454" s="65" t="str">
        <f>IF(SUM($J454,M454)=0,"Others",VLOOKUP(AA454,Master!$B$4:$D$13,3,TRUE))</f>
        <v>50-60%</v>
      </c>
      <c r="AC454" s="60" t="str">
        <f>IF(SUM(J454,K454)=0,"Others",IF(AND(K454=0,J454&gt;0),"Not Forecasted But Sold",IF(AND(K454&gt;0,J454=0),"Forecasted But Not Sold",IF(K454/J454&gt;1.1,"Overforecast",IF(K454/J454&lt;0.9,"Underforecast","Normal")))))</f>
        <v>Normal</v>
      </c>
      <c r="AD454" s="61" t="str">
        <f>IF(SUM(J454,L454)=0,"Others",IF(AND(L454=0,J454&gt;0),"Not Forecasted But Sold",IF(AND(L454&gt;0,J454=0),"Forecasted But Not Sold",IF(L454/J454&gt;1.1,"Overforecast",IF(L454/J454&lt;0.9,"Underforecast","Normal")))))</f>
        <v>Normal</v>
      </c>
      <c r="AE454" s="61" t="str">
        <f>IF(SUM(J454,M454)=0,"Others",IF(AND(M454=0,J454&gt;0),"Not Forecasted But Sold",IF(AND(M454&gt;0,J454=0),"Forecasted But Not Sold",IF(M454/J454&gt;1.1,"Overforecast",IF(M454/J454&lt;0.9,"Underforecast","Normal")))))</f>
        <v>Overforecast</v>
      </c>
      <c r="AF454" s="144" t="str">
        <f>IFERROR(IF(J454=0,"0",VLOOKUP(J454/M454,Master!$N$5:$P$11,3,TRUE)),"Sales Agst No FC")</f>
        <v>50-80</v>
      </c>
    </row>
    <row r="455" spans="1:32" x14ac:dyDescent="0.45">
      <c r="A455" s="60" t="s">
        <v>2302</v>
      </c>
      <c r="B455" s="61" t="s">
        <v>1122</v>
      </c>
      <c r="C455" s="61" t="s">
        <v>1137</v>
      </c>
      <c r="D455" s="61" t="s">
        <v>1218</v>
      </c>
      <c r="E455" s="62" t="s">
        <v>566</v>
      </c>
      <c r="F455" s="62" t="s">
        <v>1741</v>
      </c>
      <c r="G455" s="63">
        <v>44593</v>
      </c>
      <c r="H455" s="64">
        <v>1327</v>
      </c>
      <c r="I455" s="61" t="str">
        <f t="shared" si="36"/>
        <v>Demand</v>
      </c>
      <c r="J455" s="66">
        <v>481</v>
      </c>
      <c r="K455" s="67">
        <v>638</v>
      </c>
      <c r="L455" s="64">
        <v>638</v>
      </c>
      <c r="M455" s="64">
        <v>580</v>
      </c>
      <c r="N455" s="67">
        <f>ABS(K455-$J455)</f>
        <v>157</v>
      </c>
      <c r="O455" s="64">
        <f>ABS(L455-$J455)</f>
        <v>157</v>
      </c>
      <c r="P455" s="64">
        <f>ABS(M455-$J455)</f>
        <v>99</v>
      </c>
      <c r="Q455" s="66">
        <v>10.03026931937241</v>
      </c>
      <c r="R455" s="66">
        <f>$Q455*J455</f>
        <v>4824.5595426181289</v>
      </c>
      <c r="S455" s="67">
        <f>$Q455*K455</f>
        <v>6399.3118257595979</v>
      </c>
      <c r="T455" s="64">
        <f>$Q455*L455</f>
        <v>6399.3118257595979</v>
      </c>
      <c r="U455" s="64">
        <f>$Q455*M455</f>
        <v>5817.5562052359974</v>
      </c>
      <c r="V455" s="67">
        <f t="shared" si="37"/>
        <v>1574.752283141469</v>
      </c>
      <c r="W455" s="64">
        <f t="shared" si="38"/>
        <v>1574.752283141469</v>
      </c>
      <c r="X455" s="117">
        <f t="shared" si="39"/>
        <v>992.99666261786842</v>
      </c>
      <c r="Y455" s="75">
        <f>IFERROR(MAX(1-N455/$J455,0),1)</f>
        <v>0.67359667359667363</v>
      </c>
      <c r="Z455" s="27">
        <f>IFERROR(MAX(1-O455/$J455,0),1)</f>
        <v>0.67359667359667363</v>
      </c>
      <c r="AA455" s="76">
        <f>IFERROR(MAX(1-P455/$J455,0),1)</f>
        <v>0.79417879417879411</v>
      </c>
      <c r="AB455" s="65" t="str">
        <f>IF(SUM($J455,M455)=0,"Others",VLOOKUP(AA455,Master!$B$4:$D$13,3,TRUE))</f>
        <v>70-80%</v>
      </c>
      <c r="AC455" s="60" t="str">
        <f>IF(SUM(J455,K455)=0,"Others",IF(AND(K455=0,J455&gt;0),"Not Forecasted But Sold",IF(AND(K455&gt;0,J455=0),"Forecasted But Not Sold",IF(K455/J455&gt;1.1,"Overforecast",IF(K455/J455&lt;0.9,"Underforecast","Normal")))))</f>
        <v>Overforecast</v>
      </c>
      <c r="AD455" s="61" t="str">
        <f>IF(SUM(J455,L455)=0,"Others",IF(AND(L455=0,J455&gt;0),"Not Forecasted But Sold",IF(AND(L455&gt;0,J455=0),"Forecasted But Not Sold",IF(L455/J455&gt;1.1,"Overforecast",IF(L455/J455&lt;0.9,"Underforecast","Normal")))))</f>
        <v>Overforecast</v>
      </c>
      <c r="AE455" s="61" t="str">
        <f>IF(SUM(J455,M455)=0,"Others",IF(AND(M455=0,J455&gt;0),"Not Forecasted But Sold",IF(AND(M455&gt;0,J455=0),"Forecasted But Not Sold",IF(M455/J455&gt;1.1,"Overforecast",IF(M455/J455&lt;0.9,"Underforecast","Normal")))))</f>
        <v>Overforecast</v>
      </c>
      <c r="AF455" s="144" t="str">
        <f>IFERROR(IF(J455=0,"0",VLOOKUP(J455/M455,Master!$N$5:$P$11,3,TRUE)),"Sales Agst No FC")</f>
        <v>80-120</v>
      </c>
    </row>
    <row r="456" spans="1:32" x14ac:dyDescent="0.45">
      <c r="A456" s="60" t="s">
        <v>2302</v>
      </c>
      <c r="B456" s="61" t="s">
        <v>1122</v>
      </c>
      <c r="C456" s="61" t="s">
        <v>1137</v>
      </c>
      <c r="D456" s="61" t="s">
        <v>1218</v>
      </c>
      <c r="E456" s="62" t="s">
        <v>567</v>
      </c>
      <c r="F456" s="62" t="s">
        <v>1742</v>
      </c>
      <c r="G456" s="63">
        <v>44593</v>
      </c>
      <c r="H456" s="64">
        <v>1063</v>
      </c>
      <c r="I456" s="61" t="str">
        <f t="shared" si="36"/>
        <v>Demand</v>
      </c>
      <c r="J456" s="66">
        <v>10</v>
      </c>
      <c r="K456" s="67">
        <v>7</v>
      </c>
      <c r="L456" s="64">
        <v>7</v>
      </c>
      <c r="M456" s="64">
        <v>26</v>
      </c>
      <c r="N456" s="67">
        <f>ABS(K456-$J456)</f>
        <v>3</v>
      </c>
      <c r="O456" s="64">
        <f>ABS(L456-$J456)</f>
        <v>3</v>
      </c>
      <c r="P456" s="64">
        <f>ABS(M456-$J456)</f>
        <v>16</v>
      </c>
      <c r="Q456" s="66">
        <v>27.497458195454549</v>
      </c>
      <c r="R456" s="66">
        <f>$Q456*J456</f>
        <v>274.9745819545455</v>
      </c>
      <c r="S456" s="67">
        <f>$Q456*K456</f>
        <v>192.48220736818183</v>
      </c>
      <c r="T456" s="64">
        <f>$Q456*L456</f>
        <v>192.48220736818183</v>
      </c>
      <c r="U456" s="64">
        <f>$Q456*M456</f>
        <v>714.93391308181822</v>
      </c>
      <c r="V456" s="67">
        <f t="shared" si="37"/>
        <v>82.492374586363667</v>
      </c>
      <c r="W456" s="64">
        <f t="shared" si="38"/>
        <v>82.492374586363667</v>
      </c>
      <c r="X456" s="117">
        <f t="shared" si="39"/>
        <v>439.95933112727272</v>
      </c>
      <c r="Y456" s="75">
        <f>IFERROR(MAX(1-N456/$J456,0),1)</f>
        <v>0.7</v>
      </c>
      <c r="Z456" s="27">
        <f>IFERROR(MAX(1-O456/$J456,0),1)</f>
        <v>0.7</v>
      </c>
      <c r="AA456" s="76">
        <f>IFERROR(MAX(1-P456/$J456,0),1)</f>
        <v>0</v>
      </c>
      <c r="AB456" s="65" t="str">
        <f>IF(SUM($J456,M456)=0,"Others",VLOOKUP(AA456,Master!$B$4:$D$13,3,TRUE))</f>
        <v>0-10%</v>
      </c>
      <c r="AC456" s="60" t="str">
        <f>IF(SUM(J456,K456)=0,"Others",IF(AND(K456=0,J456&gt;0),"Not Forecasted But Sold",IF(AND(K456&gt;0,J456=0),"Forecasted But Not Sold",IF(K456/J456&gt;1.1,"Overforecast",IF(K456/J456&lt;0.9,"Underforecast","Normal")))))</f>
        <v>Underforecast</v>
      </c>
      <c r="AD456" s="61" t="str">
        <f>IF(SUM(J456,L456)=0,"Others",IF(AND(L456=0,J456&gt;0),"Not Forecasted But Sold",IF(AND(L456&gt;0,J456=0),"Forecasted But Not Sold",IF(L456/J456&gt;1.1,"Overforecast",IF(L456/J456&lt;0.9,"Underforecast","Normal")))))</f>
        <v>Underforecast</v>
      </c>
      <c r="AE456" s="61" t="str">
        <f>IF(SUM(J456,M456)=0,"Others",IF(AND(M456=0,J456&gt;0),"Not Forecasted But Sold",IF(AND(M456&gt;0,J456=0),"Forecasted But Not Sold",IF(M456/J456&gt;1.1,"Overforecast",IF(M456/J456&lt;0.9,"Underforecast","Normal")))))</f>
        <v>Overforecast</v>
      </c>
      <c r="AF456" s="144" t="str">
        <f>IFERROR(IF(J456=0,"0",VLOOKUP(J456/M456,Master!$N$5:$P$11,3,TRUE)),"Sales Agst No FC")</f>
        <v>25-50</v>
      </c>
    </row>
    <row r="457" spans="1:32" x14ac:dyDescent="0.45">
      <c r="A457" s="60" t="s">
        <v>2302</v>
      </c>
      <c r="B457" s="61" t="s">
        <v>1122</v>
      </c>
      <c r="C457" s="61" t="s">
        <v>1137</v>
      </c>
      <c r="D457" s="61" t="s">
        <v>1218</v>
      </c>
      <c r="E457" s="62" t="s">
        <v>568</v>
      </c>
      <c r="F457" s="62" t="s">
        <v>1743</v>
      </c>
      <c r="G457" s="63">
        <v>44593</v>
      </c>
      <c r="H457" s="64">
        <v>13367</v>
      </c>
      <c r="I457" s="61" t="str">
        <f t="shared" si="36"/>
        <v>Demand</v>
      </c>
      <c r="J457" s="66">
        <v>2248</v>
      </c>
      <c r="K457" s="67">
        <v>2800</v>
      </c>
      <c r="L457" s="64">
        <v>2800</v>
      </c>
      <c r="M457" s="64">
        <v>2100</v>
      </c>
      <c r="N457" s="67">
        <f>ABS(K457-$J457)</f>
        <v>552</v>
      </c>
      <c r="O457" s="64">
        <f>ABS(L457-$J457)</f>
        <v>552</v>
      </c>
      <c r="P457" s="64">
        <f>ABS(M457-$J457)</f>
        <v>148</v>
      </c>
      <c r="Q457" s="66">
        <v>2.6521630949985497</v>
      </c>
      <c r="R457" s="66">
        <f>$Q457*J457</f>
        <v>5962.0626375567399</v>
      </c>
      <c r="S457" s="67">
        <f>$Q457*K457</f>
        <v>7426.0566659959395</v>
      </c>
      <c r="T457" s="64">
        <f>$Q457*L457</f>
        <v>7426.0566659959395</v>
      </c>
      <c r="U457" s="64">
        <f>$Q457*M457</f>
        <v>5569.5424994969544</v>
      </c>
      <c r="V457" s="67">
        <f t="shared" si="37"/>
        <v>1463.9940284391996</v>
      </c>
      <c r="W457" s="64">
        <f t="shared" si="38"/>
        <v>1463.9940284391996</v>
      </c>
      <c r="X457" s="117">
        <f t="shared" si="39"/>
        <v>392.52013805978549</v>
      </c>
      <c r="Y457" s="75">
        <f>IFERROR(MAX(1-N457/$J457,0),1)</f>
        <v>0.75444839857651247</v>
      </c>
      <c r="Z457" s="27">
        <f>IFERROR(MAX(1-O457/$J457,0),1)</f>
        <v>0.75444839857651247</v>
      </c>
      <c r="AA457" s="76">
        <f>IFERROR(MAX(1-P457/$J457,0),1)</f>
        <v>0.9341637010676157</v>
      </c>
      <c r="AB457" s="65" t="str">
        <f>IF(SUM($J457,M457)=0,"Others",VLOOKUP(AA457,Master!$B$4:$D$13,3,TRUE))</f>
        <v>90-100%</v>
      </c>
      <c r="AC457" s="60" t="str">
        <f>IF(SUM(J457,K457)=0,"Others",IF(AND(K457=0,J457&gt;0),"Not Forecasted But Sold",IF(AND(K457&gt;0,J457=0),"Forecasted But Not Sold",IF(K457/J457&gt;1.1,"Overforecast",IF(K457/J457&lt;0.9,"Underforecast","Normal")))))</f>
        <v>Overforecast</v>
      </c>
      <c r="AD457" s="61" t="str">
        <f>IF(SUM(J457,L457)=0,"Others",IF(AND(L457=0,J457&gt;0),"Not Forecasted But Sold",IF(AND(L457&gt;0,J457=0),"Forecasted But Not Sold",IF(L457/J457&gt;1.1,"Overforecast",IF(L457/J457&lt;0.9,"Underforecast","Normal")))))</f>
        <v>Overforecast</v>
      </c>
      <c r="AE457" s="61" t="str">
        <f>IF(SUM(J457,M457)=0,"Others",IF(AND(M457=0,J457&gt;0),"Not Forecasted But Sold",IF(AND(M457&gt;0,J457=0),"Forecasted But Not Sold",IF(M457/J457&gt;1.1,"Overforecast",IF(M457/J457&lt;0.9,"Underforecast","Normal")))))</f>
        <v>Normal</v>
      </c>
      <c r="AF457" s="144" t="str">
        <f>IFERROR(IF(J457=0,"0",VLOOKUP(J457/M457,Master!$N$5:$P$11,3,TRUE)),"Sales Agst No FC")</f>
        <v>80-120</v>
      </c>
    </row>
    <row r="458" spans="1:32" x14ac:dyDescent="0.45">
      <c r="A458" s="60" t="s">
        <v>2302</v>
      </c>
      <c r="B458" s="61" t="s">
        <v>1122</v>
      </c>
      <c r="C458" s="61" t="s">
        <v>1137</v>
      </c>
      <c r="D458" s="61" t="s">
        <v>1218</v>
      </c>
      <c r="E458" s="62" t="s">
        <v>569</v>
      </c>
      <c r="F458" s="62" t="s">
        <v>1744</v>
      </c>
      <c r="G458" s="63">
        <v>44593</v>
      </c>
      <c r="H458" s="64">
        <v>2511</v>
      </c>
      <c r="I458" s="61" t="str">
        <f t="shared" si="36"/>
        <v>Demand</v>
      </c>
      <c r="J458" s="66">
        <v>899</v>
      </c>
      <c r="K458" s="67">
        <v>944</v>
      </c>
      <c r="L458" s="64">
        <v>944</v>
      </c>
      <c r="M458" s="64">
        <v>980</v>
      </c>
      <c r="N458" s="67">
        <f>ABS(K458-$J458)</f>
        <v>45</v>
      </c>
      <c r="O458" s="64">
        <f>ABS(L458-$J458)</f>
        <v>45</v>
      </c>
      <c r="P458" s="64">
        <f>ABS(M458-$J458)</f>
        <v>81</v>
      </c>
      <c r="Q458" s="66">
        <v>4.3863750313459047</v>
      </c>
      <c r="R458" s="66">
        <f>$Q458*J458</f>
        <v>3943.3511531799682</v>
      </c>
      <c r="S458" s="67">
        <f>$Q458*K458</f>
        <v>4140.7380295905341</v>
      </c>
      <c r="T458" s="64">
        <f>$Q458*L458</f>
        <v>4140.7380295905341</v>
      </c>
      <c r="U458" s="64">
        <f>$Q458*M458</f>
        <v>4298.6475307189867</v>
      </c>
      <c r="V458" s="67">
        <f t="shared" si="37"/>
        <v>197.38687641056595</v>
      </c>
      <c r="W458" s="64">
        <f t="shared" si="38"/>
        <v>197.38687641056595</v>
      </c>
      <c r="X458" s="117">
        <f t="shared" si="39"/>
        <v>355.29637753901852</v>
      </c>
      <c r="Y458" s="75">
        <f>IFERROR(MAX(1-N458/$J458,0),1)</f>
        <v>0.94994438264738601</v>
      </c>
      <c r="Z458" s="27">
        <f>IFERROR(MAX(1-O458/$J458,0),1)</f>
        <v>0.94994438264738601</v>
      </c>
      <c r="AA458" s="76">
        <f>IFERROR(MAX(1-P458/$J458,0),1)</f>
        <v>0.90989988876529482</v>
      </c>
      <c r="AB458" s="65" t="str">
        <f>IF(SUM($J458,M458)=0,"Others",VLOOKUP(AA458,Master!$B$4:$D$13,3,TRUE))</f>
        <v>80-90%</v>
      </c>
      <c r="AC458" s="60" t="str">
        <f>IF(SUM(J458,K458)=0,"Others",IF(AND(K458=0,J458&gt;0),"Not Forecasted But Sold",IF(AND(K458&gt;0,J458=0),"Forecasted But Not Sold",IF(K458/J458&gt;1.1,"Overforecast",IF(K458/J458&lt;0.9,"Underforecast","Normal")))))</f>
        <v>Normal</v>
      </c>
      <c r="AD458" s="61" t="str">
        <f>IF(SUM(J458,L458)=0,"Others",IF(AND(L458=0,J458&gt;0),"Not Forecasted But Sold",IF(AND(L458&gt;0,J458=0),"Forecasted But Not Sold",IF(L458/J458&gt;1.1,"Overforecast",IF(L458/J458&lt;0.9,"Underforecast","Normal")))))</f>
        <v>Normal</v>
      </c>
      <c r="AE458" s="61" t="str">
        <f>IF(SUM(J458,M458)=0,"Others",IF(AND(M458=0,J458&gt;0),"Not Forecasted But Sold",IF(AND(M458&gt;0,J458=0),"Forecasted But Not Sold",IF(M458/J458&gt;1.1,"Overforecast",IF(M458/J458&lt;0.9,"Underforecast","Normal")))))</f>
        <v>Normal</v>
      </c>
      <c r="AF458" s="144" t="str">
        <f>IFERROR(IF(J458=0,"0",VLOOKUP(J458/M458,Master!$N$5:$P$11,3,TRUE)),"Sales Agst No FC")</f>
        <v>80-120</v>
      </c>
    </row>
    <row r="459" spans="1:32" x14ac:dyDescent="0.45">
      <c r="A459" s="60" t="s">
        <v>2302</v>
      </c>
      <c r="B459" s="61" t="s">
        <v>1122</v>
      </c>
      <c r="C459" s="61" t="s">
        <v>1137</v>
      </c>
      <c r="D459" s="61" t="s">
        <v>1218</v>
      </c>
      <c r="E459" s="62" t="s">
        <v>570</v>
      </c>
      <c r="F459" s="62" t="s">
        <v>1745</v>
      </c>
      <c r="G459" s="63">
        <v>44593</v>
      </c>
      <c r="H459" s="64">
        <v>91</v>
      </c>
      <c r="I459" s="61" t="str">
        <f t="shared" si="36"/>
        <v>Demand</v>
      </c>
      <c r="J459" s="66">
        <v>24</v>
      </c>
      <c r="K459" s="67">
        <v>56</v>
      </c>
      <c r="L459" s="64">
        <v>56</v>
      </c>
      <c r="M459" s="64">
        <v>45</v>
      </c>
      <c r="N459" s="67">
        <f>ABS(K459-$J459)</f>
        <v>32</v>
      </c>
      <c r="O459" s="64">
        <f>ABS(L459-$J459)</f>
        <v>32</v>
      </c>
      <c r="P459" s="64">
        <f>ABS(M459-$J459)</f>
        <v>21</v>
      </c>
      <c r="Q459" s="66">
        <v>14.028748839079052</v>
      </c>
      <c r="R459" s="66">
        <f>$Q459*J459</f>
        <v>336.68997213789726</v>
      </c>
      <c r="S459" s="67">
        <f>$Q459*K459</f>
        <v>785.60993498842686</v>
      </c>
      <c r="T459" s="64">
        <f>$Q459*L459</f>
        <v>785.60993498842686</v>
      </c>
      <c r="U459" s="64">
        <f>$Q459*M459</f>
        <v>631.2936977585573</v>
      </c>
      <c r="V459" s="67">
        <f t="shared" si="37"/>
        <v>448.9199628505296</v>
      </c>
      <c r="W459" s="64">
        <f t="shared" si="38"/>
        <v>448.9199628505296</v>
      </c>
      <c r="X459" s="117">
        <f t="shared" si="39"/>
        <v>294.60372562066004</v>
      </c>
      <c r="Y459" s="75">
        <f>IFERROR(MAX(1-N459/$J459,0),1)</f>
        <v>0</v>
      </c>
      <c r="Z459" s="27">
        <f>IFERROR(MAX(1-O459/$J459,0),1)</f>
        <v>0</v>
      </c>
      <c r="AA459" s="76">
        <f>IFERROR(MAX(1-P459/$J459,0),1)</f>
        <v>0.125</v>
      </c>
      <c r="AB459" s="65" t="str">
        <f>IF(SUM($J459,M459)=0,"Others",VLOOKUP(AA459,Master!$B$4:$D$13,3,TRUE))</f>
        <v>10-20%</v>
      </c>
      <c r="AC459" s="60" t="str">
        <f>IF(SUM(J459,K459)=0,"Others",IF(AND(K459=0,J459&gt;0),"Not Forecasted But Sold",IF(AND(K459&gt;0,J459=0),"Forecasted But Not Sold",IF(K459/J459&gt;1.1,"Overforecast",IF(K459/J459&lt;0.9,"Underforecast","Normal")))))</f>
        <v>Overforecast</v>
      </c>
      <c r="AD459" s="61" t="str">
        <f>IF(SUM(J459,L459)=0,"Others",IF(AND(L459=0,J459&gt;0),"Not Forecasted But Sold",IF(AND(L459&gt;0,J459=0),"Forecasted But Not Sold",IF(L459/J459&gt;1.1,"Overforecast",IF(L459/J459&lt;0.9,"Underforecast","Normal")))))</f>
        <v>Overforecast</v>
      </c>
      <c r="AE459" s="61" t="str">
        <f>IF(SUM(J459,M459)=0,"Others",IF(AND(M459=0,J459&gt;0),"Not Forecasted But Sold",IF(AND(M459&gt;0,J459=0),"Forecasted But Not Sold",IF(M459/J459&gt;1.1,"Overforecast",IF(M459/J459&lt;0.9,"Underforecast","Normal")))))</f>
        <v>Overforecast</v>
      </c>
      <c r="AF459" s="144" t="str">
        <f>IFERROR(IF(J459=0,"0",VLOOKUP(J459/M459,Master!$N$5:$P$11,3,TRUE)),"Sales Agst No FC")</f>
        <v>50-80</v>
      </c>
    </row>
    <row r="460" spans="1:32" x14ac:dyDescent="0.45">
      <c r="A460" s="60" t="s">
        <v>2302</v>
      </c>
      <c r="B460" s="61" t="s">
        <v>1122</v>
      </c>
      <c r="C460" s="61" t="s">
        <v>1137</v>
      </c>
      <c r="D460" s="61" t="s">
        <v>1218</v>
      </c>
      <c r="E460" s="62" t="s">
        <v>571</v>
      </c>
      <c r="F460" s="62" t="s">
        <v>1746</v>
      </c>
      <c r="G460" s="63">
        <v>44593</v>
      </c>
      <c r="H460" s="64">
        <v>13010</v>
      </c>
      <c r="I460" s="61" t="str">
        <f t="shared" si="36"/>
        <v>Demand</v>
      </c>
      <c r="J460" s="66">
        <v>2921</v>
      </c>
      <c r="K460" s="67">
        <v>2517</v>
      </c>
      <c r="L460" s="64">
        <v>2517</v>
      </c>
      <c r="M460" s="64">
        <v>2700</v>
      </c>
      <c r="N460" s="67">
        <f>ABS(K460-$J460)</f>
        <v>404</v>
      </c>
      <c r="O460" s="64">
        <f>ABS(L460-$J460)</f>
        <v>404</v>
      </c>
      <c r="P460" s="64">
        <f>ABS(M460-$J460)</f>
        <v>221</v>
      </c>
      <c r="Q460" s="66">
        <v>3.6299063267388809</v>
      </c>
      <c r="R460" s="66">
        <f>$Q460*J460</f>
        <v>10602.956380404272</v>
      </c>
      <c r="S460" s="67">
        <f>$Q460*K460</f>
        <v>9136.4742244017634</v>
      </c>
      <c r="T460" s="64">
        <f>$Q460*L460</f>
        <v>9136.4742244017634</v>
      </c>
      <c r="U460" s="64">
        <f>$Q460*M460</f>
        <v>9800.7470821949792</v>
      </c>
      <c r="V460" s="67">
        <f t="shared" si="37"/>
        <v>1466.4821560025084</v>
      </c>
      <c r="W460" s="64">
        <f t="shared" si="38"/>
        <v>1466.4821560025084</v>
      </c>
      <c r="X460" s="117">
        <f t="shared" si="39"/>
        <v>802.20929820929268</v>
      </c>
      <c r="Y460" s="75">
        <f>IFERROR(MAX(1-N460/$J460,0),1)</f>
        <v>0.86169120164327284</v>
      </c>
      <c r="Z460" s="27">
        <f>IFERROR(MAX(1-O460/$J460,0),1)</f>
        <v>0.86169120164327284</v>
      </c>
      <c r="AA460" s="76">
        <f>IFERROR(MAX(1-P460/$J460,0),1)</f>
        <v>0.92434097911674085</v>
      </c>
      <c r="AB460" s="65" t="str">
        <f>IF(SUM($J460,M460)=0,"Others",VLOOKUP(AA460,Master!$B$4:$D$13,3,TRUE))</f>
        <v>90-100%</v>
      </c>
      <c r="AC460" s="60" t="str">
        <f>IF(SUM(J460,K460)=0,"Others",IF(AND(K460=0,J460&gt;0),"Not Forecasted But Sold",IF(AND(K460&gt;0,J460=0),"Forecasted But Not Sold",IF(K460/J460&gt;1.1,"Overforecast",IF(K460/J460&lt;0.9,"Underforecast","Normal")))))</f>
        <v>Underforecast</v>
      </c>
      <c r="AD460" s="61" t="str">
        <f>IF(SUM(J460,L460)=0,"Others",IF(AND(L460=0,J460&gt;0),"Not Forecasted But Sold",IF(AND(L460&gt;0,J460=0),"Forecasted But Not Sold",IF(L460/J460&gt;1.1,"Overforecast",IF(L460/J460&lt;0.9,"Underforecast","Normal")))))</f>
        <v>Underforecast</v>
      </c>
      <c r="AE460" s="61" t="str">
        <f>IF(SUM(J460,M460)=0,"Others",IF(AND(M460=0,J460&gt;0),"Not Forecasted But Sold",IF(AND(M460&gt;0,J460=0),"Forecasted But Not Sold",IF(M460/J460&gt;1.1,"Overforecast",IF(M460/J460&lt;0.9,"Underforecast","Normal")))))</f>
        <v>Normal</v>
      </c>
      <c r="AF460" s="144" t="str">
        <f>IFERROR(IF(J460=0,"0",VLOOKUP(J460/M460,Master!$N$5:$P$11,3,TRUE)),"Sales Agst No FC")</f>
        <v>80-120</v>
      </c>
    </row>
    <row r="461" spans="1:32" x14ac:dyDescent="0.45">
      <c r="A461" s="60" t="s">
        <v>2302</v>
      </c>
      <c r="B461" s="61" t="s">
        <v>1122</v>
      </c>
      <c r="C461" s="61" t="s">
        <v>1137</v>
      </c>
      <c r="D461" s="61" t="s">
        <v>1218</v>
      </c>
      <c r="E461" s="62" t="s">
        <v>572</v>
      </c>
      <c r="F461" s="62" t="s">
        <v>1747</v>
      </c>
      <c r="G461" s="63">
        <v>44593</v>
      </c>
      <c r="H461" s="64">
        <v>3005</v>
      </c>
      <c r="I461" s="61" t="str">
        <f t="shared" si="36"/>
        <v>Demand</v>
      </c>
      <c r="J461" s="66">
        <v>1271</v>
      </c>
      <c r="K461" s="67">
        <v>1844</v>
      </c>
      <c r="L461" s="64">
        <v>1844</v>
      </c>
      <c r="M461" s="64">
        <v>1640</v>
      </c>
      <c r="N461" s="67">
        <f>ABS(K461-$J461)</f>
        <v>573</v>
      </c>
      <c r="O461" s="64">
        <f>ABS(L461-$J461)</f>
        <v>573</v>
      </c>
      <c r="P461" s="64">
        <f>ABS(M461-$J461)</f>
        <v>369</v>
      </c>
      <c r="Q461" s="66">
        <v>6.4709661166286088</v>
      </c>
      <c r="R461" s="66">
        <f>$Q461*J461</f>
        <v>8224.5979342349619</v>
      </c>
      <c r="S461" s="67">
        <f>$Q461*K461</f>
        <v>11932.461519063154</v>
      </c>
      <c r="T461" s="64">
        <f>$Q461*L461</f>
        <v>11932.461519063154</v>
      </c>
      <c r="U461" s="64">
        <f>$Q461*M461</f>
        <v>10612.384431270919</v>
      </c>
      <c r="V461" s="67">
        <f t="shared" si="37"/>
        <v>3707.863584828192</v>
      </c>
      <c r="W461" s="64">
        <f t="shared" si="38"/>
        <v>3707.863584828192</v>
      </c>
      <c r="X461" s="117">
        <f t="shared" si="39"/>
        <v>2387.7864970359569</v>
      </c>
      <c r="Y461" s="75">
        <f>IFERROR(MAX(1-N461/$J461,0),1)</f>
        <v>0.54917387883556257</v>
      </c>
      <c r="Z461" s="27">
        <f>IFERROR(MAX(1-O461/$J461,0),1)</f>
        <v>0.54917387883556257</v>
      </c>
      <c r="AA461" s="76">
        <f>IFERROR(MAX(1-P461/$J461,0),1)</f>
        <v>0.70967741935483875</v>
      </c>
      <c r="AB461" s="65" t="str">
        <f>IF(SUM($J461,M461)=0,"Others",VLOOKUP(AA461,Master!$B$4:$D$13,3,TRUE))</f>
        <v>60-70%</v>
      </c>
      <c r="AC461" s="60" t="str">
        <f>IF(SUM(J461,K461)=0,"Others",IF(AND(K461=0,J461&gt;0),"Not Forecasted But Sold",IF(AND(K461&gt;0,J461=0),"Forecasted But Not Sold",IF(K461/J461&gt;1.1,"Overforecast",IF(K461/J461&lt;0.9,"Underforecast","Normal")))))</f>
        <v>Overforecast</v>
      </c>
      <c r="AD461" s="61" t="str">
        <f>IF(SUM(J461,L461)=0,"Others",IF(AND(L461=0,J461&gt;0),"Not Forecasted But Sold",IF(AND(L461&gt;0,J461=0),"Forecasted But Not Sold",IF(L461/J461&gt;1.1,"Overforecast",IF(L461/J461&lt;0.9,"Underforecast","Normal")))))</f>
        <v>Overforecast</v>
      </c>
      <c r="AE461" s="61" t="str">
        <f>IF(SUM(J461,M461)=0,"Others",IF(AND(M461=0,J461&gt;0),"Not Forecasted But Sold",IF(AND(M461&gt;0,J461=0),"Forecasted But Not Sold",IF(M461/J461&gt;1.1,"Overforecast",IF(M461/J461&lt;0.9,"Underforecast","Normal")))))</f>
        <v>Overforecast</v>
      </c>
      <c r="AF461" s="144" t="str">
        <f>IFERROR(IF(J461=0,"0",VLOOKUP(J461/M461,Master!$N$5:$P$11,3,TRUE)),"Sales Agst No FC")</f>
        <v>50-80</v>
      </c>
    </row>
    <row r="462" spans="1:32" x14ac:dyDescent="0.45">
      <c r="A462" s="60" t="s">
        <v>2302</v>
      </c>
      <c r="B462" s="61" t="s">
        <v>1120</v>
      </c>
      <c r="C462" s="61" t="s">
        <v>1137</v>
      </c>
      <c r="D462" s="61" t="s">
        <v>1218</v>
      </c>
      <c r="E462" s="62" t="s">
        <v>573</v>
      </c>
      <c r="F462" s="62" t="s">
        <v>1748</v>
      </c>
      <c r="G462" s="63">
        <v>44593</v>
      </c>
      <c r="H462" s="64">
        <v>8050</v>
      </c>
      <c r="I462" s="61" t="str">
        <f t="shared" si="36"/>
        <v>Demand</v>
      </c>
      <c r="J462" s="66">
        <v>4070</v>
      </c>
      <c r="K462" s="67">
        <v>4103</v>
      </c>
      <c r="L462" s="64">
        <v>4103</v>
      </c>
      <c r="M462" s="64">
        <v>4000</v>
      </c>
      <c r="N462" s="67">
        <f>ABS(K462-$J462)</f>
        <v>33</v>
      </c>
      <c r="O462" s="64">
        <f>ABS(L462-$J462)</f>
        <v>33</v>
      </c>
      <c r="P462" s="64">
        <f>ABS(M462-$J462)</f>
        <v>70</v>
      </c>
      <c r="Q462" s="66">
        <v>4.28</v>
      </c>
      <c r="R462" s="66">
        <f>$Q462*J462</f>
        <v>17419.600000000002</v>
      </c>
      <c r="S462" s="67">
        <f>$Q462*K462</f>
        <v>17560.84</v>
      </c>
      <c r="T462" s="64">
        <f>$Q462*L462</f>
        <v>17560.84</v>
      </c>
      <c r="U462" s="64">
        <f>$Q462*M462</f>
        <v>17120</v>
      </c>
      <c r="V462" s="67">
        <f t="shared" si="37"/>
        <v>141.23999999999796</v>
      </c>
      <c r="W462" s="64">
        <f t="shared" si="38"/>
        <v>141.23999999999796</v>
      </c>
      <c r="X462" s="117">
        <f t="shared" si="39"/>
        <v>299.60000000000218</v>
      </c>
      <c r="Y462" s="75">
        <f>IFERROR(MAX(1-N462/$J462,0),1)</f>
        <v>0.99189189189189186</v>
      </c>
      <c r="Z462" s="27">
        <f>IFERROR(MAX(1-O462/$J462,0),1)</f>
        <v>0.99189189189189186</v>
      </c>
      <c r="AA462" s="76">
        <f>IFERROR(MAX(1-P462/$J462,0),1)</f>
        <v>0.98280098280098283</v>
      </c>
      <c r="AB462" s="65" t="str">
        <f>IF(SUM($J462,M462)=0,"Others",VLOOKUP(AA462,Master!$B$4:$D$13,3,TRUE))</f>
        <v>90-100%</v>
      </c>
      <c r="AC462" s="60" t="str">
        <f>IF(SUM(J462,K462)=0,"Others",IF(AND(K462=0,J462&gt;0),"Not Forecasted But Sold",IF(AND(K462&gt;0,J462=0),"Forecasted But Not Sold",IF(K462/J462&gt;1.1,"Overforecast",IF(K462/J462&lt;0.9,"Underforecast","Normal")))))</f>
        <v>Normal</v>
      </c>
      <c r="AD462" s="61" t="str">
        <f>IF(SUM(J462,L462)=0,"Others",IF(AND(L462=0,J462&gt;0),"Not Forecasted But Sold",IF(AND(L462&gt;0,J462=0),"Forecasted But Not Sold",IF(L462/J462&gt;1.1,"Overforecast",IF(L462/J462&lt;0.9,"Underforecast","Normal")))))</f>
        <v>Normal</v>
      </c>
      <c r="AE462" s="61" t="str">
        <f>IF(SUM(J462,M462)=0,"Others",IF(AND(M462=0,J462&gt;0),"Not Forecasted But Sold",IF(AND(M462&gt;0,J462=0),"Forecasted But Not Sold",IF(M462/J462&gt;1.1,"Overforecast",IF(M462/J462&lt;0.9,"Underforecast","Normal")))))</f>
        <v>Normal</v>
      </c>
      <c r="AF462" s="144" t="str">
        <f>IFERROR(IF(J462=0,"0",VLOOKUP(J462/M462,Master!$N$5:$P$11,3,TRUE)),"Sales Agst No FC")</f>
        <v>80-120</v>
      </c>
    </row>
    <row r="463" spans="1:32" x14ac:dyDescent="0.45">
      <c r="A463" s="60" t="s">
        <v>2302</v>
      </c>
      <c r="B463" s="61" t="s">
        <v>1120</v>
      </c>
      <c r="C463" s="61" t="s">
        <v>1137</v>
      </c>
      <c r="D463" s="61" t="s">
        <v>1218</v>
      </c>
      <c r="E463" s="62" t="s">
        <v>574</v>
      </c>
      <c r="F463" s="62" t="s">
        <v>1749</v>
      </c>
      <c r="G463" s="63">
        <v>44593</v>
      </c>
      <c r="H463" s="64">
        <v>0</v>
      </c>
      <c r="I463" s="61" t="str">
        <f t="shared" si="36"/>
        <v>Supply</v>
      </c>
      <c r="J463" s="66">
        <v>6780</v>
      </c>
      <c r="K463" s="67">
        <v>6929</v>
      </c>
      <c r="L463" s="64">
        <v>6929</v>
      </c>
      <c r="M463" s="64">
        <v>8000</v>
      </c>
      <c r="N463" s="67">
        <f>ABS(K463-$J463)</f>
        <v>149</v>
      </c>
      <c r="O463" s="64">
        <f>ABS(L463-$J463)</f>
        <v>149</v>
      </c>
      <c r="P463" s="64">
        <f>ABS(M463-$J463)</f>
        <v>1220</v>
      </c>
      <c r="Q463" s="66">
        <v>4.2407715116141969</v>
      </c>
      <c r="R463" s="66">
        <f>$Q463*J463</f>
        <v>28752.430848744254</v>
      </c>
      <c r="S463" s="67">
        <f>$Q463*K463</f>
        <v>29384.30580397477</v>
      </c>
      <c r="T463" s="64">
        <f>$Q463*L463</f>
        <v>29384.30580397477</v>
      </c>
      <c r="U463" s="64">
        <f>$Q463*M463</f>
        <v>33926.172092913577</v>
      </c>
      <c r="V463" s="67">
        <f t="shared" si="37"/>
        <v>631.87495523051621</v>
      </c>
      <c r="W463" s="64">
        <f t="shared" si="38"/>
        <v>631.87495523051621</v>
      </c>
      <c r="X463" s="117">
        <f t="shared" si="39"/>
        <v>5173.7412441693232</v>
      </c>
      <c r="Y463" s="75">
        <f>IFERROR(MAX(1-N463/$J463,0),1)</f>
        <v>0.97802359882005896</v>
      </c>
      <c r="Z463" s="27">
        <f>IFERROR(MAX(1-O463/$J463,0),1)</f>
        <v>0.97802359882005896</v>
      </c>
      <c r="AA463" s="76">
        <f>IFERROR(MAX(1-P463/$J463,0),1)</f>
        <v>0.82005899705014751</v>
      </c>
      <c r="AB463" s="65" t="str">
        <f>IF(SUM($J463,M463)=0,"Others",VLOOKUP(AA463,Master!$B$4:$D$13,3,TRUE))</f>
        <v>80-90%</v>
      </c>
      <c r="AC463" s="60" t="str">
        <f>IF(SUM(J463,K463)=0,"Others",IF(AND(K463=0,J463&gt;0),"Not Forecasted But Sold",IF(AND(K463&gt;0,J463=0),"Forecasted But Not Sold",IF(K463/J463&gt;1.1,"Overforecast",IF(K463/J463&lt;0.9,"Underforecast","Normal")))))</f>
        <v>Normal</v>
      </c>
      <c r="AD463" s="61" t="str">
        <f>IF(SUM(J463,L463)=0,"Others",IF(AND(L463=0,J463&gt;0),"Not Forecasted But Sold",IF(AND(L463&gt;0,J463=0),"Forecasted But Not Sold",IF(L463/J463&gt;1.1,"Overforecast",IF(L463/J463&lt;0.9,"Underforecast","Normal")))))</f>
        <v>Normal</v>
      </c>
      <c r="AE463" s="61" t="str">
        <f>IF(SUM(J463,M463)=0,"Others",IF(AND(M463=0,J463&gt;0),"Not Forecasted But Sold",IF(AND(M463&gt;0,J463=0),"Forecasted But Not Sold",IF(M463/J463&gt;1.1,"Overforecast",IF(M463/J463&lt;0.9,"Underforecast","Normal")))))</f>
        <v>Overforecast</v>
      </c>
      <c r="AF463" s="144" t="str">
        <f>IFERROR(IF(J463=0,"0",VLOOKUP(J463/M463,Master!$N$5:$P$11,3,TRUE)),"Sales Agst No FC")</f>
        <v>80-120</v>
      </c>
    </row>
    <row r="464" spans="1:32" x14ac:dyDescent="0.45">
      <c r="A464" s="60" t="s">
        <v>2302</v>
      </c>
      <c r="B464" s="61" t="s">
        <v>1121</v>
      </c>
      <c r="C464" s="61" t="s">
        <v>1144</v>
      </c>
      <c r="D464" s="61" t="s">
        <v>1219</v>
      </c>
      <c r="E464" s="62" t="s">
        <v>575</v>
      </c>
      <c r="F464" s="62" t="s">
        <v>1750</v>
      </c>
      <c r="G464" s="63">
        <v>44593</v>
      </c>
      <c r="H464" s="64">
        <v>298</v>
      </c>
      <c r="I464" s="61" t="str">
        <f t="shared" si="36"/>
        <v>Supply</v>
      </c>
      <c r="J464" s="66">
        <v>0</v>
      </c>
      <c r="K464" s="67">
        <v>9911</v>
      </c>
      <c r="L464" s="64">
        <v>9911</v>
      </c>
      <c r="M464" s="64">
        <v>12500</v>
      </c>
      <c r="N464" s="67">
        <f>ABS(K464-$J464)</f>
        <v>9911</v>
      </c>
      <c r="O464" s="64">
        <f>ABS(L464-$J464)</f>
        <v>9911</v>
      </c>
      <c r="P464" s="64">
        <f>ABS(M464-$J464)</f>
        <v>12500</v>
      </c>
      <c r="Q464" s="66">
        <v>0.88566210375313714</v>
      </c>
      <c r="R464" s="66">
        <f>$Q464*J464</f>
        <v>0</v>
      </c>
      <c r="S464" s="67">
        <f>$Q464*K464</f>
        <v>8777.7971102973424</v>
      </c>
      <c r="T464" s="64">
        <f>$Q464*L464</f>
        <v>8777.7971102973424</v>
      </c>
      <c r="U464" s="64">
        <f>$Q464*M464</f>
        <v>11070.776296914215</v>
      </c>
      <c r="V464" s="67">
        <f t="shared" si="37"/>
        <v>8777.7971102973424</v>
      </c>
      <c r="W464" s="64">
        <f t="shared" si="38"/>
        <v>8777.7971102973424</v>
      </c>
      <c r="X464" s="117">
        <f t="shared" si="39"/>
        <v>11070.776296914215</v>
      </c>
      <c r="Y464" s="75">
        <f>IFERROR(MAX(1-N464/$J464,0),1)</f>
        <v>1</v>
      </c>
      <c r="Z464" s="27">
        <f>IFERROR(MAX(1-O464/$J464,0),1)</f>
        <v>1</v>
      </c>
      <c r="AA464" s="76">
        <f>IFERROR(MAX(1-P464/$J464,0),1)</f>
        <v>1</v>
      </c>
      <c r="AB464" s="65" t="str">
        <f>IF(SUM($J464,M464)=0,"Others",VLOOKUP(AA464,Master!$B$4:$D$13,3,TRUE))</f>
        <v>90-100%</v>
      </c>
      <c r="AC464" s="60" t="str">
        <f>IF(SUM(J464,K464)=0,"Others",IF(AND(K464=0,J464&gt;0),"Not Forecasted But Sold",IF(AND(K464&gt;0,J464=0),"Forecasted But Not Sold",IF(K464/J464&gt;1.1,"Overforecast",IF(K464/J464&lt;0.9,"Underforecast","Normal")))))</f>
        <v>Forecasted But Not Sold</v>
      </c>
      <c r="AD464" s="61" t="str">
        <f>IF(SUM(J464,L464)=0,"Others",IF(AND(L464=0,J464&gt;0),"Not Forecasted But Sold",IF(AND(L464&gt;0,J464=0),"Forecasted But Not Sold",IF(L464/J464&gt;1.1,"Overforecast",IF(L464/J464&lt;0.9,"Underforecast","Normal")))))</f>
        <v>Forecasted But Not Sold</v>
      </c>
      <c r="AE464" s="61" t="str">
        <f>IF(SUM(J464,M464)=0,"Others",IF(AND(M464=0,J464&gt;0),"Not Forecasted But Sold",IF(AND(M464&gt;0,J464=0),"Forecasted But Not Sold",IF(M464/J464&gt;1.1,"Overforecast",IF(M464/J464&lt;0.9,"Underforecast","Normal")))))</f>
        <v>Forecasted But Not Sold</v>
      </c>
      <c r="AF464" s="144" t="str">
        <f>IFERROR(IF(J464=0,"0",VLOOKUP(J464/M464,Master!$N$5:$P$11,3,TRUE)),"Sales Agst No FC")</f>
        <v>0</v>
      </c>
    </row>
    <row r="465" spans="1:32" x14ac:dyDescent="0.45">
      <c r="A465" s="60" t="s">
        <v>2302</v>
      </c>
      <c r="B465" s="61" t="s">
        <v>1121</v>
      </c>
      <c r="C465" s="61" t="s">
        <v>1144</v>
      </c>
      <c r="D465" s="61" t="s">
        <v>1219</v>
      </c>
      <c r="E465" s="62" t="s">
        <v>576</v>
      </c>
      <c r="F465" s="62" t="s">
        <v>1751</v>
      </c>
      <c r="G465" s="63">
        <v>44593</v>
      </c>
      <c r="H465" s="64">
        <v>4987</v>
      </c>
      <c r="I465" s="61" t="str">
        <f t="shared" si="36"/>
        <v>Demand</v>
      </c>
      <c r="J465" s="66">
        <v>3869</v>
      </c>
      <c r="K465" s="67">
        <v>2611</v>
      </c>
      <c r="L465" s="64">
        <v>2611</v>
      </c>
      <c r="M465" s="64">
        <v>3500</v>
      </c>
      <c r="N465" s="67">
        <f>ABS(K465-$J465)</f>
        <v>1258</v>
      </c>
      <c r="O465" s="64">
        <f>ABS(L465-$J465)</f>
        <v>1258</v>
      </c>
      <c r="P465" s="64">
        <f>ABS(M465-$J465)</f>
        <v>369</v>
      </c>
      <c r="Q465" s="66">
        <v>1.5572946864786705</v>
      </c>
      <c r="R465" s="66">
        <f>$Q465*J465</f>
        <v>6025.1731419859761</v>
      </c>
      <c r="S465" s="67">
        <f>$Q465*K465</f>
        <v>4066.096426395809</v>
      </c>
      <c r="T465" s="64">
        <f>$Q465*L465</f>
        <v>4066.096426395809</v>
      </c>
      <c r="U465" s="64">
        <f>$Q465*M465</f>
        <v>5450.5314026753467</v>
      </c>
      <c r="V465" s="67">
        <f t="shared" si="37"/>
        <v>1959.0767155901672</v>
      </c>
      <c r="W465" s="64">
        <f t="shared" si="38"/>
        <v>1959.0767155901672</v>
      </c>
      <c r="X465" s="117">
        <f t="shared" si="39"/>
        <v>574.64173931062942</v>
      </c>
      <c r="Y465" s="75">
        <f>IFERROR(MAX(1-N465/$J465,0),1)</f>
        <v>0.67485138278624968</v>
      </c>
      <c r="Z465" s="27">
        <f>IFERROR(MAX(1-O465/$J465,0),1)</f>
        <v>0.67485138278624968</v>
      </c>
      <c r="AA465" s="76">
        <f>IFERROR(MAX(1-P465/$J465,0),1)</f>
        <v>0.90462651848022746</v>
      </c>
      <c r="AB465" s="65" t="str">
        <f>IF(SUM($J465,M465)=0,"Others",VLOOKUP(AA465,Master!$B$4:$D$13,3,TRUE))</f>
        <v>80-90%</v>
      </c>
      <c r="AC465" s="60" t="str">
        <f>IF(SUM(J465,K465)=0,"Others",IF(AND(K465=0,J465&gt;0),"Not Forecasted But Sold",IF(AND(K465&gt;0,J465=0),"Forecasted But Not Sold",IF(K465/J465&gt;1.1,"Overforecast",IF(K465/J465&lt;0.9,"Underforecast","Normal")))))</f>
        <v>Underforecast</v>
      </c>
      <c r="AD465" s="61" t="str">
        <f>IF(SUM(J465,L465)=0,"Others",IF(AND(L465=0,J465&gt;0),"Not Forecasted But Sold",IF(AND(L465&gt;0,J465=0),"Forecasted But Not Sold",IF(L465/J465&gt;1.1,"Overforecast",IF(L465/J465&lt;0.9,"Underforecast","Normal")))))</f>
        <v>Underforecast</v>
      </c>
      <c r="AE465" s="61" t="str">
        <f>IF(SUM(J465,M465)=0,"Others",IF(AND(M465=0,J465&gt;0),"Not Forecasted But Sold",IF(AND(M465&gt;0,J465=0),"Forecasted But Not Sold",IF(M465/J465&gt;1.1,"Overforecast",IF(M465/J465&lt;0.9,"Underforecast","Normal")))))</f>
        <v>Normal</v>
      </c>
      <c r="AF465" s="144" t="str">
        <f>IFERROR(IF(J465=0,"0",VLOOKUP(J465/M465,Master!$N$5:$P$11,3,TRUE)),"Sales Agst No FC")</f>
        <v>80-120</v>
      </c>
    </row>
    <row r="466" spans="1:32" x14ac:dyDescent="0.45">
      <c r="A466" s="60" t="s">
        <v>2302</v>
      </c>
      <c r="B466" s="61" t="s">
        <v>1121</v>
      </c>
      <c r="C466" s="61" t="s">
        <v>1144</v>
      </c>
      <c r="D466" s="61" t="s">
        <v>1219</v>
      </c>
      <c r="E466" s="62" t="s">
        <v>577</v>
      </c>
      <c r="F466" s="62" t="s">
        <v>1752</v>
      </c>
      <c r="G466" s="63">
        <v>44593</v>
      </c>
      <c r="H466" s="64">
        <v>3</v>
      </c>
      <c r="I466" s="61" t="str">
        <f t="shared" si="36"/>
        <v>Supply</v>
      </c>
      <c r="J466" s="66">
        <v>0</v>
      </c>
      <c r="K466" s="67">
        <v>44135</v>
      </c>
      <c r="L466" s="64">
        <v>44135</v>
      </c>
      <c r="M466" s="64">
        <v>40000</v>
      </c>
      <c r="N466" s="67">
        <f>ABS(K466-$J466)</f>
        <v>44135</v>
      </c>
      <c r="O466" s="64">
        <f>ABS(L466-$J466)</f>
        <v>44135</v>
      </c>
      <c r="P466" s="64">
        <f>ABS(M466-$J466)</f>
        <v>40000</v>
      </c>
      <c r="Q466" s="66">
        <v>1.6848366518155988</v>
      </c>
      <c r="R466" s="66">
        <f>$Q466*J466</f>
        <v>0</v>
      </c>
      <c r="S466" s="67">
        <f>$Q466*K466</f>
        <v>74360.265627881454</v>
      </c>
      <c r="T466" s="64">
        <f>$Q466*L466</f>
        <v>74360.265627881454</v>
      </c>
      <c r="U466" s="64">
        <f>$Q466*M466</f>
        <v>67393.466072623953</v>
      </c>
      <c r="V466" s="67">
        <f t="shared" si="37"/>
        <v>74360.265627881454</v>
      </c>
      <c r="W466" s="64">
        <f t="shared" si="38"/>
        <v>74360.265627881454</v>
      </c>
      <c r="X466" s="117">
        <f t="shared" si="39"/>
        <v>67393.466072623953</v>
      </c>
      <c r="Y466" s="75">
        <f>IFERROR(MAX(1-N466/$J466,0),1)</f>
        <v>1</v>
      </c>
      <c r="Z466" s="27">
        <f>IFERROR(MAX(1-O466/$J466,0),1)</f>
        <v>1</v>
      </c>
      <c r="AA466" s="76">
        <f>IFERROR(MAX(1-P466/$J466,0),1)</f>
        <v>1</v>
      </c>
      <c r="AB466" s="65" t="str">
        <f>IF(SUM($J466,M466)=0,"Others",VLOOKUP(AA466,Master!$B$4:$D$13,3,TRUE))</f>
        <v>90-100%</v>
      </c>
      <c r="AC466" s="60" t="str">
        <f>IF(SUM(J466,K466)=0,"Others",IF(AND(K466=0,J466&gt;0),"Not Forecasted But Sold",IF(AND(K466&gt;0,J466=0),"Forecasted But Not Sold",IF(K466/J466&gt;1.1,"Overforecast",IF(K466/J466&lt;0.9,"Underforecast","Normal")))))</f>
        <v>Forecasted But Not Sold</v>
      </c>
      <c r="AD466" s="61" t="str">
        <f>IF(SUM(J466,L466)=0,"Others",IF(AND(L466=0,J466&gt;0),"Not Forecasted But Sold",IF(AND(L466&gt;0,J466=0),"Forecasted But Not Sold",IF(L466/J466&gt;1.1,"Overforecast",IF(L466/J466&lt;0.9,"Underforecast","Normal")))))</f>
        <v>Forecasted But Not Sold</v>
      </c>
      <c r="AE466" s="61" t="str">
        <f>IF(SUM(J466,M466)=0,"Others",IF(AND(M466=0,J466&gt;0),"Not Forecasted But Sold",IF(AND(M466&gt;0,J466=0),"Forecasted But Not Sold",IF(M466/J466&gt;1.1,"Overforecast",IF(M466/J466&lt;0.9,"Underforecast","Normal")))))</f>
        <v>Forecasted But Not Sold</v>
      </c>
      <c r="AF466" s="144" t="str">
        <f>IFERROR(IF(J466=0,"0",VLOOKUP(J466/M466,Master!$N$5:$P$11,3,TRUE)),"Sales Agst No FC")</f>
        <v>0</v>
      </c>
    </row>
    <row r="467" spans="1:32" x14ac:dyDescent="0.45">
      <c r="A467" s="60" t="s">
        <v>2302</v>
      </c>
      <c r="B467" s="61" t="s">
        <v>1121</v>
      </c>
      <c r="C467" s="61" t="s">
        <v>1144</v>
      </c>
      <c r="D467" s="61" t="s">
        <v>1219</v>
      </c>
      <c r="E467" s="62" t="s">
        <v>578</v>
      </c>
      <c r="F467" s="62" t="s">
        <v>1753</v>
      </c>
      <c r="G467" s="63">
        <v>44593</v>
      </c>
      <c r="H467" s="64">
        <v>0</v>
      </c>
      <c r="I467" s="61" t="str">
        <f t="shared" si="36"/>
        <v>Supply</v>
      </c>
      <c r="J467" s="66">
        <v>0</v>
      </c>
      <c r="K467" s="67">
        <v>328</v>
      </c>
      <c r="L467" s="64">
        <v>328</v>
      </c>
      <c r="M467" s="64">
        <v>0</v>
      </c>
      <c r="N467" s="67">
        <f>ABS(K467-$J467)</f>
        <v>328</v>
      </c>
      <c r="O467" s="64">
        <f>ABS(L467-$J467)</f>
        <v>328</v>
      </c>
      <c r="P467" s="64">
        <f>ABS(M467-$J467)</f>
        <v>0</v>
      </c>
      <c r="Q467" s="66">
        <v>1.4459480849935464</v>
      </c>
      <c r="R467" s="66">
        <f>$Q467*J467</f>
        <v>0</v>
      </c>
      <c r="S467" s="67">
        <f>$Q467*K467</f>
        <v>474.27097187788326</v>
      </c>
      <c r="T467" s="64">
        <f>$Q467*L467</f>
        <v>474.27097187788326</v>
      </c>
      <c r="U467" s="64">
        <f>$Q467*M467</f>
        <v>0</v>
      </c>
      <c r="V467" s="67">
        <f t="shared" si="37"/>
        <v>474.27097187788326</v>
      </c>
      <c r="W467" s="64">
        <f t="shared" si="38"/>
        <v>474.27097187788326</v>
      </c>
      <c r="X467" s="117">
        <f t="shared" si="39"/>
        <v>0</v>
      </c>
      <c r="Y467" s="75">
        <f>IFERROR(MAX(1-N467/$J467,0),1)</f>
        <v>1</v>
      </c>
      <c r="Z467" s="27">
        <f>IFERROR(MAX(1-O467/$J467,0),1)</f>
        <v>1</v>
      </c>
      <c r="AA467" s="76">
        <f>IFERROR(MAX(1-P467/$J467,0),1)</f>
        <v>1</v>
      </c>
      <c r="AB467" s="65" t="str">
        <f>IF(SUM($J467,M467)=0,"Others",VLOOKUP(AA467,Master!$B$4:$D$13,3,TRUE))</f>
        <v>Others</v>
      </c>
      <c r="AC467" s="60" t="str">
        <f>IF(SUM(J467,K467)=0,"Others",IF(AND(K467=0,J467&gt;0),"Not Forecasted But Sold",IF(AND(K467&gt;0,J467=0),"Forecasted But Not Sold",IF(K467/J467&gt;1.1,"Overforecast",IF(K467/J467&lt;0.9,"Underforecast","Normal")))))</f>
        <v>Forecasted But Not Sold</v>
      </c>
      <c r="AD467" s="61" t="str">
        <f>IF(SUM(J467,L467)=0,"Others",IF(AND(L467=0,J467&gt;0),"Not Forecasted But Sold",IF(AND(L467&gt;0,J467=0),"Forecasted But Not Sold",IF(L467/J467&gt;1.1,"Overforecast",IF(L467/J467&lt;0.9,"Underforecast","Normal")))))</f>
        <v>Forecasted But Not Sold</v>
      </c>
      <c r="AE467" s="61" t="str">
        <f>IF(SUM(J467,M467)=0,"Others",IF(AND(M467=0,J467&gt;0),"Not Forecasted But Sold",IF(AND(M467&gt;0,J467=0),"Forecasted But Not Sold",IF(M467/J467&gt;1.1,"Overforecast",IF(M467/J467&lt;0.9,"Underforecast","Normal")))))</f>
        <v>Others</v>
      </c>
      <c r="AF467" s="144" t="str">
        <f>IFERROR(IF(J467=0,"0",VLOOKUP(J467/M467,Master!$N$5:$P$11,3,TRUE)),"Sales Agst No FC")</f>
        <v>0</v>
      </c>
    </row>
    <row r="468" spans="1:32" x14ac:dyDescent="0.45">
      <c r="A468" s="60" t="s">
        <v>2302</v>
      </c>
      <c r="B468" s="61" t="s">
        <v>1123</v>
      </c>
      <c r="C468" s="61" t="s">
        <v>1139</v>
      </c>
      <c r="D468" s="61" t="s">
        <v>1220</v>
      </c>
      <c r="E468" s="62" t="s">
        <v>579</v>
      </c>
      <c r="F468" s="62" t="s">
        <v>1754</v>
      </c>
      <c r="G468" s="63">
        <v>44593</v>
      </c>
      <c r="H468" s="64">
        <v>29773</v>
      </c>
      <c r="I468" s="61" t="str">
        <f t="shared" ref="I468:I514" si="40">IF(J468&gt;M468,"Demand",IF(OR(H468&lt;=0.05*M468,J468&gt;=0.9*H468),"Supply","Demand"))</f>
        <v>Demand</v>
      </c>
      <c r="J468" s="66">
        <v>676</v>
      </c>
      <c r="K468" s="67">
        <v>2547</v>
      </c>
      <c r="L468" s="64">
        <v>2547</v>
      </c>
      <c r="M468" s="64">
        <v>800</v>
      </c>
      <c r="N468" s="67">
        <f>ABS(K468-$J468)</f>
        <v>1871</v>
      </c>
      <c r="O468" s="64">
        <f>ABS(L468-$J468)</f>
        <v>1871</v>
      </c>
      <c r="P468" s="64">
        <f>ABS(M468-$J468)</f>
        <v>124</v>
      </c>
      <c r="Q468" s="66">
        <v>1.4614598714416895</v>
      </c>
      <c r="R468" s="66">
        <f>$Q468*J468</f>
        <v>987.94687309458209</v>
      </c>
      <c r="S468" s="67">
        <f>$Q468*K468</f>
        <v>3722.3382925619831</v>
      </c>
      <c r="T468" s="64">
        <f>$Q468*L468</f>
        <v>3722.3382925619831</v>
      </c>
      <c r="U468" s="64">
        <f>$Q468*M468</f>
        <v>1169.1678971533515</v>
      </c>
      <c r="V468" s="67">
        <f t="shared" si="37"/>
        <v>2734.3914194674007</v>
      </c>
      <c r="W468" s="64">
        <f t="shared" si="38"/>
        <v>2734.3914194674007</v>
      </c>
      <c r="X468" s="117">
        <f t="shared" si="39"/>
        <v>181.22102405876944</v>
      </c>
      <c r="Y468" s="75">
        <f>IFERROR(MAX(1-N468/$J468,0),1)</f>
        <v>0</v>
      </c>
      <c r="Z468" s="27">
        <f>IFERROR(MAX(1-O468/$J468,0),1)</f>
        <v>0</v>
      </c>
      <c r="AA468" s="76">
        <f>IFERROR(MAX(1-P468/$J468,0),1)</f>
        <v>0.81656804733727806</v>
      </c>
      <c r="AB468" s="65" t="str">
        <f>IF(SUM($J468,M468)=0,"Others",VLOOKUP(AA468,Master!$B$4:$D$13,3,TRUE))</f>
        <v>80-90%</v>
      </c>
      <c r="AC468" s="60" t="str">
        <f>IF(SUM(J468,K468)=0,"Others",IF(AND(K468=0,J468&gt;0),"Not Forecasted But Sold",IF(AND(K468&gt;0,J468=0),"Forecasted But Not Sold",IF(K468/J468&gt;1.1,"Overforecast",IF(K468/J468&lt;0.9,"Underforecast","Normal")))))</f>
        <v>Overforecast</v>
      </c>
      <c r="AD468" s="61" t="str">
        <f>IF(SUM(J468,L468)=0,"Others",IF(AND(L468=0,J468&gt;0),"Not Forecasted But Sold",IF(AND(L468&gt;0,J468=0),"Forecasted But Not Sold",IF(L468/J468&gt;1.1,"Overforecast",IF(L468/J468&lt;0.9,"Underforecast","Normal")))))</f>
        <v>Overforecast</v>
      </c>
      <c r="AE468" s="61" t="str">
        <f>IF(SUM(J468,M468)=0,"Others",IF(AND(M468=0,J468&gt;0),"Not Forecasted But Sold",IF(AND(M468&gt;0,J468=0),"Forecasted But Not Sold",IF(M468/J468&gt;1.1,"Overforecast",IF(M468/J468&lt;0.9,"Underforecast","Normal")))))</f>
        <v>Overforecast</v>
      </c>
      <c r="AF468" s="144" t="str">
        <f>IFERROR(IF(J468=0,"0",VLOOKUP(J468/M468,Master!$N$5:$P$11,3,TRUE)),"Sales Agst No FC")</f>
        <v>80-120</v>
      </c>
    </row>
    <row r="469" spans="1:32" x14ac:dyDescent="0.45">
      <c r="A469" s="60" t="s">
        <v>2302</v>
      </c>
      <c r="B469" s="61" t="s">
        <v>1123</v>
      </c>
      <c r="C469" s="61" t="s">
        <v>1139</v>
      </c>
      <c r="D469" s="61" t="s">
        <v>1220</v>
      </c>
      <c r="E469" s="62" t="s">
        <v>580</v>
      </c>
      <c r="F469" s="62" t="s">
        <v>1755</v>
      </c>
      <c r="G469" s="63">
        <v>44593</v>
      </c>
      <c r="H469" s="64">
        <v>11096</v>
      </c>
      <c r="I469" s="61" t="str">
        <f t="shared" si="40"/>
        <v>Demand</v>
      </c>
      <c r="J469" s="66">
        <v>1513</v>
      </c>
      <c r="K469" s="67">
        <v>2611</v>
      </c>
      <c r="L469" s="64">
        <v>2611</v>
      </c>
      <c r="M469" s="64">
        <v>3000</v>
      </c>
      <c r="N469" s="67">
        <f>ABS(K469-$J469)</f>
        <v>1098</v>
      </c>
      <c r="O469" s="64">
        <f>ABS(L469-$J469)</f>
        <v>1098</v>
      </c>
      <c r="P469" s="64">
        <f>ABS(M469-$J469)</f>
        <v>1487</v>
      </c>
      <c r="Q469" s="66">
        <v>4.2028396334223812</v>
      </c>
      <c r="R469" s="66">
        <f>$Q469*J469</f>
        <v>6358.896365368063</v>
      </c>
      <c r="S469" s="67">
        <f>$Q469*K469</f>
        <v>10973.614282865838</v>
      </c>
      <c r="T469" s="64">
        <f>$Q469*L469</f>
        <v>10973.614282865838</v>
      </c>
      <c r="U469" s="64">
        <f>$Q469*M469</f>
        <v>12608.518900267143</v>
      </c>
      <c r="V469" s="67">
        <f t="shared" si="37"/>
        <v>4614.7179174977746</v>
      </c>
      <c r="W469" s="64">
        <f t="shared" si="38"/>
        <v>4614.7179174977746</v>
      </c>
      <c r="X469" s="117">
        <f t="shared" si="39"/>
        <v>6249.6225348990802</v>
      </c>
      <c r="Y469" s="75">
        <f>IFERROR(MAX(1-N469/$J469,0),1)</f>
        <v>0.27428949107732981</v>
      </c>
      <c r="Z469" s="27">
        <f>IFERROR(MAX(1-O469/$J469,0),1)</f>
        <v>0.27428949107732981</v>
      </c>
      <c r="AA469" s="76">
        <f>IFERROR(MAX(1-P469/$J469,0),1)</f>
        <v>1.7184401850627862E-2</v>
      </c>
      <c r="AB469" s="65" t="str">
        <f>IF(SUM($J469,M469)=0,"Others",VLOOKUP(AA469,Master!$B$4:$D$13,3,TRUE))</f>
        <v>0-10%</v>
      </c>
      <c r="AC469" s="60" t="str">
        <f>IF(SUM(J469,K469)=0,"Others",IF(AND(K469=0,J469&gt;0),"Not Forecasted But Sold",IF(AND(K469&gt;0,J469=0),"Forecasted But Not Sold",IF(K469/J469&gt;1.1,"Overforecast",IF(K469/J469&lt;0.9,"Underforecast","Normal")))))</f>
        <v>Overforecast</v>
      </c>
      <c r="AD469" s="61" t="str">
        <f>IF(SUM(J469,L469)=0,"Others",IF(AND(L469=0,J469&gt;0),"Not Forecasted But Sold",IF(AND(L469&gt;0,J469=0),"Forecasted But Not Sold",IF(L469/J469&gt;1.1,"Overforecast",IF(L469/J469&lt;0.9,"Underforecast","Normal")))))</f>
        <v>Overforecast</v>
      </c>
      <c r="AE469" s="61" t="str">
        <f>IF(SUM(J469,M469)=0,"Others",IF(AND(M469=0,J469&gt;0),"Not Forecasted But Sold",IF(AND(M469&gt;0,J469=0),"Forecasted But Not Sold",IF(M469/J469&gt;1.1,"Overforecast",IF(M469/J469&lt;0.9,"Underforecast","Normal")))))</f>
        <v>Overforecast</v>
      </c>
      <c r="AF469" s="144" t="str">
        <f>IFERROR(IF(J469=0,"0",VLOOKUP(J469/M469,Master!$N$5:$P$11,3,TRUE)),"Sales Agst No FC")</f>
        <v>50-80</v>
      </c>
    </row>
    <row r="470" spans="1:32" x14ac:dyDescent="0.45">
      <c r="A470" s="60" t="s">
        <v>2302</v>
      </c>
      <c r="B470" s="61" t="s">
        <v>1123</v>
      </c>
      <c r="C470" s="61" t="s">
        <v>1139</v>
      </c>
      <c r="D470" s="61" t="s">
        <v>1220</v>
      </c>
      <c r="E470" s="62" t="s">
        <v>581</v>
      </c>
      <c r="F470" s="62" t="s">
        <v>1756</v>
      </c>
      <c r="G470" s="63">
        <v>44593</v>
      </c>
      <c r="H470" s="64">
        <v>6087</v>
      </c>
      <c r="I470" s="61" t="str">
        <f t="shared" si="40"/>
        <v>Demand</v>
      </c>
      <c r="J470" s="66">
        <v>1572</v>
      </c>
      <c r="K470" s="67">
        <v>2143</v>
      </c>
      <c r="L470" s="64">
        <v>2143</v>
      </c>
      <c r="M470" s="64">
        <v>2000</v>
      </c>
      <c r="N470" s="67">
        <f>ABS(K470-$J470)</f>
        <v>571</v>
      </c>
      <c r="O470" s="64">
        <f>ABS(L470-$J470)</f>
        <v>571</v>
      </c>
      <c r="P470" s="64">
        <f>ABS(M470-$J470)</f>
        <v>428</v>
      </c>
      <c r="Q470" s="66">
        <v>3.4604381508463682</v>
      </c>
      <c r="R470" s="66">
        <f>$Q470*J470</f>
        <v>5439.8087731304904</v>
      </c>
      <c r="S470" s="67">
        <f>$Q470*K470</f>
        <v>7415.7189572637672</v>
      </c>
      <c r="T470" s="64">
        <f>$Q470*L470</f>
        <v>7415.7189572637672</v>
      </c>
      <c r="U470" s="64">
        <f>$Q470*M470</f>
        <v>6920.876301692736</v>
      </c>
      <c r="V470" s="67">
        <f t="shared" si="37"/>
        <v>1975.9101841332767</v>
      </c>
      <c r="W470" s="64">
        <f t="shared" si="38"/>
        <v>1975.9101841332767</v>
      </c>
      <c r="X470" s="117">
        <f t="shared" si="39"/>
        <v>1481.0675285622456</v>
      </c>
      <c r="Y470" s="75">
        <f>IFERROR(MAX(1-N470/$J470,0),1)</f>
        <v>0.63676844783715014</v>
      </c>
      <c r="Z470" s="27">
        <f>IFERROR(MAX(1-O470/$J470,0),1)</f>
        <v>0.63676844783715014</v>
      </c>
      <c r="AA470" s="76">
        <f>IFERROR(MAX(1-P470/$J470,0),1)</f>
        <v>0.72773536895674296</v>
      </c>
      <c r="AB470" s="65" t="str">
        <f>IF(SUM($J470,M470)=0,"Others",VLOOKUP(AA470,Master!$B$4:$D$13,3,TRUE))</f>
        <v>70-80%</v>
      </c>
      <c r="AC470" s="60" t="str">
        <f>IF(SUM(J470,K470)=0,"Others",IF(AND(K470=0,J470&gt;0),"Not Forecasted But Sold",IF(AND(K470&gt;0,J470=0),"Forecasted But Not Sold",IF(K470/J470&gt;1.1,"Overforecast",IF(K470/J470&lt;0.9,"Underforecast","Normal")))))</f>
        <v>Overforecast</v>
      </c>
      <c r="AD470" s="61" t="str">
        <f>IF(SUM(J470,L470)=0,"Others",IF(AND(L470=0,J470&gt;0),"Not Forecasted But Sold",IF(AND(L470&gt;0,J470=0),"Forecasted But Not Sold",IF(L470/J470&gt;1.1,"Overforecast",IF(L470/J470&lt;0.9,"Underforecast","Normal")))))</f>
        <v>Overforecast</v>
      </c>
      <c r="AE470" s="61" t="str">
        <f>IF(SUM(J470,M470)=0,"Others",IF(AND(M470=0,J470&gt;0),"Not Forecasted But Sold",IF(AND(M470&gt;0,J470=0),"Forecasted But Not Sold",IF(M470/J470&gt;1.1,"Overforecast",IF(M470/J470&lt;0.9,"Underforecast","Normal")))))</f>
        <v>Overforecast</v>
      </c>
      <c r="AF470" s="144" t="str">
        <f>IFERROR(IF(J470=0,"0",VLOOKUP(J470/M470,Master!$N$5:$P$11,3,TRUE)),"Sales Agst No FC")</f>
        <v>50-80</v>
      </c>
    </row>
    <row r="471" spans="1:32" x14ac:dyDescent="0.45">
      <c r="A471" s="60" t="s">
        <v>2302</v>
      </c>
      <c r="B471" s="61" t="s">
        <v>1123</v>
      </c>
      <c r="C471" s="61" t="s">
        <v>1139</v>
      </c>
      <c r="D471" s="61" t="s">
        <v>1220</v>
      </c>
      <c r="E471" s="62" t="s">
        <v>582</v>
      </c>
      <c r="F471" s="62" t="s">
        <v>1757</v>
      </c>
      <c r="G471" s="63">
        <v>44593</v>
      </c>
      <c r="H471" s="64">
        <v>9194</v>
      </c>
      <c r="I471" s="61" t="str">
        <f t="shared" si="40"/>
        <v>Demand</v>
      </c>
      <c r="J471" s="66">
        <v>4153</v>
      </c>
      <c r="K471" s="67">
        <v>4813</v>
      </c>
      <c r="L471" s="64">
        <v>4813</v>
      </c>
      <c r="M471" s="64">
        <v>5000</v>
      </c>
      <c r="N471" s="67">
        <f>ABS(K471-$J471)</f>
        <v>660</v>
      </c>
      <c r="O471" s="64">
        <f>ABS(L471-$J471)</f>
        <v>660</v>
      </c>
      <c r="P471" s="64">
        <f>ABS(M471-$J471)</f>
        <v>847</v>
      </c>
      <c r="Q471" s="66">
        <v>6.7714728472423946</v>
      </c>
      <c r="R471" s="66">
        <f>$Q471*J471</f>
        <v>28121.926734597666</v>
      </c>
      <c r="S471" s="67">
        <f>$Q471*K471</f>
        <v>32591.098813777644</v>
      </c>
      <c r="T471" s="64">
        <f>$Q471*L471</f>
        <v>32591.098813777644</v>
      </c>
      <c r="U471" s="64">
        <f>$Q471*M471</f>
        <v>33857.364236211972</v>
      </c>
      <c r="V471" s="67">
        <f t="shared" si="37"/>
        <v>4469.172079179978</v>
      </c>
      <c r="W471" s="64">
        <f t="shared" si="38"/>
        <v>4469.172079179978</v>
      </c>
      <c r="X471" s="117">
        <f t="shared" si="39"/>
        <v>5735.4375016143058</v>
      </c>
      <c r="Y471" s="75">
        <f>IFERROR(MAX(1-N471/$J471,0),1)</f>
        <v>0.8410787382614977</v>
      </c>
      <c r="Z471" s="27">
        <f>IFERROR(MAX(1-O471/$J471,0),1)</f>
        <v>0.8410787382614977</v>
      </c>
      <c r="AA471" s="76">
        <f>IFERROR(MAX(1-P471/$J471,0),1)</f>
        <v>0.79605104743558874</v>
      </c>
      <c r="AB471" s="65" t="str">
        <f>IF(SUM($J471,M471)=0,"Others",VLOOKUP(AA471,Master!$B$4:$D$13,3,TRUE))</f>
        <v>70-80%</v>
      </c>
      <c r="AC471" s="60" t="str">
        <f>IF(SUM(J471,K471)=0,"Others",IF(AND(K471=0,J471&gt;0),"Not Forecasted But Sold",IF(AND(K471&gt;0,J471=0),"Forecasted But Not Sold",IF(K471/J471&gt;1.1,"Overforecast",IF(K471/J471&lt;0.9,"Underforecast","Normal")))))</f>
        <v>Overforecast</v>
      </c>
      <c r="AD471" s="61" t="str">
        <f>IF(SUM(J471,L471)=0,"Others",IF(AND(L471=0,J471&gt;0),"Not Forecasted But Sold",IF(AND(L471&gt;0,J471=0),"Forecasted But Not Sold",IF(L471/J471&gt;1.1,"Overforecast",IF(L471/J471&lt;0.9,"Underforecast","Normal")))))</f>
        <v>Overforecast</v>
      </c>
      <c r="AE471" s="61" t="str">
        <f>IF(SUM(J471,M471)=0,"Others",IF(AND(M471=0,J471&gt;0),"Not Forecasted But Sold",IF(AND(M471&gt;0,J471=0),"Forecasted But Not Sold",IF(M471/J471&gt;1.1,"Overforecast",IF(M471/J471&lt;0.9,"Underforecast","Normal")))))</f>
        <v>Overforecast</v>
      </c>
      <c r="AF471" s="144" t="str">
        <f>IFERROR(IF(J471=0,"0",VLOOKUP(J471/M471,Master!$N$5:$P$11,3,TRUE)),"Sales Agst No FC")</f>
        <v>80-120</v>
      </c>
    </row>
    <row r="472" spans="1:32" x14ac:dyDescent="0.45">
      <c r="A472" s="60" t="s">
        <v>2302</v>
      </c>
      <c r="B472" s="61" t="s">
        <v>1119</v>
      </c>
      <c r="C472" s="61" t="s">
        <v>1139</v>
      </c>
      <c r="D472" s="61" t="s">
        <v>1220</v>
      </c>
      <c r="E472" s="62" t="s">
        <v>583</v>
      </c>
      <c r="F472" s="62" t="s">
        <v>1758</v>
      </c>
      <c r="G472" s="63">
        <v>44593</v>
      </c>
      <c r="H472" s="64">
        <v>9529</v>
      </c>
      <c r="I472" s="61" t="str">
        <f t="shared" si="40"/>
        <v>Demand</v>
      </c>
      <c r="J472" s="66">
        <v>2203</v>
      </c>
      <c r="K472" s="67">
        <v>2153</v>
      </c>
      <c r="L472" s="64">
        <v>2153</v>
      </c>
      <c r="M472" s="64">
        <v>1600</v>
      </c>
      <c r="N472" s="67">
        <f>ABS(K472-$J472)</f>
        <v>50</v>
      </c>
      <c r="O472" s="64">
        <f>ABS(L472-$J472)</f>
        <v>50</v>
      </c>
      <c r="P472" s="64">
        <f>ABS(M472-$J472)</f>
        <v>603</v>
      </c>
      <c r="Q472" s="66">
        <v>3.3600657356128099</v>
      </c>
      <c r="R472" s="66">
        <f>$Q472*J472</f>
        <v>7402.2248155550205</v>
      </c>
      <c r="S472" s="67">
        <f>$Q472*K472</f>
        <v>7234.2215287743793</v>
      </c>
      <c r="T472" s="64">
        <f>$Q472*L472</f>
        <v>7234.2215287743793</v>
      </c>
      <c r="U472" s="64">
        <f>$Q472*M472</f>
        <v>5376.1051769804953</v>
      </c>
      <c r="V472" s="67">
        <f t="shared" si="37"/>
        <v>168.00328678064125</v>
      </c>
      <c r="W472" s="64">
        <f t="shared" si="38"/>
        <v>168.00328678064125</v>
      </c>
      <c r="X472" s="117">
        <f t="shared" si="39"/>
        <v>2026.1196385745252</v>
      </c>
      <c r="Y472" s="75">
        <f>IFERROR(MAX(1-N472/$J472,0),1)</f>
        <v>0.9773036768043577</v>
      </c>
      <c r="Z472" s="27">
        <f>IFERROR(MAX(1-O472/$J472,0),1)</f>
        <v>0.9773036768043577</v>
      </c>
      <c r="AA472" s="76">
        <f>IFERROR(MAX(1-P472/$J472,0),1)</f>
        <v>0.72628234226055377</v>
      </c>
      <c r="AB472" s="65" t="str">
        <f>IF(SUM($J472,M472)=0,"Others",VLOOKUP(AA472,Master!$B$4:$D$13,3,TRUE))</f>
        <v>70-80%</v>
      </c>
      <c r="AC472" s="60" t="str">
        <f>IF(SUM(J472,K472)=0,"Others",IF(AND(K472=0,J472&gt;0),"Not Forecasted But Sold",IF(AND(K472&gt;0,J472=0),"Forecasted But Not Sold",IF(K472/J472&gt;1.1,"Overforecast",IF(K472/J472&lt;0.9,"Underforecast","Normal")))))</f>
        <v>Normal</v>
      </c>
      <c r="AD472" s="61" t="str">
        <f>IF(SUM(J472,L472)=0,"Others",IF(AND(L472=0,J472&gt;0),"Not Forecasted But Sold",IF(AND(L472&gt;0,J472=0),"Forecasted But Not Sold",IF(L472/J472&gt;1.1,"Overforecast",IF(L472/J472&lt;0.9,"Underforecast","Normal")))))</f>
        <v>Normal</v>
      </c>
      <c r="AE472" s="61" t="str">
        <f>IF(SUM(J472,M472)=0,"Others",IF(AND(M472=0,J472&gt;0),"Not Forecasted But Sold",IF(AND(M472&gt;0,J472=0),"Forecasted But Not Sold",IF(M472/J472&gt;1.1,"Overforecast",IF(M472/J472&lt;0.9,"Underforecast","Normal")))))</f>
        <v>Underforecast</v>
      </c>
      <c r="AF472" s="144" t="str">
        <f>IFERROR(IF(J472=0,"0",VLOOKUP(J472/M472,Master!$N$5:$P$11,3,TRUE)),"Sales Agst No FC")</f>
        <v>120-150</v>
      </c>
    </row>
    <row r="473" spans="1:32" x14ac:dyDescent="0.45">
      <c r="A473" s="60" t="s">
        <v>2302</v>
      </c>
      <c r="B473" s="61" t="s">
        <v>1122</v>
      </c>
      <c r="C473" s="61" t="s">
        <v>1143</v>
      </c>
      <c r="D473" s="61" t="s">
        <v>1221</v>
      </c>
      <c r="E473" s="62" t="s">
        <v>584</v>
      </c>
      <c r="F473" s="62" t="s">
        <v>1759</v>
      </c>
      <c r="G473" s="63">
        <v>44593</v>
      </c>
      <c r="H473" s="64">
        <v>0</v>
      </c>
      <c r="I473" s="61" t="str">
        <f t="shared" si="40"/>
        <v>Supply</v>
      </c>
      <c r="J473" s="66">
        <v>0</v>
      </c>
      <c r="K473" s="67">
        <v>0</v>
      </c>
      <c r="L473" s="64">
        <v>0</v>
      </c>
      <c r="M473" s="64">
        <v>0</v>
      </c>
      <c r="N473" s="67">
        <f>ABS(K473-$J473)</f>
        <v>0</v>
      </c>
      <c r="O473" s="64">
        <f>ABS(L473-$J473)</f>
        <v>0</v>
      </c>
      <c r="P473" s="64">
        <f>ABS(M473-$J473)</f>
        <v>0</v>
      </c>
      <c r="Q473" s="66">
        <v>0</v>
      </c>
      <c r="R473" s="66">
        <f>$Q473*J473</f>
        <v>0</v>
      </c>
      <c r="S473" s="67">
        <f>$Q473*K473</f>
        <v>0</v>
      </c>
      <c r="T473" s="64">
        <f>$Q473*L473</f>
        <v>0</v>
      </c>
      <c r="U473" s="64">
        <f>$Q473*M473</f>
        <v>0</v>
      </c>
      <c r="V473" s="67">
        <f t="shared" si="37"/>
        <v>0</v>
      </c>
      <c r="W473" s="64">
        <f t="shared" si="38"/>
        <v>0</v>
      </c>
      <c r="X473" s="117">
        <f t="shared" si="39"/>
        <v>0</v>
      </c>
      <c r="Y473" s="75">
        <f>IFERROR(MAX(1-N473/$J473,0),1)</f>
        <v>1</v>
      </c>
      <c r="Z473" s="27">
        <f>IFERROR(MAX(1-O473/$J473,0),1)</f>
        <v>1</v>
      </c>
      <c r="AA473" s="76">
        <f>IFERROR(MAX(1-P473/$J473,0),1)</f>
        <v>1</v>
      </c>
      <c r="AB473" s="65" t="str">
        <f>IF(SUM($J473,M473)=0,"Others",VLOOKUP(AA473,Master!$B$4:$D$13,3,TRUE))</f>
        <v>Others</v>
      </c>
      <c r="AC473" s="60" t="str">
        <f>IF(SUM(J473,K473)=0,"Others",IF(AND(K473=0,J473&gt;0),"Not Forecasted But Sold",IF(AND(K473&gt;0,J473=0),"Forecasted But Not Sold",IF(K473/J473&gt;1.1,"Overforecast",IF(K473/J473&lt;0.9,"Underforecast","Normal")))))</f>
        <v>Others</v>
      </c>
      <c r="AD473" s="61" t="str">
        <f>IF(SUM(J473,L473)=0,"Others",IF(AND(L473=0,J473&gt;0),"Not Forecasted But Sold",IF(AND(L473&gt;0,J473=0),"Forecasted But Not Sold",IF(L473/J473&gt;1.1,"Overforecast",IF(L473/J473&lt;0.9,"Underforecast","Normal")))))</f>
        <v>Others</v>
      </c>
      <c r="AE473" s="61" t="str">
        <f>IF(SUM(J473,M473)=0,"Others",IF(AND(M473=0,J473&gt;0),"Not Forecasted But Sold",IF(AND(M473&gt;0,J473=0),"Forecasted But Not Sold",IF(M473/J473&gt;1.1,"Overforecast",IF(M473/J473&lt;0.9,"Underforecast","Normal")))))</f>
        <v>Others</v>
      </c>
      <c r="AF473" s="144" t="str">
        <f>IFERROR(IF(J473=0,"0",VLOOKUP(J473/M473,Master!$N$5:$P$11,3,TRUE)),"Sales Agst No FC")</f>
        <v>0</v>
      </c>
    </row>
    <row r="474" spans="1:32" x14ac:dyDescent="0.45">
      <c r="A474" s="60" t="s">
        <v>2302</v>
      </c>
      <c r="B474" s="61" t="s">
        <v>1122</v>
      </c>
      <c r="C474" s="61" t="s">
        <v>1143</v>
      </c>
      <c r="D474" s="61" t="s">
        <v>1221</v>
      </c>
      <c r="E474" s="62" t="s">
        <v>585</v>
      </c>
      <c r="F474" s="62" t="s">
        <v>1760</v>
      </c>
      <c r="G474" s="63">
        <v>44593</v>
      </c>
      <c r="H474" s="64">
        <v>0</v>
      </c>
      <c r="I474" s="61" t="str">
        <f t="shared" si="40"/>
        <v>Supply</v>
      </c>
      <c r="J474" s="66">
        <v>0</v>
      </c>
      <c r="K474" s="67">
        <v>0</v>
      </c>
      <c r="L474" s="64">
        <v>0</v>
      </c>
      <c r="M474" s="64">
        <v>0</v>
      </c>
      <c r="N474" s="67">
        <f>ABS(K474-$J474)</f>
        <v>0</v>
      </c>
      <c r="O474" s="64">
        <f>ABS(L474-$J474)</f>
        <v>0</v>
      </c>
      <c r="P474" s="64">
        <f>ABS(M474-$J474)</f>
        <v>0</v>
      </c>
      <c r="Q474" s="66">
        <v>0</v>
      </c>
      <c r="R474" s="66">
        <f>$Q474*J474</f>
        <v>0</v>
      </c>
      <c r="S474" s="67">
        <f>$Q474*K474</f>
        <v>0</v>
      </c>
      <c r="T474" s="64">
        <f>$Q474*L474</f>
        <v>0</v>
      </c>
      <c r="U474" s="64">
        <f>$Q474*M474</f>
        <v>0</v>
      </c>
      <c r="V474" s="67">
        <f t="shared" si="37"/>
        <v>0</v>
      </c>
      <c r="W474" s="64">
        <f t="shared" si="38"/>
        <v>0</v>
      </c>
      <c r="X474" s="117">
        <f t="shared" si="39"/>
        <v>0</v>
      </c>
      <c r="Y474" s="75">
        <f>IFERROR(MAX(1-N474/$J474,0),1)</f>
        <v>1</v>
      </c>
      <c r="Z474" s="27">
        <f>IFERROR(MAX(1-O474/$J474,0),1)</f>
        <v>1</v>
      </c>
      <c r="AA474" s="76">
        <f>IFERROR(MAX(1-P474/$J474,0),1)</f>
        <v>1</v>
      </c>
      <c r="AB474" s="65" t="str">
        <f>IF(SUM($J474,M474)=0,"Others",VLOOKUP(AA474,Master!$B$4:$D$13,3,TRUE))</f>
        <v>Others</v>
      </c>
      <c r="AC474" s="60" t="str">
        <f>IF(SUM(J474,K474)=0,"Others",IF(AND(K474=0,J474&gt;0),"Not Forecasted But Sold",IF(AND(K474&gt;0,J474=0),"Forecasted But Not Sold",IF(K474/J474&gt;1.1,"Overforecast",IF(K474/J474&lt;0.9,"Underforecast","Normal")))))</f>
        <v>Others</v>
      </c>
      <c r="AD474" s="61" t="str">
        <f>IF(SUM(J474,L474)=0,"Others",IF(AND(L474=0,J474&gt;0),"Not Forecasted But Sold",IF(AND(L474&gt;0,J474=0),"Forecasted But Not Sold",IF(L474/J474&gt;1.1,"Overforecast",IF(L474/J474&lt;0.9,"Underforecast","Normal")))))</f>
        <v>Others</v>
      </c>
      <c r="AE474" s="61" t="str">
        <f>IF(SUM(J474,M474)=0,"Others",IF(AND(M474=0,J474&gt;0),"Not Forecasted But Sold",IF(AND(M474&gt;0,J474=0),"Forecasted But Not Sold",IF(M474/J474&gt;1.1,"Overforecast",IF(M474/J474&lt;0.9,"Underforecast","Normal")))))</f>
        <v>Others</v>
      </c>
      <c r="AF474" s="144" t="str">
        <f>IFERROR(IF(J474=0,"0",VLOOKUP(J474/M474,Master!$N$5:$P$11,3,TRUE)),"Sales Agst No FC")</f>
        <v>0</v>
      </c>
    </row>
    <row r="475" spans="1:32" x14ac:dyDescent="0.45">
      <c r="A475" s="60" t="s">
        <v>2302</v>
      </c>
      <c r="B475" s="61" t="s">
        <v>1122</v>
      </c>
      <c r="C475" s="61" t="s">
        <v>1143</v>
      </c>
      <c r="D475" s="61" t="s">
        <v>1221</v>
      </c>
      <c r="E475" s="62" t="s">
        <v>586</v>
      </c>
      <c r="F475" s="62" t="s">
        <v>1761</v>
      </c>
      <c r="G475" s="63">
        <v>44593</v>
      </c>
      <c r="H475" s="64">
        <v>0</v>
      </c>
      <c r="I475" s="61" t="str">
        <f t="shared" si="40"/>
        <v>Supply</v>
      </c>
      <c r="J475" s="66">
        <v>0</v>
      </c>
      <c r="K475" s="67">
        <v>0</v>
      </c>
      <c r="L475" s="64">
        <v>0</v>
      </c>
      <c r="M475" s="64">
        <v>0</v>
      </c>
      <c r="N475" s="67">
        <f>ABS(K475-$J475)</f>
        <v>0</v>
      </c>
      <c r="O475" s="64">
        <f>ABS(L475-$J475)</f>
        <v>0</v>
      </c>
      <c r="P475" s="64">
        <f>ABS(M475-$J475)</f>
        <v>0</v>
      </c>
      <c r="Q475" s="66">
        <v>0</v>
      </c>
      <c r="R475" s="66">
        <f>$Q475*J475</f>
        <v>0</v>
      </c>
      <c r="S475" s="67">
        <f>$Q475*K475</f>
        <v>0</v>
      </c>
      <c r="T475" s="64">
        <f>$Q475*L475</f>
        <v>0</v>
      </c>
      <c r="U475" s="64">
        <f>$Q475*M475</f>
        <v>0</v>
      </c>
      <c r="V475" s="67">
        <f t="shared" si="37"/>
        <v>0</v>
      </c>
      <c r="W475" s="64">
        <f t="shared" si="38"/>
        <v>0</v>
      </c>
      <c r="X475" s="117">
        <f t="shared" si="39"/>
        <v>0</v>
      </c>
      <c r="Y475" s="75">
        <f>IFERROR(MAX(1-N475/$J475,0),1)</f>
        <v>1</v>
      </c>
      <c r="Z475" s="27">
        <f>IFERROR(MAX(1-O475/$J475,0),1)</f>
        <v>1</v>
      </c>
      <c r="AA475" s="76">
        <f>IFERROR(MAX(1-P475/$J475,0),1)</f>
        <v>1</v>
      </c>
      <c r="AB475" s="65" t="str">
        <f>IF(SUM($J475,M475)=0,"Others",VLOOKUP(AA475,Master!$B$4:$D$13,3,TRUE))</f>
        <v>Others</v>
      </c>
      <c r="AC475" s="60" t="str">
        <f>IF(SUM(J475,K475)=0,"Others",IF(AND(K475=0,J475&gt;0),"Not Forecasted But Sold",IF(AND(K475&gt;0,J475=0),"Forecasted But Not Sold",IF(K475/J475&gt;1.1,"Overforecast",IF(K475/J475&lt;0.9,"Underforecast","Normal")))))</f>
        <v>Others</v>
      </c>
      <c r="AD475" s="61" t="str">
        <f>IF(SUM(J475,L475)=0,"Others",IF(AND(L475=0,J475&gt;0),"Not Forecasted But Sold",IF(AND(L475&gt;0,J475=0),"Forecasted But Not Sold",IF(L475/J475&gt;1.1,"Overforecast",IF(L475/J475&lt;0.9,"Underforecast","Normal")))))</f>
        <v>Others</v>
      </c>
      <c r="AE475" s="61" t="str">
        <f>IF(SUM(J475,M475)=0,"Others",IF(AND(M475=0,J475&gt;0),"Not Forecasted But Sold",IF(AND(M475&gt;0,J475=0),"Forecasted But Not Sold",IF(M475/J475&gt;1.1,"Overforecast",IF(M475/J475&lt;0.9,"Underforecast","Normal")))))</f>
        <v>Others</v>
      </c>
      <c r="AF475" s="144" t="str">
        <f>IFERROR(IF(J475=0,"0",VLOOKUP(J475/M475,Master!$N$5:$P$11,3,TRUE)),"Sales Agst No FC")</f>
        <v>0</v>
      </c>
    </row>
    <row r="476" spans="1:32" x14ac:dyDescent="0.45">
      <c r="A476" s="60" t="s">
        <v>2302</v>
      </c>
      <c r="B476" s="61" t="s">
        <v>1122</v>
      </c>
      <c r="C476" s="61" t="s">
        <v>1143</v>
      </c>
      <c r="D476" s="61" t="s">
        <v>1221</v>
      </c>
      <c r="E476" s="62" t="s">
        <v>587</v>
      </c>
      <c r="F476" s="62" t="s">
        <v>1762</v>
      </c>
      <c r="G476" s="63">
        <v>44593</v>
      </c>
      <c r="H476" s="64">
        <v>0</v>
      </c>
      <c r="I476" s="61" t="str">
        <f t="shared" si="40"/>
        <v>Supply</v>
      </c>
      <c r="J476" s="66">
        <v>0</v>
      </c>
      <c r="K476" s="67">
        <v>0</v>
      </c>
      <c r="L476" s="64">
        <v>0</v>
      </c>
      <c r="M476" s="64">
        <v>0</v>
      </c>
      <c r="N476" s="67">
        <f>ABS(K476-$J476)</f>
        <v>0</v>
      </c>
      <c r="O476" s="64">
        <f>ABS(L476-$J476)</f>
        <v>0</v>
      </c>
      <c r="P476" s="64">
        <f>ABS(M476-$J476)</f>
        <v>0</v>
      </c>
      <c r="Q476" s="66">
        <v>0</v>
      </c>
      <c r="R476" s="66">
        <f>$Q476*J476</f>
        <v>0</v>
      </c>
      <c r="S476" s="67">
        <f>$Q476*K476</f>
        <v>0</v>
      </c>
      <c r="T476" s="64">
        <f>$Q476*L476</f>
        <v>0</v>
      </c>
      <c r="U476" s="64">
        <f>$Q476*M476</f>
        <v>0</v>
      </c>
      <c r="V476" s="67">
        <f t="shared" si="37"/>
        <v>0</v>
      </c>
      <c r="W476" s="64">
        <f t="shared" si="38"/>
        <v>0</v>
      </c>
      <c r="X476" s="117">
        <f t="shared" si="39"/>
        <v>0</v>
      </c>
      <c r="Y476" s="75">
        <f>IFERROR(MAX(1-N476/$J476,0),1)</f>
        <v>1</v>
      </c>
      <c r="Z476" s="27">
        <f>IFERROR(MAX(1-O476/$J476,0),1)</f>
        <v>1</v>
      </c>
      <c r="AA476" s="76">
        <f>IFERROR(MAX(1-P476/$J476,0),1)</f>
        <v>1</v>
      </c>
      <c r="AB476" s="65" t="str">
        <f>IF(SUM($J476,M476)=0,"Others",VLOOKUP(AA476,Master!$B$4:$D$13,3,TRUE))</f>
        <v>Others</v>
      </c>
      <c r="AC476" s="60" t="str">
        <f>IF(SUM(J476,K476)=0,"Others",IF(AND(K476=0,J476&gt;0),"Not Forecasted But Sold",IF(AND(K476&gt;0,J476=0),"Forecasted But Not Sold",IF(K476/J476&gt;1.1,"Overforecast",IF(K476/J476&lt;0.9,"Underforecast","Normal")))))</f>
        <v>Others</v>
      </c>
      <c r="AD476" s="61" t="str">
        <f>IF(SUM(J476,L476)=0,"Others",IF(AND(L476=0,J476&gt;0),"Not Forecasted But Sold",IF(AND(L476&gt;0,J476=0),"Forecasted But Not Sold",IF(L476/J476&gt;1.1,"Overforecast",IF(L476/J476&lt;0.9,"Underforecast","Normal")))))</f>
        <v>Others</v>
      </c>
      <c r="AE476" s="61" t="str">
        <f>IF(SUM(J476,M476)=0,"Others",IF(AND(M476=0,J476&gt;0),"Not Forecasted But Sold",IF(AND(M476&gt;0,J476=0),"Forecasted But Not Sold",IF(M476/J476&gt;1.1,"Overforecast",IF(M476/J476&lt;0.9,"Underforecast","Normal")))))</f>
        <v>Others</v>
      </c>
      <c r="AF476" s="144" t="str">
        <f>IFERROR(IF(J476=0,"0",VLOOKUP(J476/M476,Master!$N$5:$P$11,3,TRUE)),"Sales Agst No FC")</f>
        <v>0</v>
      </c>
    </row>
    <row r="477" spans="1:32" x14ac:dyDescent="0.45">
      <c r="A477" s="60" t="s">
        <v>2302</v>
      </c>
      <c r="B477" s="61" t="s">
        <v>1122</v>
      </c>
      <c r="C477" s="61" t="s">
        <v>1143</v>
      </c>
      <c r="D477" s="61" t="s">
        <v>1221</v>
      </c>
      <c r="E477" s="62" t="s">
        <v>588</v>
      </c>
      <c r="F477" s="62" t="s">
        <v>1763</v>
      </c>
      <c r="G477" s="63">
        <v>44593</v>
      </c>
      <c r="H477" s="64">
        <v>0</v>
      </c>
      <c r="I477" s="61" t="str">
        <f t="shared" si="40"/>
        <v>Supply</v>
      </c>
      <c r="J477" s="66">
        <v>0</v>
      </c>
      <c r="K477" s="67">
        <v>0</v>
      </c>
      <c r="L477" s="64">
        <v>0</v>
      </c>
      <c r="M477" s="64">
        <v>0</v>
      </c>
      <c r="N477" s="67">
        <f>ABS(K477-$J477)</f>
        <v>0</v>
      </c>
      <c r="O477" s="64">
        <f>ABS(L477-$J477)</f>
        <v>0</v>
      </c>
      <c r="P477" s="64">
        <f>ABS(M477-$J477)</f>
        <v>0</v>
      </c>
      <c r="Q477" s="66">
        <v>0</v>
      </c>
      <c r="R477" s="66">
        <f>$Q477*J477</f>
        <v>0</v>
      </c>
      <c r="S477" s="67">
        <f>$Q477*K477</f>
        <v>0</v>
      </c>
      <c r="T477" s="64">
        <f>$Q477*L477</f>
        <v>0</v>
      </c>
      <c r="U477" s="64">
        <f>$Q477*M477</f>
        <v>0</v>
      </c>
      <c r="V477" s="67">
        <f t="shared" si="37"/>
        <v>0</v>
      </c>
      <c r="W477" s="64">
        <f t="shared" si="38"/>
        <v>0</v>
      </c>
      <c r="X477" s="117">
        <f t="shared" si="39"/>
        <v>0</v>
      </c>
      <c r="Y477" s="75">
        <f>IFERROR(MAX(1-N477/$J477,0),1)</f>
        <v>1</v>
      </c>
      <c r="Z477" s="27">
        <f>IFERROR(MAX(1-O477/$J477,0),1)</f>
        <v>1</v>
      </c>
      <c r="AA477" s="76">
        <f>IFERROR(MAX(1-P477/$J477,0),1)</f>
        <v>1</v>
      </c>
      <c r="AB477" s="65" t="str">
        <f>IF(SUM($J477,M477)=0,"Others",VLOOKUP(AA477,Master!$B$4:$D$13,3,TRUE))</f>
        <v>Others</v>
      </c>
      <c r="AC477" s="60" t="str">
        <f>IF(SUM(J477,K477)=0,"Others",IF(AND(K477=0,J477&gt;0),"Not Forecasted But Sold",IF(AND(K477&gt;0,J477=0),"Forecasted But Not Sold",IF(K477/J477&gt;1.1,"Overforecast",IF(K477/J477&lt;0.9,"Underforecast","Normal")))))</f>
        <v>Others</v>
      </c>
      <c r="AD477" s="61" t="str">
        <f>IF(SUM(J477,L477)=0,"Others",IF(AND(L477=0,J477&gt;0),"Not Forecasted But Sold",IF(AND(L477&gt;0,J477=0),"Forecasted But Not Sold",IF(L477/J477&gt;1.1,"Overforecast",IF(L477/J477&lt;0.9,"Underforecast","Normal")))))</f>
        <v>Others</v>
      </c>
      <c r="AE477" s="61" t="str">
        <f>IF(SUM(J477,M477)=0,"Others",IF(AND(M477=0,J477&gt;0),"Not Forecasted But Sold",IF(AND(M477&gt;0,J477=0),"Forecasted But Not Sold",IF(M477/J477&gt;1.1,"Overforecast",IF(M477/J477&lt;0.9,"Underforecast","Normal")))))</f>
        <v>Others</v>
      </c>
      <c r="AF477" s="144" t="str">
        <f>IFERROR(IF(J477=0,"0",VLOOKUP(J477/M477,Master!$N$5:$P$11,3,TRUE)),"Sales Agst No FC")</f>
        <v>0</v>
      </c>
    </row>
    <row r="478" spans="1:32" x14ac:dyDescent="0.45">
      <c r="A478" s="60" t="s">
        <v>2302</v>
      </c>
      <c r="B478" s="61" t="s">
        <v>1122</v>
      </c>
      <c r="C478" s="61" t="s">
        <v>1143</v>
      </c>
      <c r="D478" s="61" t="s">
        <v>1221</v>
      </c>
      <c r="E478" s="62" t="s">
        <v>589</v>
      </c>
      <c r="F478" s="62" t="s">
        <v>1764</v>
      </c>
      <c r="G478" s="63">
        <v>44593</v>
      </c>
      <c r="H478" s="64">
        <v>0</v>
      </c>
      <c r="I478" s="61" t="str">
        <f t="shared" si="40"/>
        <v>Supply</v>
      </c>
      <c r="J478" s="66">
        <v>0</v>
      </c>
      <c r="K478" s="67">
        <v>0</v>
      </c>
      <c r="L478" s="64">
        <v>0</v>
      </c>
      <c r="M478" s="64">
        <v>0</v>
      </c>
      <c r="N478" s="67">
        <f>ABS(K478-$J478)</f>
        <v>0</v>
      </c>
      <c r="O478" s="64">
        <f>ABS(L478-$J478)</f>
        <v>0</v>
      </c>
      <c r="P478" s="64">
        <f>ABS(M478-$J478)</f>
        <v>0</v>
      </c>
      <c r="Q478" s="66">
        <v>0</v>
      </c>
      <c r="R478" s="66">
        <f>$Q478*J478</f>
        <v>0</v>
      </c>
      <c r="S478" s="67">
        <f>$Q478*K478</f>
        <v>0</v>
      </c>
      <c r="T478" s="64">
        <f>$Q478*L478</f>
        <v>0</v>
      </c>
      <c r="U478" s="64">
        <f>$Q478*M478</f>
        <v>0</v>
      </c>
      <c r="V478" s="67">
        <f t="shared" ref="V478:V523" si="41">ABS(S478-$R478)</f>
        <v>0</v>
      </c>
      <c r="W478" s="64">
        <f t="shared" ref="W478:W523" si="42">ABS(T478-$R478)</f>
        <v>0</v>
      </c>
      <c r="X478" s="117">
        <f t="shared" ref="X478:X523" si="43">ABS(U478-R478)</f>
        <v>0</v>
      </c>
      <c r="Y478" s="75">
        <f>IFERROR(MAX(1-N478/$J478,0),1)</f>
        <v>1</v>
      </c>
      <c r="Z478" s="27">
        <f>IFERROR(MAX(1-O478/$J478,0),1)</f>
        <v>1</v>
      </c>
      <c r="AA478" s="76">
        <f>IFERROR(MAX(1-P478/$J478,0),1)</f>
        <v>1</v>
      </c>
      <c r="AB478" s="65" t="str">
        <f>IF(SUM($J478,M478)=0,"Others",VLOOKUP(AA478,Master!$B$4:$D$13,3,TRUE))</f>
        <v>Others</v>
      </c>
      <c r="AC478" s="60" t="str">
        <f>IF(SUM(J478,K478)=0,"Others",IF(AND(K478=0,J478&gt;0),"Not Forecasted But Sold",IF(AND(K478&gt;0,J478=0),"Forecasted But Not Sold",IF(K478/J478&gt;1.1,"Overforecast",IF(K478/J478&lt;0.9,"Underforecast","Normal")))))</f>
        <v>Others</v>
      </c>
      <c r="AD478" s="61" t="str">
        <f>IF(SUM(J478,L478)=0,"Others",IF(AND(L478=0,J478&gt;0),"Not Forecasted But Sold",IF(AND(L478&gt;0,J478=0),"Forecasted But Not Sold",IF(L478/J478&gt;1.1,"Overforecast",IF(L478/J478&lt;0.9,"Underforecast","Normal")))))</f>
        <v>Others</v>
      </c>
      <c r="AE478" s="61" t="str">
        <f>IF(SUM(J478,M478)=0,"Others",IF(AND(M478=0,J478&gt;0),"Not Forecasted But Sold",IF(AND(M478&gt;0,J478=0),"Forecasted But Not Sold",IF(M478/J478&gt;1.1,"Overforecast",IF(M478/J478&lt;0.9,"Underforecast","Normal")))))</f>
        <v>Others</v>
      </c>
      <c r="AF478" s="144" t="str">
        <f>IFERROR(IF(J478=0,"0",VLOOKUP(J478/M478,Master!$N$5:$P$11,3,TRUE)),"Sales Agst No FC")</f>
        <v>0</v>
      </c>
    </row>
    <row r="479" spans="1:32" x14ac:dyDescent="0.45">
      <c r="A479" s="60" t="s">
        <v>2302</v>
      </c>
      <c r="B479" s="61" t="s">
        <v>1122</v>
      </c>
      <c r="C479" s="61" t="s">
        <v>1143</v>
      </c>
      <c r="D479" s="61" t="s">
        <v>1221</v>
      </c>
      <c r="E479" s="62" t="s">
        <v>590</v>
      </c>
      <c r="F479" s="62" t="s">
        <v>1765</v>
      </c>
      <c r="G479" s="63">
        <v>44593</v>
      </c>
      <c r="H479" s="64">
        <v>0</v>
      </c>
      <c r="I479" s="61" t="str">
        <f t="shared" si="40"/>
        <v>Supply</v>
      </c>
      <c r="J479" s="66">
        <v>0</v>
      </c>
      <c r="K479" s="67">
        <v>0</v>
      </c>
      <c r="L479" s="64">
        <v>0</v>
      </c>
      <c r="M479" s="64">
        <v>0</v>
      </c>
      <c r="N479" s="67">
        <f>ABS(K479-$J479)</f>
        <v>0</v>
      </c>
      <c r="O479" s="64">
        <f>ABS(L479-$J479)</f>
        <v>0</v>
      </c>
      <c r="P479" s="64">
        <f>ABS(M479-$J479)</f>
        <v>0</v>
      </c>
      <c r="Q479" s="66">
        <v>0</v>
      </c>
      <c r="R479" s="66">
        <f>$Q479*J479</f>
        <v>0</v>
      </c>
      <c r="S479" s="67">
        <f>$Q479*K479</f>
        <v>0</v>
      </c>
      <c r="T479" s="64">
        <f>$Q479*L479</f>
        <v>0</v>
      </c>
      <c r="U479" s="64">
        <f>$Q479*M479</f>
        <v>0</v>
      </c>
      <c r="V479" s="67">
        <f t="shared" si="41"/>
        <v>0</v>
      </c>
      <c r="W479" s="64">
        <f t="shared" si="42"/>
        <v>0</v>
      </c>
      <c r="X479" s="117">
        <f t="shared" si="43"/>
        <v>0</v>
      </c>
      <c r="Y479" s="75">
        <f>IFERROR(MAX(1-N479/$J479,0),1)</f>
        <v>1</v>
      </c>
      <c r="Z479" s="27">
        <f>IFERROR(MAX(1-O479/$J479,0),1)</f>
        <v>1</v>
      </c>
      <c r="AA479" s="76">
        <f>IFERROR(MAX(1-P479/$J479,0),1)</f>
        <v>1</v>
      </c>
      <c r="AB479" s="65" t="str">
        <f>IF(SUM($J479,M479)=0,"Others",VLOOKUP(AA479,Master!$B$4:$D$13,3,TRUE))</f>
        <v>Others</v>
      </c>
      <c r="AC479" s="60" t="str">
        <f>IF(SUM(J479,K479)=0,"Others",IF(AND(K479=0,J479&gt;0),"Not Forecasted But Sold",IF(AND(K479&gt;0,J479=0),"Forecasted But Not Sold",IF(K479/J479&gt;1.1,"Overforecast",IF(K479/J479&lt;0.9,"Underforecast","Normal")))))</f>
        <v>Others</v>
      </c>
      <c r="AD479" s="61" t="str">
        <f>IF(SUM(J479,L479)=0,"Others",IF(AND(L479=0,J479&gt;0),"Not Forecasted But Sold",IF(AND(L479&gt;0,J479=0),"Forecasted But Not Sold",IF(L479/J479&gt;1.1,"Overforecast",IF(L479/J479&lt;0.9,"Underforecast","Normal")))))</f>
        <v>Others</v>
      </c>
      <c r="AE479" s="61" t="str">
        <f>IF(SUM(J479,M479)=0,"Others",IF(AND(M479=0,J479&gt;0),"Not Forecasted But Sold",IF(AND(M479&gt;0,J479=0),"Forecasted But Not Sold",IF(M479/J479&gt;1.1,"Overforecast",IF(M479/J479&lt;0.9,"Underforecast","Normal")))))</f>
        <v>Others</v>
      </c>
      <c r="AF479" s="144" t="str">
        <f>IFERROR(IF(J479=0,"0",VLOOKUP(J479/M479,Master!$N$5:$P$11,3,TRUE)),"Sales Agst No FC")</f>
        <v>0</v>
      </c>
    </row>
    <row r="480" spans="1:32" x14ac:dyDescent="0.45">
      <c r="A480" s="60" t="s">
        <v>2302</v>
      </c>
      <c r="B480" s="61" t="s">
        <v>1123</v>
      </c>
      <c r="C480" s="61" t="s">
        <v>1136</v>
      </c>
      <c r="D480" s="61" t="s">
        <v>1222</v>
      </c>
      <c r="E480" s="62" t="s">
        <v>591</v>
      </c>
      <c r="F480" s="62" t="s">
        <v>1766</v>
      </c>
      <c r="G480" s="63">
        <v>44593</v>
      </c>
      <c r="H480" s="64">
        <v>7212</v>
      </c>
      <c r="I480" s="61" t="str">
        <f t="shared" si="40"/>
        <v>Demand</v>
      </c>
      <c r="J480" s="66">
        <v>800</v>
      </c>
      <c r="K480" s="67">
        <v>480</v>
      </c>
      <c r="L480" s="64">
        <v>480</v>
      </c>
      <c r="M480" s="64">
        <v>500</v>
      </c>
      <c r="N480" s="67">
        <f>ABS(K480-$J480)</f>
        <v>320</v>
      </c>
      <c r="O480" s="64">
        <f>ABS(L480-$J480)</f>
        <v>320</v>
      </c>
      <c r="P480" s="64">
        <f>ABS(M480-$J480)</f>
        <v>300</v>
      </c>
      <c r="Q480" s="66">
        <v>2.5116468480977505</v>
      </c>
      <c r="R480" s="66">
        <f>$Q480*J480</f>
        <v>2009.3174784782004</v>
      </c>
      <c r="S480" s="67">
        <f>$Q480*K480</f>
        <v>1205.5904870869203</v>
      </c>
      <c r="T480" s="64">
        <f>$Q480*L480</f>
        <v>1205.5904870869203</v>
      </c>
      <c r="U480" s="64">
        <f>$Q480*M480</f>
        <v>1255.8234240488753</v>
      </c>
      <c r="V480" s="67">
        <f t="shared" si="41"/>
        <v>803.72699139128008</v>
      </c>
      <c r="W480" s="64">
        <f t="shared" si="42"/>
        <v>803.72699139128008</v>
      </c>
      <c r="X480" s="117">
        <f t="shared" si="43"/>
        <v>753.49405442932516</v>
      </c>
      <c r="Y480" s="75">
        <f>IFERROR(MAX(1-N480/$J480,0),1)</f>
        <v>0.6</v>
      </c>
      <c r="Z480" s="27">
        <f>IFERROR(MAX(1-O480/$J480,0),1)</f>
        <v>0.6</v>
      </c>
      <c r="AA480" s="76">
        <f>IFERROR(MAX(1-P480/$J480,0),1)</f>
        <v>0.625</v>
      </c>
      <c r="AB480" s="65" t="str">
        <f>IF(SUM($J480,M480)=0,"Others",VLOOKUP(AA480,Master!$B$4:$D$13,3,TRUE))</f>
        <v>60-70%</v>
      </c>
      <c r="AC480" s="60" t="str">
        <f>IF(SUM(J480,K480)=0,"Others",IF(AND(K480=0,J480&gt;0),"Not Forecasted But Sold",IF(AND(K480&gt;0,J480=0),"Forecasted But Not Sold",IF(K480/J480&gt;1.1,"Overforecast",IF(K480/J480&lt;0.9,"Underforecast","Normal")))))</f>
        <v>Underforecast</v>
      </c>
      <c r="AD480" s="61" t="str">
        <f>IF(SUM(J480,L480)=0,"Others",IF(AND(L480=0,J480&gt;0),"Not Forecasted But Sold",IF(AND(L480&gt;0,J480=0),"Forecasted But Not Sold",IF(L480/J480&gt;1.1,"Overforecast",IF(L480/J480&lt;0.9,"Underforecast","Normal")))))</f>
        <v>Underforecast</v>
      </c>
      <c r="AE480" s="61" t="str">
        <f>IF(SUM(J480,M480)=0,"Others",IF(AND(M480=0,J480&gt;0),"Not Forecasted But Sold",IF(AND(M480&gt;0,J480=0),"Forecasted But Not Sold",IF(M480/J480&gt;1.1,"Overforecast",IF(M480/J480&lt;0.9,"Underforecast","Normal")))))</f>
        <v>Underforecast</v>
      </c>
      <c r="AF480" s="144" t="str">
        <f>IFERROR(IF(J480=0,"0",VLOOKUP(J480/M480,Master!$N$5:$P$11,3,TRUE)),"Sales Agst No FC")</f>
        <v>150-200</v>
      </c>
    </row>
    <row r="481" spans="1:32" x14ac:dyDescent="0.45">
      <c r="A481" s="60" t="s">
        <v>2302</v>
      </c>
      <c r="B481" s="61" t="s">
        <v>1123</v>
      </c>
      <c r="C481" s="61" t="s">
        <v>1136</v>
      </c>
      <c r="D481" s="61" t="s">
        <v>1222</v>
      </c>
      <c r="E481" s="62" t="s">
        <v>592</v>
      </c>
      <c r="F481" s="62" t="s">
        <v>1767</v>
      </c>
      <c r="G481" s="63">
        <v>44593</v>
      </c>
      <c r="H481" s="64">
        <v>10624</v>
      </c>
      <c r="I481" s="61" t="str">
        <f t="shared" si="40"/>
        <v>Demand</v>
      </c>
      <c r="J481" s="66">
        <v>335</v>
      </c>
      <c r="K481" s="67">
        <v>597</v>
      </c>
      <c r="L481" s="64">
        <v>597</v>
      </c>
      <c r="M481" s="64">
        <v>500</v>
      </c>
      <c r="N481" s="67">
        <f>ABS(K481-$J481)</f>
        <v>262</v>
      </c>
      <c r="O481" s="64">
        <f>ABS(L481-$J481)</f>
        <v>262</v>
      </c>
      <c r="P481" s="64">
        <f>ABS(M481-$J481)</f>
        <v>165</v>
      </c>
      <c r="Q481" s="66">
        <v>5.6309674113009196</v>
      </c>
      <c r="R481" s="66">
        <f>$Q481*J481</f>
        <v>1886.374082785808</v>
      </c>
      <c r="S481" s="67">
        <f>$Q481*K481</f>
        <v>3361.687544546649</v>
      </c>
      <c r="T481" s="64">
        <f>$Q481*L481</f>
        <v>3361.687544546649</v>
      </c>
      <c r="U481" s="64">
        <f>$Q481*M481</f>
        <v>2815.4837056504598</v>
      </c>
      <c r="V481" s="67">
        <f t="shared" si="41"/>
        <v>1475.3134617608409</v>
      </c>
      <c r="W481" s="64">
        <f t="shared" si="42"/>
        <v>1475.3134617608409</v>
      </c>
      <c r="X481" s="117">
        <f t="shared" si="43"/>
        <v>929.10962286465178</v>
      </c>
      <c r="Y481" s="75">
        <f>IFERROR(MAX(1-N481/$J481,0),1)</f>
        <v>0.21791044776119406</v>
      </c>
      <c r="Z481" s="27">
        <f>IFERROR(MAX(1-O481/$J481,0),1)</f>
        <v>0.21791044776119406</v>
      </c>
      <c r="AA481" s="76">
        <f>IFERROR(MAX(1-P481/$J481,0),1)</f>
        <v>0.5074626865671642</v>
      </c>
      <c r="AB481" s="65" t="str">
        <f>IF(SUM($J481,M481)=0,"Others",VLOOKUP(AA481,Master!$B$4:$D$13,3,TRUE))</f>
        <v>40-50%</v>
      </c>
      <c r="AC481" s="60" t="str">
        <f>IF(SUM(J481,K481)=0,"Others",IF(AND(K481=0,J481&gt;0),"Not Forecasted But Sold",IF(AND(K481&gt;0,J481=0),"Forecasted But Not Sold",IF(K481/J481&gt;1.1,"Overforecast",IF(K481/J481&lt;0.9,"Underforecast","Normal")))))</f>
        <v>Overforecast</v>
      </c>
      <c r="AD481" s="61" t="str">
        <f>IF(SUM(J481,L481)=0,"Others",IF(AND(L481=0,J481&gt;0),"Not Forecasted But Sold",IF(AND(L481&gt;0,J481=0),"Forecasted But Not Sold",IF(L481/J481&gt;1.1,"Overforecast",IF(L481/J481&lt;0.9,"Underforecast","Normal")))))</f>
        <v>Overforecast</v>
      </c>
      <c r="AE481" s="61" t="str">
        <f>IF(SUM(J481,M481)=0,"Others",IF(AND(M481=0,J481&gt;0),"Not Forecasted But Sold",IF(AND(M481&gt;0,J481=0),"Forecasted But Not Sold",IF(M481/J481&gt;1.1,"Overforecast",IF(M481/J481&lt;0.9,"Underforecast","Normal")))))</f>
        <v>Overforecast</v>
      </c>
      <c r="AF481" s="144" t="str">
        <f>IFERROR(IF(J481=0,"0",VLOOKUP(J481/M481,Master!$N$5:$P$11,3,TRUE)),"Sales Agst No FC")</f>
        <v>50-80</v>
      </c>
    </row>
    <row r="482" spans="1:32" x14ac:dyDescent="0.45">
      <c r="A482" s="60" t="s">
        <v>2302</v>
      </c>
      <c r="B482" s="61" t="s">
        <v>1121</v>
      </c>
      <c r="C482" s="61" t="s">
        <v>1136</v>
      </c>
      <c r="D482" s="61" t="s">
        <v>1222</v>
      </c>
      <c r="E482" s="62" t="s">
        <v>593</v>
      </c>
      <c r="F482" s="62" t="s">
        <v>1768</v>
      </c>
      <c r="G482" s="63">
        <v>44593</v>
      </c>
      <c r="H482" s="64">
        <v>1832</v>
      </c>
      <c r="I482" s="61" t="str">
        <f t="shared" si="40"/>
        <v>Demand</v>
      </c>
      <c r="J482" s="66">
        <v>1726</v>
      </c>
      <c r="K482" s="67">
        <v>515</v>
      </c>
      <c r="L482" s="64">
        <v>515</v>
      </c>
      <c r="M482" s="64">
        <v>1223</v>
      </c>
      <c r="N482" s="67">
        <f>ABS(K482-$J482)</f>
        <v>1211</v>
      </c>
      <c r="O482" s="64">
        <f>ABS(L482-$J482)</f>
        <v>1211</v>
      </c>
      <c r="P482" s="64">
        <f>ABS(M482-$J482)</f>
        <v>503</v>
      </c>
      <c r="Q482" s="66">
        <v>2.6441998067030084</v>
      </c>
      <c r="R482" s="66">
        <f>$Q482*J482</f>
        <v>4563.8888663693924</v>
      </c>
      <c r="S482" s="67">
        <f>$Q482*K482</f>
        <v>1361.7629004520493</v>
      </c>
      <c r="T482" s="64">
        <f>$Q482*L482</f>
        <v>1361.7629004520493</v>
      </c>
      <c r="U482" s="64">
        <f>$Q482*M482</f>
        <v>3233.8563635977794</v>
      </c>
      <c r="V482" s="67">
        <f t="shared" si="41"/>
        <v>3202.1259659173429</v>
      </c>
      <c r="W482" s="64">
        <f t="shared" si="42"/>
        <v>3202.1259659173429</v>
      </c>
      <c r="X482" s="117">
        <f t="shared" si="43"/>
        <v>1330.0325027716131</v>
      </c>
      <c r="Y482" s="75">
        <f>IFERROR(MAX(1-N482/$J482,0),1)</f>
        <v>0.29837775202780992</v>
      </c>
      <c r="Z482" s="27">
        <f>IFERROR(MAX(1-O482/$J482,0),1)</f>
        <v>0.29837775202780992</v>
      </c>
      <c r="AA482" s="76">
        <f>IFERROR(MAX(1-P482/$J482,0),1)</f>
        <v>0.70857473928157588</v>
      </c>
      <c r="AB482" s="65" t="str">
        <f>IF(SUM($J482,M482)=0,"Others",VLOOKUP(AA482,Master!$B$4:$D$13,3,TRUE))</f>
        <v>60-70%</v>
      </c>
      <c r="AC482" s="60" t="str">
        <f>IF(SUM(J482,K482)=0,"Others",IF(AND(K482=0,J482&gt;0),"Not Forecasted But Sold",IF(AND(K482&gt;0,J482=0),"Forecasted But Not Sold",IF(K482/J482&gt;1.1,"Overforecast",IF(K482/J482&lt;0.9,"Underforecast","Normal")))))</f>
        <v>Underforecast</v>
      </c>
      <c r="AD482" s="61" t="str">
        <f>IF(SUM(J482,L482)=0,"Others",IF(AND(L482=0,J482&gt;0),"Not Forecasted But Sold",IF(AND(L482&gt;0,J482=0),"Forecasted But Not Sold",IF(L482/J482&gt;1.1,"Overforecast",IF(L482/J482&lt;0.9,"Underforecast","Normal")))))</f>
        <v>Underforecast</v>
      </c>
      <c r="AE482" s="61" t="str">
        <f>IF(SUM(J482,M482)=0,"Others",IF(AND(M482=0,J482&gt;0),"Not Forecasted But Sold",IF(AND(M482&gt;0,J482=0),"Forecasted But Not Sold",IF(M482/J482&gt;1.1,"Overforecast",IF(M482/J482&lt;0.9,"Underforecast","Normal")))))</f>
        <v>Underforecast</v>
      </c>
      <c r="AF482" s="144" t="str">
        <f>IFERROR(IF(J482=0,"0",VLOOKUP(J482/M482,Master!$N$5:$P$11,3,TRUE)),"Sales Agst No FC")</f>
        <v>120-150</v>
      </c>
    </row>
    <row r="483" spans="1:32" x14ac:dyDescent="0.45">
      <c r="A483" s="60" t="s">
        <v>2302</v>
      </c>
      <c r="B483" s="61" t="s">
        <v>1121</v>
      </c>
      <c r="C483" s="61" t="s">
        <v>1136</v>
      </c>
      <c r="D483" s="61" t="s">
        <v>1222</v>
      </c>
      <c r="E483" s="62" t="s">
        <v>594</v>
      </c>
      <c r="F483" s="62" t="s">
        <v>1769</v>
      </c>
      <c r="G483" s="63">
        <v>44593</v>
      </c>
      <c r="H483" s="64">
        <v>407</v>
      </c>
      <c r="I483" s="61" t="str">
        <f t="shared" si="40"/>
        <v>Supply</v>
      </c>
      <c r="J483" s="66">
        <v>368</v>
      </c>
      <c r="K483" s="67">
        <v>500</v>
      </c>
      <c r="L483" s="64">
        <v>500</v>
      </c>
      <c r="M483" s="64">
        <v>491</v>
      </c>
      <c r="N483" s="67">
        <f>ABS(K483-$J483)</f>
        <v>132</v>
      </c>
      <c r="O483" s="64">
        <f>ABS(L483-$J483)</f>
        <v>132</v>
      </c>
      <c r="P483" s="64">
        <f>ABS(M483-$J483)</f>
        <v>123</v>
      </c>
      <c r="Q483" s="66">
        <v>7.9250613390218714</v>
      </c>
      <c r="R483" s="66">
        <f>$Q483*J483</f>
        <v>2916.4225727600488</v>
      </c>
      <c r="S483" s="67">
        <f>$Q483*K483</f>
        <v>3962.5306695109357</v>
      </c>
      <c r="T483" s="64">
        <f>$Q483*L483</f>
        <v>3962.5306695109357</v>
      </c>
      <c r="U483" s="64">
        <f>$Q483*M483</f>
        <v>3891.2051174597386</v>
      </c>
      <c r="V483" s="67">
        <f t="shared" si="41"/>
        <v>1046.1080967508869</v>
      </c>
      <c r="W483" s="64">
        <f t="shared" si="42"/>
        <v>1046.1080967508869</v>
      </c>
      <c r="X483" s="117">
        <f t="shared" si="43"/>
        <v>974.78254469968988</v>
      </c>
      <c r="Y483" s="75">
        <f>IFERROR(MAX(1-N483/$J483,0),1)</f>
        <v>0.64130434782608692</v>
      </c>
      <c r="Z483" s="27">
        <f>IFERROR(MAX(1-O483/$J483,0),1)</f>
        <v>0.64130434782608692</v>
      </c>
      <c r="AA483" s="76">
        <f>IFERROR(MAX(1-P483/$J483,0),1)</f>
        <v>0.66576086956521741</v>
      </c>
      <c r="AB483" s="65" t="str">
        <f>IF(SUM($J483,M483)=0,"Others",VLOOKUP(AA483,Master!$B$4:$D$13,3,TRUE))</f>
        <v>60-70%</v>
      </c>
      <c r="AC483" s="60" t="str">
        <f>IF(SUM(J483,K483)=0,"Others",IF(AND(K483=0,J483&gt;0),"Not Forecasted But Sold",IF(AND(K483&gt;0,J483=0),"Forecasted But Not Sold",IF(K483/J483&gt;1.1,"Overforecast",IF(K483/J483&lt;0.9,"Underforecast","Normal")))))</f>
        <v>Overforecast</v>
      </c>
      <c r="AD483" s="61" t="str">
        <f>IF(SUM(J483,L483)=0,"Others",IF(AND(L483=0,J483&gt;0),"Not Forecasted But Sold",IF(AND(L483&gt;0,J483=0),"Forecasted But Not Sold",IF(L483/J483&gt;1.1,"Overforecast",IF(L483/J483&lt;0.9,"Underforecast","Normal")))))</f>
        <v>Overforecast</v>
      </c>
      <c r="AE483" s="61" t="str">
        <f>IF(SUM(J483,M483)=0,"Others",IF(AND(M483=0,J483&gt;0),"Not Forecasted But Sold",IF(AND(M483&gt;0,J483=0),"Forecasted But Not Sold",IF(M483/J483&gt;1.1,"Overforecast",IF(M483/J483&lt;0.9,"Underforecast","Normal")))))</f>
        <v>Overforecast</v>
      </c>
      <c r="AF483" s="144" t="str">
        <f>IFERROR(IF(J483=0,"0",VLOOKUP(J483/M483,Master!$N$5:$P$11,3,TRUE)),"Sales Agst No FC")</f>
        <v>50-80</v>
      </c>
    </row>
    <row r="484" spans="1:32" x14ac:dyDescent="0.45">
      <c r="A484" s="60" t="s">
        <v>2302</v>
      </c>
      <c r="B484" s="61" t="s">
        <v>1121</v>
      </c>
      <c r="C484" s="61" t="s">
        <v>1136</v>
      </c>
      <c r="D484" s="61" t="s">
        <v>1222</v>
      </c>
      <c r="E484" s="62" t="s">
        <v>595</v>
      </c>
      <c r="F484" s="62" t="s">
        <v>1770</v>
      </c>
      <c r="G484" s="63">
        <v>44593</v>
      </c>
      <c r="H484" s="64">
        <v>12376</v>
      </c>
      <c r="I484" s="61" t="str">
        <f t="shared" si="40"/>
        <v>Demand</v>
      </c>
      <c r="J484" s="66">
        <v>764</v>
      </c>
      <c r="K484" s="67">
        <v>450</v>
      </c>
      <c r="L484" s="64">
        <v>450</v>
      </c>
      <c r="M484" s="64">
        <v>550</v>
      </c>
      <c r="N484" s="67">
        <f>ABS(K484-$J484)</f>
        <v>314</v>
      </c>
      <c r="O484" s="64">
        <f>ABS(L484-$J484)</f>
        <v>314</v>
      </c>
      <c r="P484" s="64">
        <f>ABS(M484-$J484)</f>
        <v>214</v>
      </c>
      <c r="Q484" s="66">
        <v>2.6394513258371886</v>
      </c>
      <c r="R484" s="66">
        <f>$Q484*J484</f>
        <v>2016.5408129396121</v>
      </c>
      <c r="S484" s="67">
        <f>$Q484*K484</f>
        <v>1187.7530966267348</v>
      </c>
      <c r="T484" s="64">
        <f>$Q484*L484</f>
        <v>1187.7530966267348</v>
      </c>
      <c r="U484" s="64">
        <f>$Q484*M484</f>
        <v>1451.6982292104537</v>
      </c>
      <c r="V484" s="67">
        <f t="shared" si="41"/>
        <v>828.78771631287736</v>
      </c>
      <c r="W484" s="64">
        <f t="shared" si="42"/>
        <v>828.78771631287736</v>
      </c>
      <c r="X484" s="117">
        <f t="shared" si="43"/>
        <v>564.84258372915838</v>
      </c>
      <c r="Y484" s="75">
        <f>IFERROR(MAX(1-N484/$J484,0),1)</f>
        <v>0.58900523560209428</v>
      </c>
      <c r="Z484" s="27">
        <f>IFERROR(MAX(1-O484/$J484,0),1)</f>
        <v>0.58900523560209428</v>
      </c>
      <c r="AA484" s="76">
        <f>IFERROR(MAX(1-P484/$J484,0),1)</f>
        <v>0.71989528795811519</v>
      </c>
      <c r="AB484" s="65" t="str">
        <f>IF(SUM($J484,M484)=0,"Others",VLOOKUP(AA484,Master!$B$4:$D$13,3,TRUE))</f>
        <v>70-80%</v>
      </c>
      <c r="AC484" s="60" t="str">
        <f>IF(SUM(J484,K484)=0,"Others",IF(AND(K484=0,J484&gt;0),"Not Forecasted But Sold",IF(AND(K484&gt;0,J484=0),"Forecasted But Not Sold",IF(K484/J484&gt;1.1,"Overforecast",IF(K484/J484&lt;0.9,"Underforecast","Normal")))))</f>
        <v>Underforecast</v>
      </c>
      <c r="AD484" s="61" t="str">
        <f>IF(SUM(J484,L484)=0,"Others",IF(AND(L484=0,J484&gt;0),"Not Forecasted But Sold",IF(AND(L484&gt;0,J484=0),"Forecasted But Not Sold",IF(L484/J484&gt;1.1,"Overforecast",IF(L484/J484&lt;0.9,"Underforecast","Normal")))))</f>
        <v>Underforecast</v>
      </c>
      <c r="AE484" s="61" t="str">
        <f>IF(SUM(J484,M484)=0,"Others",IF(AND(M484=0,J484&gt;0),"Not Forecasted But Sold",IF(AND(M484&gt;0,J484=0),"Forecasted But Not Sold",IF(M484/J484&gt;1.1,"Overforecast",IF(M484/J484&lt;0.9,"Underforecast","Normal")))))</f>
        <v>Underforecast</v>
      </c>
      <c r="AF484" s="144" t="str">
        <f>IFERROR(IF(J484=0,"0",VLOOKUP(J484/M484,Master!$N$5:$P$11,3,TRUE)),"Sales Agst No FC")</f>
        <v>120-150</v>
      </c>
    </row>
    <row r="485" spans="1:32" x14ac:dyDescent="0.45">
      <c r="A485" s="60" t="s">
        <v>2302</v>
      </c>
      <c r="B485" s="61" t="s">
        <v>1121</v>
      </c>
      <c r="C485" s="61" t="s">
        <v>1136</v>
      </c>
      <c r="D485" s="61" t="s">
        <v>1222</v>
      </c>
      <c r="E485" s="62" t="s">
        <v>596</v>
      </c>
      <c r="F485" s="62" t="s">
        <v>1771</v>
      </c>
      <c r="G485" s="63">
        <v>44593</v>
      </c>
      <c r="H485" s="64">
        <v>4010</v>
      </c>
      <c r="I485" s="61" t="str">
        <f t="shared" si="40"/>
        <v>Demand</v>
      </c>
      <c r="J485" s="66">
        <v>359</v>
      </c>
      <c r="K485" s="67">
        <v>170</v>
      </c>
      <c r="L485" s="64">
        <v>170</v>
      </c>
      <c r="M485" s="64">
        <v>200</v>
      </c>
      <c r="N485" s="67">
        <f>ABS(K485-$J485)</f>
        <v>189</v>
      </c>
      <c r="O485" s="64">
        <f>ABS(L485-$J485)</f>
        <v>189</v>
      </c>
      <c r="P485" s="64">
        <f>ABS(M485-$J485)</f>
        <v>159</v>
      </c>
      <c r="Q485" s="66">
        <v>7.9339151800376984</v>
      </c>
      <c r="R485" s="66">
        <f>$Q485*J485</f>
        <v>2848.2755496335335</v>
      </c>
      <c r="S485" s="67">
        <f>$Q485*K485</f>
        <v>1348.7655806064088</v>
      </c>
      <c r="T485" s="64">
        <f>$Q485*L485</f>
        <v>1348.7655806064088</v>
      </c>
      <c r="U485" s="64">
        <f>$Q485*M485</f>
        <v>1586.7830360075397</v>
      </c>
      <c r="V485" s="67">
        <f t="shared" si="41"/>
        <v>1499.5099690271247</v>
      </c>
      <c r="W485" s="64">
        <f t="shared" si="42"/>
        <v>1499.5099690271247</v>
      </c>
      <c r="X485" s="117">
        <f t="shared" si="43"/>
        <v>1261.4925136259938</v>
      </c>
      <c r="Y485" s="75">
        <f>IFERROR(MAX(1-N485/$J485,0),1)</f>
        <v>0.47353760445682447</v>
      </c>
      <c r="Z485" s="27">
        <f>IFERROR(MAX(1-O485/$J485,0),1)</f>
        <v>0.47353760445682447</v>
      </c>
      <c r="AA485" s="76">
        <f>IFERROR(MAX(1-P485/$J485,0),1)</f>
        <v>0.55710306406685239</v>
      </c>
      <c r="AB485" s="65" t="str">
        <f>IF(SUM($J485,M485)=0,"Others",VLOOKUP(AA485,Master!$B$4:$D$13,3,TRUE))</f>
        <v>50-60%</v>
      </c>
      <c r="AC485" s="60" t="str">
        <f>IF(SUM(J485,K485)=0,"Others",IF(AND(K485=0,J485&gt;0),"Not Forecasted But Sold",IF(AND(K485&gt;0,J485=0),"Forecasted But Not Sold",IF(K485/J485&gt;1.1,"Overforecast",IF(K485/J485&lt;0.9,"Underforecast","Normal")))))</f>
        <v>Underforecast</v>
      </c>
      <c r="AD485" s="61" t="str">
        <f>IF(SUM(J485,L485)=0,"Others",IF(AND(L485=0,J485&gt;0),"Not Forecasted But Sold",IF(AND(L485&gt;0,J485=0),"Forecasted But Not Sold",IF(L485/J485&gt;1.1,"Overforecast",IF(L485/J485&lt;0.9,"Underforecast","Normal")))))</f>
        <v>Underforecast</v>
      </c>
      <c r="AE485" s="61" t="str">
        <f>IF(SUM(J485,M485)=0,"Others",IF(AND(M485=0,J485&gt;0),"Not Forecasted But Sold",IF(AND(M485&gt;0,J485=0),"Forecasted But Not Sold",IF(M485/J485&gt;1.1,"Overforecast",IF(M485/J485&lt;0.9,"Underforecast","Normal")))))</f>
        <v>Underforecast</v>
      </c>
      <c r="AF485" s="144" t="str">
        <f>IFERROR(IF(J485=0,"0",VLOOKUP(J485/M485,Master!$N$5:$P$11,3,TRUE)),"Sales Agst No FC")</f>
        <v>150-200</v>
      </c>
    </row>
    <row r="486" spans="1:32" x14ac:dyDescent="0.45">
      <c r="A486" s="60" t="s">
        <v>2302</v>
      </c>
      <c r="B486" s="61" t="s">
        <v>1122</v>
      </c>
      <c r="C486" s="61" t="s">
        <v>1143</v>
      </c>
      <c r="D486" s="61" t="s">
        <v>1223</v>
      </c>
      <c r="E486" s="62" t="s">
        <v>597</v>
      </c>
      <c r="F486" s="62" t="s">
        <v>1772</v>
      </c>
      <c r="G486" s="63">
        <v>44593</v>
      </c>
      <c r="H486" s="64">
        <v>843</v>
      </c>
      <c r="I486" s="61" t="str">
        <f t="shared" si="40"/>
        <v>Demand</v>
      </c>
      <c r="J486" s="66">
        <v>112</v>
      </c>
      <c r="K486" s="67">
        <v>57</v>
      </c>
      <c r="L486" s="64">
        <v>57</v>
      </c>
      <c r="M486" s="64">
        <v>95</v>
      </c>
      <c r="N486" s="67">
        <f>ABS(K486-$J486)</f>
        <v>55</v>
      </c>
      <c r="O486" s="64">
        <f>ABS(L486-$J486)</f>
        <v>55</v>
      </c>
      <c r="P486" s="64">
        <f>ABS(M486-$J486)</f>
        <v>17</v>
      </c>
      <c r="Q486" s="66">
        <v>8.1341986532865249</v>
      </c>
      <c r="R486" s="66">
        <f>$Q486*J486</f>
        <v>911.03024916809079</v>
      </c>
      <c r="S486" s="67">
        <f>$Q486*K486</f>
        <v>463.64932323733194</v>
      </c>
      <c r="T486" s="64">
        <f>$Q486*L486</f>
        <v>463.64932323733194</v>
      </c>
      <c r="U486" s="64">
        <f>$Q486*M486</f>
        <v>772.7488720622199</v>
      </c>
      <c r="V486" s="67">
        <f t="shared" si="41"/>
        <v>447.38092593075885</v>
      </c>
      <c r="W486" s="64">
        <f t="shared" si="42"/>
        <v>447.38092593075885</v>
      </c>
      <c r="X486" s="117">
        <f t="shared" si="43"/>
        <v>138.28137710587089</v>
      </c>
      <c r="Y486" s="75">
        <f>IFERROR(MAX(1-N486/$J486,0),1)</f>
        <v>0.5089285714285714</v>
      </c>
      <c r="Z486" s="27">
        <f>IFERROR(MAX(1-O486/$J486,0),1)</f>
        <v>0.5089285714285714</v>
      </c>
      <c r="AA486" s="76">
        <f>IFERROR(MAX(1-P486/$J486,0),1)</f>
        <v>0.8482142857142857</v>
      </c>
      <c r="AB486" s="65" t="str">
        <f>IF(SUM($J486,M486)=0,"Others",VLOOKUP(AA486,Master!$B$4:$D$13,3,TRUE))</f>
        <v>80-90%</v>
      </c>
      <c r="AC486" s="60" t="str">
        <f>IF(SUM(J486,K486)=0,"Others",IF(AND(K486=0,J486&gt;0),"Not Forecasted But Sold",IF(AND(K486&gt;0,J486=0),"Forecasted But Not Sold",IF(K486/J486&gt;1.1,"Overforecast",IF(K486/J486&lt;0.9,"Underforecast","Normal")))))</f>
        <v>Underforecast</v>
      </c>
      <c r="AD486" s="61" t="str">
        <f>IF(SUM(J486,L486)=0,"Others",IF(AND(L486=0,J486&gt;0),"Not Forecasted But Sold",IF(AND(L486&gt;0,J486=0),"Forecasted But Not Sold",IF(L486/J486&gt;1.1,"Overforecast",IF(L486/J486&lt;0.9,"Underforecast","Normal")))))</f>
        <v>Underforecast</v>
      </c>
      <c r="AE486" s="61" t="str">
        <f>IF(SUM(J486,M486)=0,"Others",IF(AND(M486=0,J486&gt;0),"Not Forecasted But Sold",IF(AND(M486&gt;0,J486=0),"Forecasted But Not Sold",IF(M486/J486&gt;1.1,"Overforecast",IF(M486/J486&lt;0.9,"Underforecast","Normal")))))</f>
        <v>Underforecast</v>
      </c>
      <c r="AF486" s="144" t="str">
        <f>IFERROR(IF(J486=0,"0",VLOOKUP(J486/M486,Master!$N$5:$P$11,3,TRUE)),"Sales Agst No FC")</f>
        <v>80-120</v>
      </c>
    </row>
    <row r="487" spans="1:32" x14ac:dyDescent="0.45">
      <c r="A487" s="60" t="s">
        <v>2302</v>
      </c>
      <c r="B487" s="61" t="s">
        <v>1122</v>
      </c>
      <c r="C487" s="61" t="s">
        <v>1143</v>
      </c>
      <c r="D487" s="61" t="s">
        <v>1223</v>
      </c>
      <c r="E487" s="62" t="s">
        <v>598</v>
      </c>
      <c r="F487" s="62" t="s">
        <v>1773</v>
      </c>
      <c r="G487" s="63">
        <v>44593</v>
      </c>
      <c r="H487" s="64">
        <v>2861</v>
      </c>
      <c r="I487" s="61" t="str">
        <f t="shared" si="40"/>
        <v>Demand</v>
      </c>
      <c r="J487" s="66">
        <v>697</v>
      </c>
      <c r="K487" s="67">
        <v>1265</v>
      </c>
      <c r="L487" s="64">
        <v>1265</v>
      </c>
      <c r="M487" s="64">
        <v>900</v>
      </c>
      <c r="N487" s="67">
        <f>ABS(K487-$J487)</f>
        <v>568</v>
      </c>
      <c r="O487" s="64">
        <f>ABS(L487-$J487)</f>
        <v>568</v>
      </c>
      <c r="P487" s="64">
        <f>ABS(M487-$J487)</f>
        <v>203</v>
      </c>
      <c r="Q487" s="66">
        <v>13.381231469775649</v>
      </c>
      <c r="R487" s="66">
        <f>$Q487*J487</f>
        <v>9326.7183344336281</v>
      </c>
      <c r="S487" s="67">
        <f>$Q487*K487</f>
        <v>16927.257809266197</v>
      </c>
      <c r="T487" s="64">
        <f>$Q487*L487</f>
        <v>16927.257809266197</v>
      </c>
      <c r="U487" s="64">
        <f>$Q487*M487</f>
        <v>12043.108322798083</v>
      </c>
      <c r="V487" s="67">
        <f t="shared" si="41"/>
        <v>7600.5394748325689</v>
      </c>
      <c r="W487" s="64">
        <f t="shared" si="42"/>
        <v>7600.5394748325689</v>
      </c>
      <c r="X487" s="117">
        <f t="shared" si="43"/>
        <v>2716.3899883644553</v>
      </c>
      <c r="Y487" s="75">
        <f>IFERROR(MAX(1-N487/$J487,0),1)</f>
        <v>0.18507890961262552</v>
      </c>
      <c r="Z487" s="27">
        <f>IFERROR(MAX(1-O487/$J487,0),1)</f>
        <v>0.18507890961262552</v>
      </c>
      <c r="AA487" s="76">
        <f>IFERROR(MAX(1-P487/$J487,0),1)</f>
        <v>0.70875179340028693</v>
      </c>
      <c r="AB487" s="65" t="str">
        <f>IF(SUM($J487,M487)=0,"Others",VLOOKUP(AA487,Master!$B$4:$D$13,3,TRUE))</f>
        <v>60-70%</v>
      </c>
      <c r="AC487" s="60" t="str">
        <f>IF(SUM(J487,K487)=0,"Others",IF(AND(K487=0,J487&gt;0),"Not Forecasted But Sold",IF(AND(K487&gt;0,J487=0),"Forecasted But Not Sold",IF(K487/J487&gt;1.1,"Overforecast",IF(K487/J487&lt;0.9,"Underforecast","Normal")))))</f>
        <v>Overforecast</v>
      </c>
      <c r="AD487" s="61" t="str">
        <f>IF(SUM(J487,L487)=0,"Others",IF(AND(L487=0,J487&gt;0),"Not Forecasted But Sold",IF(AND(L487&gt;0,J487=0),"Forecasted But Not Sold",IF(L487/J487&gt;1.1,"Overforecast",IF(L487/J487&lt;0.9,"Underforecast","Normal")))))</f>
        <v>Overforecast</v>
      </c>
      <c r="AE487" s="61" t="str">
        <f>IF(SUM(J487,M487)=0,"Others",IF(AND(M487=0,J487&gt;0),"Not Forecasted But Sold",IF(AND(M487&gt;0,J487=0),"Forecasted But Not Sold",IF(M487/J487&gt;1.1,"Overforecast",IF(M487/J487&lt;0.9,"Underforecast","Normal")))))</f>
        <v>Overforecast</v>
      </c>
      <c r="AF487" s="144" t="str">
        <f>IFERROR(IF(J487=0,"0",VLOOKUP(J487/M487,Master!$N$5:$P$11,3,TRUE)),"Sales Agst No FC")</f>
        <v>50-80</v>
      </c>
    </row>
    <row r="488" spans="1:32" x14ac:dyDescent="0.45">
      <c r="A488" s="60" t="s">
        <v>2302</v>
      </c>
      <c r="B488" s="61" t="s">
        <v>1122</v>
      </c>
      <c r="C488" s="61" t="s">
        <v>1143</v>
      </c>
      <c r="D488" s="61" t="s">
        <v>1223</v>
      </c>
      <c r="E488" s="62" t="s">
        <v>599</v>
      </c>
      <c r="F488" s="62" t="s">
        <v>1774</v>
      </c>
      <c r="G488" s="63">
        <v>44593</v>
      </c>
      <c r="H488" s="64">
        <v>639</v>
      </c>
      <c r="I488" s="61" t="str">
        <f t="shared" si="40"/>
        <v>Demand</v>
      </c>
      <c r="J488" s="66">
        <v>9</v>
      </c>
      <c r="K488" s="67">
        <v>6</v>
      </c>
      <c r="L488" s="64">
        <v>6</v>
      </c>
      <c r="M488" s="64">
        <v>20</v>
      </c>
      <c r="N488" s="67">
        <f>ABS(K488-$J488)</f>
        <v>3</v>
      </c>
      <c r="O488" s="64">
        <f>ABS(L488-$J488)</f>
        <v>3</v>
      </c>
      <c r="P488" s="64">
        <f>ABS(M488-$J488)</f>
        <v>11</v>
      </c>
      <c r="Q488" s="66">
        <v>4.5424892430837565</v>
      </c>
      <c r="R488" s="66">
        <f>$Q488*J488</f>
        <v>40.882403187753809</v>
      </c>
      <c r="S488" s="67">
        <f>$Q488*K488</f>
        <v>27.254935458502537</v>
      </c>
      <c r="T488" s="64">
        <f>$Q488*L488</f>
        <v>27.254935458502537</v>
      </c>
      <c r="U488" s="64">
        <f>$Q488*M488</f>
        <v>90.849784861675133</v>
      </c>
      <c r="V488" s="67">
        <f t="shared" si="41"/>
        <v>13.627467729251272</v>
      </c>
      <c r="W488" s="64">
        <f t="shared" si="42"/>
        <v>13.627467729251272</v>
      </c>
      <c r="X488" s="117">
        <f t="shared" si="43"/>
        <v>49.967381673921324</v>
      </c>
      <c r="Y488" s="75">
        <f>IFERROR(MAX(1-N488/$J488,0),1)</f>
        <v>0.66666666666666674</v>
      </c>
      <c r="Z488" s="27">
        <f>IFERROR(MAX(1-O488/$J488,0),1)</f>
        <v>0.66666666666666674</v>
      </c>
      <c r="AA488" s="76">
        <f>IFERROR(MAX(1-P488/$J488,0),1)</f>
        <v>0</v>
      </c>
      <c r="AB488" s="65" t="str">
        <f>IF(SUM($J488,M488)=0,"Others",VLOOKUP(AA488,Master!$B$4:$D$13,3,TRUE))</f>
        <v>0-10%</v>
      </c>
      <c r="AC488" s="60" t="str">
        <f>IF(SUM(J488,K488)=0,"Others",IF(AND(K488=0,J488&gt;0),"Not Forecasted But Sold",IF(AND(K488&gt;0,J488=0),"Forecasted But Not Sold",IF(K488/J488&gt;1.1,"Overforecast",IF(K488/J488&lt;0.9,"Underforecast","Normal")))))</f>
        <v>Underforecast</v>
      </c>
      <c r="AD488" s="61" t="str">
        <f>IF(SUM(J488,L488)=0,"Others",IF(AND(L488=0,J488&gt;0),"Not Forecasted But Sold",IF(AND(L488&gt;0,J488=0),"Forecasted But Not Sold",IF(L488/J488&gt;1.1,"Overforecast",IF(L488/J488&lt;0.9,"Underforecast","Normal")))))</f>
        <v>Underforecast</v>
      </c>
      <c r="AE488" s="61" t="str">
        <f>IF(SUM(J488,M488)=0,"Others",IF(AND(M488=0,J488&gt;0),"Not Forecasted But Sold",IF(AND(M488&gt;0,J488=0),"Forecasted But Not Sold",IF(M488/J488&gt;1.1,"Overforecast",IF(M488/J488&lt;0.9,"Underforecast","Normal")))))</f>
        <v>Overforecast</v>
      </c>
      <c r="AF488" s="144" t="str">
        <f>IFERROR(IF(J488=0,"0",VLOOKUP(J488/M488,Master!$N$5:$P$11,3,TRUE)),"Sales Agst No FC")</f>
        <v>25-50</v>
      </c>
    </row>
    <row r="489" spans="1:32" x14ac:dyDescent="0.45">
      <c r="A489" s="60" t="s">
        <v>2302</v>
      </c>
      <c r="B489" s="61" t="s">
        <v>1121</v>
      </c>
      <c r="C489" s="61" t="s">
        <v>1143</v>
      </c>
      <c r="D489" s="61" t="s">
        <v>1223</v>
      </c>
      <c r="E489" s="62" t="s">
        <v>600</v>
      </c>
      <c r="F489" s="62" t="s">
        <v>1775</v>
      </c>
      <c r="G489" s="63">
        <v>44593</v>
      </c>
      <c r="H489" s="64">
        <v>181</v>
      </c>
      <c r="I489" s="61" t="str">
        <f t="shared" si="40"/>
        <v>Demand</v>
      </c>
      <c r="J489" s="66">
        <v>29</v>
      </c>
      <c r="K489" s="67">
        <v>550</v>
      </c>
      <c r="L489" s="64">
        <v>550</v>
      </c>
      <c r="M489" s="64">
        <v>511</v>
      </c>
      <c r="N489" s="67">
        <f>ABS(K489-$J489)</f>
        <v>521</v>
      </c>
      <c r="O489" s="64">
        <f>ABS(L489-$J489)</f>
        <v>521</v>
      </c>
      <c r="P489" s="64">
        <f>ABS(M489-$J489)</f>
        <v>482</v>
      </c>
      <c r="Q489" s="66">
        <v>22.730037992834482</v>
      </c>
      <c r="R489" s="66">
        <f>$Q489*J489</f>
        <v>659.17110179220003</v>
      </c>
      <c r="S489" s="67">
        <f>$Q489*K489</f>
        <v>12501.520896058966</v>
      </c>
      <c r="T489" s="64">
        <f>$Q489*L489</f>
        <v>12501.520896058966</v>
      </c>
      <c r="U489" s="64">
        <f>$Q489*M489</f>
        <v>11615.04941433842</v>
      </c>
      <c r="V489" s="67">
        <f t="shared" si="41"/>
        <v>11842.349794266765</v>
      </c>
      <c r="W489" s="64">
        <f t="shared" si="42"/>
        <v>11842.349794266765</v>
      </c>
      <c r="X489" s="117">
        <f t="shared" si="43"/>
        <v>10955.87831254622</v>
      </c>
      <c r="Y489" s="75">
        <f>IFERROR(MAX(1-N489/$J489,0),1)</f>
        <v>0</v>
      </c>
      <c r="Z489" s="27">
        <f>IFERROR(MAX(1-O489/$J489,0),1)</f>
        <v>0</v>
      </c>
      <c r="AA489" s="76">
        <f>IFERROR(MAX(1-P489/$J489,0),1)</f>
        <v>0</v>
      </c>
      <c r="AB489" s="65" t="str">
        <f>IF(SUM($J489,M489)=0,"Others",VLOOKUP(AA489,Master!$B$4:$D$13,3,TRUE))</f>
        <v>0-10%</v>
      </c>
      <c r="AC489" s="60" t="str">
        <f>IF(SUM(J489,K489)=0,"Others",IF(AND(K489=0,J489&gt;0),"Not Forecasted But Sold",IF(AND(K489&gt;0,J489=0),"Forecasted But Not Sold",IF(K489/J489&gt;1.1,"Overforecast",IF(K489/J489&lt;0.9,"Underforecast","Normal")))))</f>
        <v>Overforecast</v>
      </c>
      <c r="AD489" s="61" t="str">
        <f>IF(SUM(J489,L489)=0,"Others",IF(AND(L489=0,J489&gt;0),"Not Forecasted But Sold",IF(AND(L489&gt;0,J489=0),"Forecasted But Not Sold",IF(L489/J489&gt;1.1,"Overforecast",IF(L489/J489&lt;0.9,"Underforecast","Normal")))))</f>
        <v>Overforecast</v>
      </c>
      <c r="AE489" s="61" t="str">
        <f>IF(SUM(J489,M489)=0,"Others",IF(AND(M489=0,J489&gt;0),"Not Forecasted But Sold",IF(AND(M489&gt;0,J489=0),"Forecasted But Not Sold",IF(M489/J489&gt;1.1,"Overforecast",IF(M489/J489&lt;0.9,"Underforecast","Normal")))))</f>
        <v>Overforecast</v>
      </c>
      <c r="AF489" s="144" t="str">
        <f>IFERROR(IF(J489=0,"0",VLOOKUP(J489/M489,Master!$N$5:$P$11,3,TRUE)),"Sales Agst No FC")</f>
        <v>0-25</v>
      </c>
    </row>
    <row r="490" spans="1:32" x14ac:dyDescent="0.45">
      <c r="A490" s="60" t="s">
        <v>2302</v>
      </c>
      <c r="B490" s="61" t="s">
        <v>1123</v>
      </c>
      <c r="C490" s="61" t="s">
        <v>1143</v>
      </c>
      <c r="D490" s="61" t="s">
        <v>1223</v>
      </c>
      <c r="E490" s="62" t="s">
        <v>601</v>
      </c>
      <c r="F490" s="62" t="s">
        <v>1776</v>
      </c>
      <c r="G490" s="63">
        <v>44593</v>
      </c>
      <c r="H490" s="64">
        <v>11479</v>
      </c>
      <c r="I490" s="61" t="str">
        <f t="shared" si="40"/>
        <v>Demand</v>
      </c>
      <c r="J490" s="66">
        <v>13593</v>
      </c>
      <c r="K490" s="67">
        <v>10310</v>
      </c>
      <c r="L490" s="64">
        <v>10310</v>
      </c>
      <c r="M490" s="64">
        <v>11000</v>
      </c>
      <c r="N490" s="67">
        <f>ABS(K490-$J490)</f>
        <v>3283</v>
      </c>
      <c r="O490" s="64">
        <f>ABS(L490-$J490)</f>
        <v>3283</v>
      </c>
      <c r="P490" s="64">
        <f>ABS(M490-$J490)</f>
        <v>2593</v>
      </c>
      <c r="Q490" s="66">
        <v>2.3805652100592685</v>
      </c>
      <c r="R490" s="66">
        <f>$Q490*J490</f>
        <v>32359.022900335636</v>
      </c>
      <c r="S490" s="67">
        <f>$Q490*K490</f>
        <v>24543.627315711059</v>
      </c>
      <c r="T490" s="64">
        <f>$Q490*L490</f>
        <v>24543.627315711059</v>
      </c>
      <c r="U490" s="64">
        <f>$Q490*M490</f>
        <v>26186.217310651955</v>
      </c>
      <c r="V490" s="67">
        <f t="shared" si="41"/>
        <v>7815.3955846245772</v>
      </c>
      <c r="W490" s="64">
        <f t="shared" si="42"/>
        <v>7815.3955846245772</v>
      </c>
      <c r="X490" s="117">
        <f t="shared" si="43"/>
        <v>6172.8055896836813</v>
      </c>
      <c r="Y490" s="75">
        <f>IFERROR(MAX(1-N490/$J490,0),1)</f>
        <v>0.75847862870595162</v>
      </c>
      <c r="Z490" s="27">
        <f>IFERROR(MAX(1-O490/$J490,0),1)</f>
        <v>0.75847862870595162</v>
      </c>
      <c r="AA490" s="76">
        <f>IFERROR(MAX(1-P490/$J490,0),1)</f>
        <v>0.80924005002574861</v>
      </c>
      <c r="AB490" s="65" t="str">
        <f>IF(SUM($J490,M490)=0,"Others",VLOOKUP(AA490,Master!$B$4:$D$13,3,TRUE))</f>
        <v>70-80%</v>
      </c>
      <c r="AC490" s="60" t="str">
        <f>IF(SUM(J490,K490)=0,"Others",IF(AND(K490=0,J490&gt;0),"Not Forecasted But Sold",IF(AND(K490&gt;0,J490=0),"Forecasted But Not Sold",IF(K490/J490&gt;1.1,"Overforecast",IF(K490/J490&lt;0.9,"Underforecast","Normal")))))</f>
        <v>Underforecast</v>
      </c>
      <c r="AD490" s="61" t="str">
        <f>IF(SUM(J490,L490)=0,"Others",IF(AND(L490=0,J490&gt;0),"Not Forecasted But Sold",IF(AND(L490&gt;0,J490=0),"Forecasted But Not Sold",IF(L490/J490&gt;1.1,"Overforecast",IF(L490/J490&lt;0.9,"Underforecast","Normal")))))</f>
        <v>Underforecast</v>
      </c>
      <c r="AE490" s="61" t="str">
        <f>IF(SUM(J490,M490)=0,"Others",IF(AND(M490=0,J490&gt;0),"Not Forecasted But Sold",IF(AND(M490&gt;0,J490=0),"Forecasted But Not Sold",IF(M490/J490&gt;1.1,"Overforecast",IF(M490/J490&lt;0.9,"Underforecast","Normal")))))</f>
        <v>Underforecast</v>
      </c>
      <c r="AF490" s="144" t="str">
        <f>IFERROR(IF(J490=0,"0",VLOOKUP(J490/M490,Master!$N$5:$P$11,3,TRUE)),"Sales Agst No FC")</f>
        <v>120-150</v>
      </c>
    </row>
    <row r="491" spans="1:32" x14ac:dyDescent="0.45">
      <c r="A491" s="60" t="s">
        <v>2302</v>
      </c>
      <c r="B491" s="61" t="s">
        <v>1122</v>
      </c>
      <c r="C491" s="61" t="s">
        <v>1141</v>
      </c>
      <c r="D491" s="61" t="s">
        <v>1224</v>
      </c>
      <c r="E491" s="62" t="s">
        <v>602</v>
      </c>
      <c r="F491" s="62" t="s">
        <v>1777</v>
      </c>
      <c r="G491" s="63">
        <v>44593</v>
      </c>
      <c r="H491" s="64">
        <v>6739</v>
      </c>
      <c r="I491" s="61" t="str">
        <f t="shared" si="40"/>
        <v>Demand</v>
      </c>
      <c r="J491" s="66">
        <v>120</v>
      </c>
      <c r="K491" s="67">
        <v>20</v>
      </c>
      <c r="L491" s="64">
        <v>20</v>
      </c>
      <c r="M491" s="64">
        <v>500</v>
      </c>
      <c r="N491" s="67">
        <f>ABS(K491-$J491)</f>
        <v>100</v>
      </c>
      <c r="O491" s="64">
        <f>ABS(L491-$J491)</f>
        <v>100</v>
      </c>
      <c r="P491" s="64">
        <f>ABS(M491-$J491)</f>
        <v>380</v>
      </c>
      <c r="Q491" s="66">
        <v>8.4975783557047002</v>
      </c>
      <c r="R491" s="66">
        <f>$Q491*J491</f>
        <v>1019.709402684564</v>
      </c>
      <c r="S491" s="67">
        <f>$Q491*K491</f>
        <v>169.95156711409402</v>
      </c>
      <c r="T491" s="64">
        <f>$Q491*L491</f>
        <v>169.95156711409402</v>
      </c>
      <c r="U491" s="64">
        <f>$Q491*M491</f>
        <v>4248.7891778523499</v>
      </c>
      <c r="V491" s="67">
        <f t="shared" si="41"/>
        <v>849.75783557046998</v>
      </c>
      <c r="W491" s="64">
        <f t="shared" si="42"/>
        <v>849.75783557046998</v>
      </c>
      <c r="X491" s="117">
        <f t="shared" si="43"/>
        <v>3229.079775167786</v>
      </c>
      <c r="Y491" s="75">
        <f>IFERROR(MAX(1-N491/$J491,0),1)</f>
        <v>0.16666666666666663</v>
      </c>
      <c r="Z491" s="27">
        <f>IFERROR(MAX(1-O491/$J491,0),1)</f>
        <v>0.16666666666666663</v>
      </c>
      <c r="AA491" s="76">
        <f>IFERROR(MAX(1-P491/$J491,0),1)</f>
        <v>0</v>
      </c>
      <c r="AB491" s="65" t="str">
        <f>IF(SUM($J491,M491)=0,"Others",VLOOKUP(AA491,Master!$B$4:$D$13,3,TRUE))</f>
        <v>0-10%</v>
      </c>
      <c r="AC491" s="60" t="str">
        <f>IF(SUM(J491,K491)=0,"Others",IF(AND(K491=0,J491&gt;0),"Not Forecasted But Sold",IF(AND(K491&gt;0,J491=0),"Forecasted But Not Sold",IF(K491/J491&gt;1.1,"Overforecast",IF(K491/J491&lt;0.9,"Underforecast","Normal")))))</f>
        <v>Underforecast</v>
      </c>
      <c r="AD491" s="61" t="str">
        <f>IF(SUM(J491,L491)=0,"Others",IF(AND(L491=0,J491&gt;0),"Not Forecasted But Sold",IF(AND(L491&gt;0,J491=0),"Forecasted But Not Sold",IF(L491/J491&gt;1.1,"Overforecast",IF(L491/J491&lt;0.9,"Underforecast","Normal")))))</f>
        <v>Underforecast</v>
      </c>
      <c r="AE491" s="61" t="str">
        <f>IF(SUM(J491,M491)=0,"Others",IF(AND(M491=0,J491&gt;0),"Not Forecasted But Sold",IF(AND(M491&gt;0,J491=0),"Forecasted But Not Sold",IF(M491/J491&gt;1.1,"Overforecast",IF(M491/J491&lt;0.9,"Underforecast","Normal")))))</f>
        <v>Overforecast</v>
      </c>
      <c r="AF491" s="144" t="str">
        <f>IFERROR(IF(J491=0,"0",VLOOKUP(J491/M491,Master!$N$5:$P$11,3,TRUE)),"Sales Agst No FC")</f>
        <v>0-25</v>
      </c>
    </row>
    <row r="492" spans="1:32" x14ac:dyDescent="0.45">
      <c r="A492" s="60" t="s">
        <v>2302</v>
      </c>
      <c r="B492" s="61" t="s">
        <v>1122</v>
      </c>
      <c r="C492" s="61" t="s">
        <v>1141</v>
      </c>
      <c r="D492" s="61" t="s">
        <v>1224</v>
      </c>
      <c r="E492" s="62" t="s">
        <v>603</v>
      </c>
      <c r="F492" s="62" t="s">
        <v>1778</v>
      </c>
      <c r="G492" s="63">
        <v>44593</v>
      </c>
      <c r="H492" s="64">
        <v>18069</v>
      </c>
      <c r="I492" s="61" t="str">
        <f t="shared" si="40"/>
        <v>Demand</v>
      </c>
      <c r="J492" s="66">
        <v>253</v>
      </c>
      <c r="K492" s="67">
        <v>80</v>
      </c>
      <c r="L492" s="64">
        <v>80</v>
      </c>
      <c r="M492" s="64">
        <v>1900</v>
      </c>
      <c r="N492" s="67">
        <f>ABS(K492-$J492)</f>
        <v>173</v>
      </c>
      <c r="O492" s="64">
        <f>ABS(L492-$J492)</f>
        <v>173</v>
      </c>
      <c r="P492" s="64">
        <f>ABS(M492-$J492)</f>
        <v>1647</v>
      </c>
      <c r="Q492" s="66">
        <v>11.260579800724633</v>
      </c>
      <c r="R492" s="66">
        <f>$Q492*J492</f>
        <v>2848.9266895833321</v>
      </c>
      <c r="S492" s="67">
        <f>$Q492*K492</f>
        <v>900.84638405797068</v>
      </c>
      <c r="T492" s="64">
        <f>$Q492*L492</f>
        <v>900.84638405797068</v>
      </c>
      <c r="U492" s="64">
        <f>$Q492*M492</f>
        <v>21395.101621376802</v>
      </c>
      <c r="V492" s="67">
        <f t="shared" si="41"/>
        <v>1948.0803055253614</v>
      </c>
      <c r="W492" s="64">
        <f t="shared" si="42"/>
        <v>1948.0803055253614</v>
      </c>
      <c r="X492" s="117">
        <f t="shared" si="43"/>
        <v>18546.17493179347</v>
      </c>
      <c r="Y492" s="75">
        <f>IFERROR(MAX(1-N492/$J492,0),1)</f>
        <v>0.3162055335968379</v>
      </c>
      <c r="Z492" s="27">
        <f>IFERROR(MAX(1-O492/$J492,0),1)</f>
        <v>0.3162055335968379</v>
      </c>
      <c r="AA492" s="76">
        <f>IFERROR(MAX(1-P492/$J492,0),1)</f>
        <v>0</v>
      </c>
      <c r="AB492" s="65" t="str">
        <f>IF(SUM($J492,M492)=0,"Others",VLOOKUP(AA492,Master!$B$4:$D$13,3,TRUE))</f>
        <v>0-10%</v>
      </c>
      <c r="AC492" s="60" t="str">
        <f>IF(SUM(J492,K492)=0,"Others",IF(AND(K492=0,J492&gt;0),"Not Forecasted But Sold",IF(AND(K492&gt;0,J492=0),"Forecasted But Not Sold",IF(K492/J492&gt;1.1,"Overforecast",IF(K492/J492&lt;0.9,"Underforecast","Normal")))))</f>
        <v>Underforecast</v>
      </c>
      <c r="AD492" s="61" t="str">
        <f>IF(SUM(J492,L492)=0,"Others",IF(AND(L492=0,J492&gt;0),"Not Forecasted But Sold",IF(AND(L492&gt;0,J492=0),"Forecasted But Not Sold",IF(L492/J492&gt;1.1,"Overforecast",IF(L492/J492&lt;0.9,"Underforecast","Normal")))))</f>
        <v>Underforecast</v>
      </c>
      <c r="AE492" s="61" t="str">
        <f>IF(SUM(J492,M492)=0,"Others",IF(AND(M492=0,J492&gt;0),"Not Forecasted But Sold",IF(AND(M492&gt;0,J492=0),"Forecasted But Not Sold",IF(M492/J492&gt;1.1,"Overforecast",IF(M492/J492&lt;0.9,"Underforecast","Normal")))))</f>
        <v>Overforecast</v>
      </c>
      <c r="AF492" s="144" t="str">
        <f>IFERROR(IF(J492=0,"0",VLOOKUP(J492/M492,Master!$N$5:$P$11,3,TRUE)),"Sales Agst No FC")</f>
        <v>0-25</v>
      </c>
    </row>
    <row r="493" spans="1:32" x14ac:dyDescent="0.45">
      <c r="A493" s="60" t="s">
        <v>2302</v>
      </c>
      <c r="B493" s="61" t="s">
        <v>1122</v>
      </c>
      <c r="C493" s="61" t="s">
        <v>1141</v>
      </c>
      <c r="D493" s="61" t="s">
        <v>1224</v>
      </c>
      <c r="E493" s="62" t="s">
        <v>604</v>
      </c>
      <c r="F493" s="62" t="s">
        <v>1779</v>
      </c>
      <c r="G493" s="63">
        <v>44593</v>
      </c>
      <c r="H493" s="64">
        <v>592</v>
      </c>
      <c r="I493" s="61" t="str">
        <f t="shared" si="40"/>
        <v>Demand</v>
      </c>
      <c r="J493" s="66">
        <v>66</v>
      </c>
      <c r="K493" s="67">
        <v>10</v>
      </c>
      <c r="L493" s="64">
        <v>10</v>
      </c>
      <c r="M493" s="64">
        <v>280</v>
      </c>
      <c r="N493" s="67">
        <f>ABS(K493-$J493)</f>
        <v>56</v>
      </c>
      <c r="O493" s="64">
        <f>ABS(L493-$J493)</f>
        <v>56</v>
      </c>
      <c r="P493" s="64">
        <f>ABS(M493-$J493)</f>
        <v>214</v>
      </c>
      <c r="Q493" s="66">
        <v>6.314569690962097</v>
      </c>
      <c r="R493" s="66">
        <f>$Q493*J493</f>
        <v>416.76159960349838</v>
      </c>
      <c r="S493" s="67">
        <f>$Q493*K493</f>
        <v>63.145696909620966</v>
      </c>
      <c r="T493" s="64">
        <f>$Q493*L493</f>
        <v>63.145696909620966</v>
      </c>
      <c r="U493" s="64">
        <f>$Q493*M493</f>
        <v>1768.0795134693872</v>
      </c>
      <c r="V493" s="67">
        <f t="shared" si="41"/>
        <v>353.61590269387739</v>
      </c>
      <c r="W493" s="64">
        <f t="shared" si="42"/>
        <v>353.61590269387739</v>
      </c>
      <c r="X493" s="117">
        <f t="shared" si="43"/>
        <v>1351.3179138658888</v>
      </c>
      <c r="Y493" s="75">
        <f>IFERROR(MAX(1-N493/$J493,0),1)</f>
        <v>0.15151515151515149</v>
      </c>
      <c r="Z493" s="27">
        <f>IFERROR(MAX(1-O493/$J493,0),1)</f>
        <v>0.15151515151515149</v>
      </c>
      <c r="AA493" s="76">
        <f>IFERROR(MAX(1-P493/$J493,0),1)</f>
        <v>0</v>
      </c>
      <c r="AB493" s="65" t="str">
        <f>IF(SUM($J493,M493)=0,"Others",VLOOKUP(AA493,Master!$B$4:$D$13,3,TRUE))</f>
        <v>0-10%</v>
      </c>
      <c r="AC493" s="60" t="str">
        <f>IF(SUM(J493,K493)=0,"Others",IF(AND(K493=0,J493&gt;0),"Not Forecasted But Sold",IF(AND(K493&gt;0,J493=0),"Forecasted But Not Sold",IF(K493/J493&gt;1.1,"Overforecast",IF(K493/J493&lt;0.9,"Underforecast","Normal")))))</f>
        <v>Underforecast</v>
      </c>
      <c r="AD493" s="61" t="str">
        <f>IF(SUM(J493,L493)=0,"Others",IF(AND(L493=0,J493&gt;0),"Not Forecasted But Sold",IF(AND(L493&gt;0,J493=0),"Forecasted But Not Sold",IF(L493/J493&gt;1.1,"Overforecast",IF(L493/J493&lt;0.9,"Underforecast","Normal")))))</f>
        <v>Underforecast</v>
      </c>
      <c r="AE493" s="61" t="str">
        <f>IF(SUM(J493,M493)=0,"Others",IF(AND(M493=0,J493&gt;0),"Not Forecasted But Sold",IF(AND(M493&gt;0,J493=0),"Forecasted But Not Sold",IF(M493/J493&gt;1.1,"Overforecast",IF(M493/J493&lt;0.9,"Underforecast","Normal")))))</f>
        <v>Overforecast</v>
      </c>
      <c r="AF493" s="144" t="str">
        <f>IFERROR(IF(J493=0,"0",VLOOKUP(J493/M493,Master!$N$5:$P$11,3,TRUE)),"Sales Agst No FC")</f>
        <v>0-25</v>
      </c>
    </row>
    <row r="494" spans="1:32" x14ac:dyDescent="0.45">
      <c r="A494" s="60" t="s">
        <v>2302</v>
      </c>
      <c r="B494" s="61" t="s">
        <v>1122</v>
      </c>
      <c r="C494" s="61" t="s">
        <v>1141</v>
      </c>
      <c r="D494" s="61" t="s">
        <v>1224</v>
      </c>
      <c r="E494" s="62" t="s">
        <v>605</v>
      </c>
      <c r="F494" s="62" t="s">
        <v>1780</v>
      </c>
      <c r="G494" s="63">
        <v>44593</v>
      </c>
      <c r="H494" s="64">
        <v>3174</v>
      </c>
      <c r="I494" s="61" t="str">
        <f t="shared" si="40"/>
        <v>Demand</v>
      </c>
      <c r="J494" s="66">
        <v>283</v>
      </c>
      <c r="K494" s="67">
        <v>40</v>
      </c>
      <c r="L494" s="64">
        <v>40</v>
      </c>
      <c r="M494" s="64">
        <v>700</v>
      </c>
      <c r="N494" s="67">
        <f>ABS(K494-$J494)</f>
        <v>243</v>
      </c>
      <c r="O494" s="64">
        <f>ABS(L494-$J494)</f>
        <v>243</v>
      </c>
      <c r="P494" s="64">
        <f>ABS(M494-$J494)</f>
        <v>417</v>
      </c>
      <c r="Q494" s="66">
        <v>3.38</v>
      </c>
      <c r="R494" s="66">
        <f>$Q494*J494</f>
        <v>956.54</v>
      </c>
      <c r="S494" s="67">
        <f>$Q494*K494</f>
        <v>135.19999999999999</v>
      </c>
      <c r="T494" s="64">
        <f>$Q494*L494</f>
        <v>135.19999999999999</v>
      </c>
      <c r="U494" s="64">
        <f>$Q494*M494</f>
        <v>2366</v>
      </c>
      <c r="V494" s="67">
        <f t="shared" si="41"/>
        <v>821.33999999999992</v>
      </c>
      <c r="W494" s="64">
        <f t="shared" si="42"/>
        <v>821.33999999999992</v>
      </c>
      <c r="X494" s="117">
        <f t="shared" si="43"/>
        <v>1409.46</v>
      </c>
      <c r="Y494" s="75">
        <f>IFERROR(MAX(1-N494/$J494,0),1)</f>
        <v>0.14134275618374559</v>
      </c>
      <c r="Z494" s="27">
        <f>IFERROR(MAX(1-O494/$J494,0),1)</f>
        <v>0.14134275618374559</v>
      </c>
      <c r="AA494" s="76">
        <f>IFERROR(MAX(1-P494/$J494,0),1)</f>
        <v>0</v>
      </c>
      <c r="AB494" s="65" t="str">
        <f>IF(SUM($J494,M494)=0,"Others",VLOOKUP(AA494,Master!$B$4:$D$13,3,TRUE))</f>
        <v>0-10%</v>
      </c>
      <c r="AC494" s="60" t="str">
        <f>IF(SUM(J494,K494)=0,"Others",IF(AND(K494=0,J494&gt;0),"Not Forecasted But Sold",IF(AND(K494&gt;0,J494=0),"Forecasted But Not Sold",IF(K494/J494&gt;1.1,"Overforecast",IF(K494/J494&lt;0.9,"Underforecast","Normal")))))</f>
        <v>Underforecast</v>
      </c>
      <c r="AD494" s="61" t="str">
        <f>IF(SUM(J494,L494)=0,"Others",IF(AND(L494=0,J494&gt;0),"Not Forecasted But Sold",IF(AND(L494&gt;0,J494=0),"Forecasted But Not Sold",IF(L494/J494&gt;1.1,"Overforecast",IF(L494/J494&lt;0.9,"Underforecast","Normal")))))</f>
        <v>Underforecast</v>
      </c>
      <c r="AE494" s="61" t="str">
        <f>IF(SUM(J494,M494)=0,"Others",IF(AND(M494=0,J494&gt;0),"Not Forecasted But Sold",IF(AND(M494&gt;0,J494=0),"Forecasted But Not Sold",IF(M494/J494&gt;1.1,"Overforecast",IF(M494/J494&lt;0.9,"Underforecast","Normal")))))</f>
        <v>Overforecast</v>
      </c>
      <c r="AF494" s="144" t="str">
        <f>IFERROR(IF(J494=0,"0",VLOOKUP(J494/M494,Master!$N$5:$P$11,3,TRUE)),"Sales Agst No FC")</f>
        <v>25-50</v>
      </c>
    </row>
    <row r="495" spans="1:32" x14ac:dyDescent="0.45">
      <c r="A495" s="60" t="s">
        <v>2302</v>
      </c>
      <c r="B495" s="61" t="s">
        <v>1122</v>
      </c>
      <c r="C495" s="61" t="s">
        <v>1141</v>
      </c>
      <c r="D495" s="61" t="s">
        <v>1224</v>
      </c>
      <c r="E495" s="62" t="s">
        <v>606</v>
      </c>
      <c r="F495" s="62" t="s">
        <v>1781</v>
      </c>
      <c r="G495" s="63">
        <v>44593</v>
      </c>
      <c r="H495" s="64">
        <v>7218</v>
      </c>
      <c r="I495" s="61" t="str">
        <f t="shared" si="40"/>
        <v>Demand</v>
      </c>
      <c r="J495" s="66">
        <v>185</v>
      </c>
      <c r="K495" s="67">
        <v>863</v>
      </c>
      <c r="L495" s="64">
        <v>863</v>
      </c>
      <c r="M495" s="64">
        <v>1000</v>
      </c>
      <c r="N495" s="67">
        <f>ABS(K495-$J495)</f>
        <v>678</v>
      </c>
      <c r="O495" s="64">
        <f>ABS(L495-$J495)</f>
        <v>678</v>
      </c>
      <c r="P495" s="64">
        <f>ABS(M495-$J495)</f>
        <v>815</v>
      </c>
      <c r="Q495" s="66">
        <v>6.38</v>
      </c>
      <c r="R495" s="66">
        <f>$Q495*J495</f>
        <v>1180.3</v>
      </c>
      <c r="S495" s="67">
        <f>$Q495*K495</f>
        <v>5505.94</v>
      </c>
      <c r="T495" s="64">
        <f>$Q495*L495</f>
        <v>5505.94</v>
      </c>
      <c r="U495" s="64">
        <f>$Q495*M495</f>
        <v>6380</v>
      </c>
      <c r="V495" s="67">
        <f t="shared" si="41"/>
        <v>4325.6399999999994</v>
      </c>
      <c r="W495" s="64">
        <f t="shared" si="42"/>
        <v>4325.6399999999994</v>
      </c>
      <c r="X495" s="117">
        <f t="shared" si="43"/>
        <v>5199.7</v>
      </c>
      <c r="Y495" s="75">
        <f>IFERROR(MAX(1-N495/$J495,0),1)</f>
        <v>0</v>
      </c>
      <c r="Z495" s="27">
        <f>IFERROR(MAX(1-O495/$J495,0),1)</f>
        <v>0</v>
      </c>
      <c r="AA495" s="76">
        <f>IFERROR(MAX(1-P495/$J495,0),1)</f>
        <v>0</v>
      </c>
      <c r="AB495" s="65" t="str">
        <f>IF(SUM($J495,M495)=0,"Others",VLOOKUP(AA495,Master!$B$4:$D$13,3,TRUE))</f>
        <v>0-10%</v>
      </c>
      <c r="AC495" s="60" t="str">
        <f>IF(SUM(J495,K495)=0,"Others",IF(AND(K495=0,J495&gt;0),"Not Forecasted But Sold",IF(AND(K495&gt;0,J495=0),"Forecasted But Not Sold",IF(K495/J495&gt;1.1,"Overforecast",IF(K495/J495&lt;0.9,"Underforecast","Normal")))))</f>
        <v>Overforecast</v>
      </c>
      <c r="AD495" s="61" t="str">
        <f>IF(SUM(J495,L495)=0,"Others",IF(AND(L495=0,J495&gt;0),"Not Forecasted But Sold",IF(AND(L495&gt;0,J495=0),"Forecasted But Not Sold",IF(L495/J495&gt;1.1,"Overforecast",IF(L495/J495&lt;0.9,"Underforecast","Normal")))))</f>
        <v>Overforecast</v>
      </c>
      <c r="AE495" s="61" t="str">
        <f>IF(SUM(J495,M495)=0,"Others",IF(AND(M495=0,J495&gt;0),"Not Forecasted But Sold",IF(AND(M495&gt;0,J495=0),"Forecasted But Not Sold",IF(M495/J495&gt;1.1,"Overforecast",IF(M495/J495&lt;0.9,"Underforecast","Normal")))))</f>
        <v>Overforecast</v>
      </c>
      <c r="AF495" s="144" t="str">
        <f>IFERROR(IF(J495=0,"0",VLOOKUP(J495/M495,Master!$N$5:$P$11,3,TRUE)),"Sales Agst No FC")</f>
        <v>0-25</v>
      </c>
    </row>
    <row r="496" spans="1:32" x14ac:dyDescent="0.45">
      <c r="A496" s="60" t="s">
        <v>2302</v>
      </c>
      <c r="B496" s="61" t="s">
        <v>1122</v>
      </c>
      <c r="C496" s="61" t="s">
        <v>1141</v>
      </c>
      <c r="D496" s="61" t="s">
        <v>1224</v>
      </c>
      <c r="E496" s="62" t="s">
        <v>607</v>
      </c>
      <c r="F496" s="62" t="s">
        <v>1782</v>
      </c>
      <c r="G496" s="63">
        <v>44593</v>
      </c>
      <c r="H496" s="64">
        <v>1064</v>
      </c>
      <c r="I496" s="61" t="str">
        <f t="shared" si="40"/>
        <v>Demand</v>
      </c>
      <c r="J496" s="66">
        <v>79</v>
      </c>
      <c r="K496" s="67">
        <v>305</v>
      </c>
      <c r="L496" s="64">
        <v>305</v>
      </c>
      <c r="M496" s="64">
        <v>250</v>
      </c>
      <c r="N496" s="67">
        <f>ABS(K496-$J496)</f>
        <v>226</v>
      </c>
      <c r="O496" s="64">
        <f>ABS(L496-$J496)</f>
        <v>226</v>
      </c>
      <c r="P496" s="64">
        <f>ABS(M496-$J496)</f>
        <v>171</v>
      </c>
      <c r="Q496" s="66">
        <v>2.27</v>
      </c>
      <c r="R496" s="66">
        <f>$Q496*J496</f>
        <v>179.33</v>
      </c>
      <c r="S496" s="67">
        <f>$Q496*K496</f>
        <v>692.35</v>
      </c>
      <c r="T496" s="64">
        <f>$Q496*L496</f>
        <v>692.35</v>
      </c>
      <c r="U496" s="64">
        <f>$Q496*M496</f>
        <v>567.5</v>
      </c>
      <c r="V496" s="67">
        <f t="shared" si="41"/>
        <v>513.02</v>
      </c>
      <c r="W496" s="64">
        <f t="shared" si="42"/>
        <v>513.02</v>
      </c>
      <c r="X496" s="117">
        <f t="shared" si="43"/>
        <v>388.16999999999996</v>
      </c>
      <c r="Y496" s="75">
        <f>IFERROR(MAX(1-N496/$J496,0),1)</f>
        <v>0</v>
      </c>
      <c r="Z496" s="27">
        <f>IFERROR(MAX(1-O496/$J496,0),1)</f>
        <v>0</v>
      </c>
      <c r="AA496" s="76">
        <f>IFERROR(MAX(1-P496/$J496,0),1)</f>
        <v>0</v>
      </c>
      <c r="AB496" s="65" t="str">
        <f>IF(SUM($J496,M496)=0,"Others",VLOOKUP(AA496,Master!$B$4:$D$13,3,TRUE))</f>
        <v>0-10%</v>
      </c>
      <c r="AC496" s="60" t="str">
        <f>IF(SUM(J496,K496)=0,"Others",IF(AND(K496=0,J496&gt;0),"Not Forecasted But Sold",IF(AND(K496&gt;0,J496=0),"Forecasted But Not Sold",IF(K496/J496&gt;1.1,"Overforecast",IF(K496/J496&lt;0.9,"Underforecast","Normal")))))</f>
        <v>Overforecast</v>
      </c>
      <c r="AD496" s="61" t="str">
        <f>IF(SUM(J496,L496)=0,"Others",IF(AND(L496=0,J496&gt;0),"Not Forecasted But Sold",IF(AND(L496&gt;0,J496=0),"Forecasted But Not Sold",IF(L496/J496&gt;1.1,"Overforecast",IF(L496/J496&lt;0.9,"Underforecast","Normal")))))</f>
        <v>Overforecast</v>
      </c>
      <c r="AE496" s="61" t="str">
        <f>IF(SUM(J496,M496)=0,"Others",IF(AND(M496=0,J496&gt;0),"Not Forecasted But Sold",IF(AND(M496&gt;0,J496=0),"Forecasted But Not Sold",IF(M496/J496&gt;1.1,"Overforecast",IF(M496/J496&lt;0.9,"Underforecast","Normal")))))</f>
        <v>Overforecast</v>
      </c>
      <c r="AF496" s="144" t="str">
        <f>IFERROR(IF(J496=0,"0",VLOOKUP(J496/M496,Master!$N$5:$P$11,3,TRUE)),"Sales Agst No FC")</f>
        <v>25-50</v>
      </c>
    </row>
    <row r="497" spans="1:32" x14ac:dyDescent="0.45">
      <c r="A497" s="60" t="s">
        <v>2302</v>
      </c>
      <c r="B497" s="61" t="s">
        <v>1122</v>
      </c>
      <c r="C497" s="61" t="s">
        <v>1141</v>
      </c>
      <c r="D497" s="61" t="s">
        <v>1224</v>
      </c>
      <c r="E497" s="62" t="s">
        <v>608</v>
      </c>
      <c r="F497" s="62" t="s">
        <v>1783</v>
      </c>
      <c r="G497" s="63">
        <v>44593</v>
      </c>
      <c r="H497" s="64">
        <v>18046</v>
      </c>
      <c r="I497" s="61" t="str">
        <f t="shared" si="40"/>
        <v>Demand</v>
      </c>
      <c r="J497" s="66">
        <v>1228</v>
      </c>
      <c r="K497" s="67">
        <v>2000</v>
      </c>
      <c r="L497" s="64">
        <v>2000</v>
      </c>
      <c r="M497" s="64">
        <v>4000</v>
      </c>
      <c r="N497" s="67">
        <f>ABS(K497-$J497)</f>
        <v>772</v>
      </c>
      <c r="O497" s="64">
        <f>ABS(L497-$J497)</f>
        <v>772</v>
      </c>
      <c r="P497" s="64">
        <f>ABS(M497-$J497)</f>
        <v>2772</v>
      </c>
      <c r="Q497" s="66">
        <v>6.1384352404207361</v>
      </c>
      <c r="R497" s="66">
        <f>$Q497*J497</f>
        <v>7537.9984752366636</v>
      </c>
      <c r="S497" s="67">
        <f>$Q497*K497</f>
        <v>12276.870480841471</v>
      </c>
      <c r="T497" s="64">
        <f>$Q497*L497</f>
        <v>12276.870480841471</v>
      </c>
      <c r="U497" s="64">
        <f>$Q497*M497</f>
        <v>24553.740961682943</v>
      </c>
      <c r="V497" s="67">
        <f t="shared" si="41"/>
        <v>4738.8720056048078</v>
      </c>
      <c r="W497" s="64">
        <f t="shared" si="42"/>
        <v>4738.8720056048078</v>
      </c>
      <c r="X497" s="117">
        <f t="shared" si="43"/>
        <v>17015.742486446281</v>
      </c>
      <c r="Y497" s="75">
        <f>IFERROR(MAX(1-N497/$J497,0),1)</f>
        <v>0.37133550488599354</v>
      </c>
      <c r="Z497" s="27">
        <f>IFERROR(MAX(1-O497/$J497,0),1)</f>
        <v>0.37133550488599354</v>
      </c>
      <c r="AA497" s="76">
        <f>IFERROR(MAX(1-P497/$J497,0),1)</f>
        <v>0</v>
      </c>
      <c r="AB497" s="65" t="str">
        <f>IF(SUM($J497,M497)=0,"Others",VLOOKUP(AA497,Master!$B$4:$D$13,3,TRUE))</f>
        <v>0-10%</v>
      </c>
      <c r="AC497" s="60" t="str">
        <f>IF(SUM(J497,K497)=0,"Others",IF(AND(K497=0,J497&gt;0),"Not Forecasted But Sold",IF(AND(K497&gt;0,J497=0),"Forecasted But Not Sold",IF(K497/J497&gt;1.1,"Overforecast",IF(K497/J497&lt;0.9,"Underforecast","Normal")))))</f>
        <v>Overforecast</v>
      </c>
      <c r="AD497" s="61" t="str">
        <f>IF(SUM(J497,L497)=0,"Others",IF(AND(L497=0,J497&gt;0),"Not Forecasted But Sold",IF(AND(L497&gt;0,J497=0),"Forecasted But Not Sold",IF(L497/J497&gt;1.1,"Overforecast",IF(L497/J497&lt;0.9,"Underforecast","Normal")))))</f>
        <v>Overforecast</v>
      </c>
      <c r="AE497" s="61" t="str">
        <f>IF(SUM(J497,M497)=0,"Others",IF(AND(M497=0,J497&gt;0),"Not Forecasted But Sold",IF(AND(M497&gt;0,J497=0),"Forecasted But Not Sold",IF(M497/J497&gt;1.1,"Overforecast",IF(M497/J497&lt;0.9,"Underforecast","Normal")))))</f>
        <v>Overforecast</v>
      </c>
      <c r="AF497" s="144" t="str">
        <f>IFERROR(IF(J497=0,"0",VLOOKUP(J497/M497,Master!$N$5:$P$11,3,TRUE)),"Sales Agst No FC")</f>
        <v>25-50</v>
      </c>
    </row>
    <row r="498" spans="1:32" x14ac:dyDescent="0.45">
      <c r="A498" s="60" t="s">
        <v>2302</v>
      </c>
      <c r="B498" s="61" t="s">
        <v>1122</v>
      </c>
      <c r="C498" s="61" t="s">
        <v>1141</v>
      </c>
      <c r="D498" s="61" t="s">
        <v>1224</v>
      </c>
      <c r="E498" s="62" t="s">
        <v>609</v>
      </c>
      <c r="F498" s="62" t="s">
        <v>1784</v>
      </c>
      <c r="G498" s="63">
        <v>44593</v>
      </c>
      <c r="H498" s="64">
        <v>24</v>
      </c>
      <c r="I498" s="61" t="str">
        <f t="shared" si="40"/>
        <v>Supply</v>
      </c>
      <c r="J498" s="66">
        <v>868</v>
      </c>
      <c r="K498" s="67">
        <v>2000</v>
      </c>
      <c r="L498" s="64">
        <v>6900</v>
      </c>
      <c r="M498" s="64">
        <v>6900</v>
      </c>
      <c r="N498" s="67">
        <f>ABS(K498-$J498)</f>
        <v>1132</v>
      </c>
      <c r="O498" s="64">
        <f>ABS(L498-$J498)</f>
        <v>6032</v>
      </c>
      <c r="P498" s="64">
        <f>ABS(M498-$J498)</f>
        <v>6032</v>
      </c>
      <c r="Q498" s="66">
        <v>11.959108280364243</v>
      </c>
      <c r="R498" s="66">
        <f>$Q498*J498</f>
        <v>10380.505987356162</v>
      </c>
      <c r="S498" s="67">
        <f>$Q498*K498</f>
        <v>23918.216560728484</v>
      </c>
      <c r="T498" s="64">
        <f>$Q498*L498</f>
        <v>82517.847134513271</v>
      </c>
      <c r="U498" s="64">
        <f>$Q498*M498</f>
        <v>82517.847134513271</v>
      </c>
      <c r="V498" s="67">
        <f t="shared" si="41"/>
        <v>13537.710573372322</v>
      </c>
      <c r="W498" s="64">
        <f t="shared" si="42"/>
        <v>72137.341147157102</v>
      </c>
      <c r="X498" s="117">
        <f t="shared" si="43"/>
        <v>72137.341147157102</v>
      </c>
      <c r="Y498" s="75">
        <f>IFERROR(MAX(1-N498/$J498,0),1)</f>
        <v>0</v>
      </c>
      <c r="Z498" s="27">
        <f>IFERROR(MAX(1-O498/$J498,0),1)</f>
        <v>0</v>
      </c>
      <c r="AA498" s="76">
        <f>IFERROR(MAX(1-P498/$J498,0),1)</f>
        <v>0</v>
      </c>
      <c r="AB498" s="65" t="str">
        <f>IF(SUM($J498,M498)=0,"Others",VLOOKUP(AA498,Master!$B$4:$D$13,3,TRUE))</f>
        <v>0-10%</v>
      </c>
      <c r="AC498" s="60" t="str">
        <f>IF(SUM(J498,K498)=0,"Others",IF(AND(K498=0,J498&gt;0),"Not Forecasted But Sold",IF(AND(K498&gt;0,J498=0),"Forecasted But Not Sold",IF(K498/J498&gt;1.1,"Overforecast",IF(K498/J498&lt;0.9,"Underforecast","Normal")))))</f>
        <v>Overforecast</v>
      </c>
      <c r="AD498" s="61" t="str">
        <f>IF(SUM(J498,L498)=0,"Others",IF(AND(L498=0,J498&gt;0),"Not Forecasted But Sold",IF(AND(L498&gt;0,J498=0),"Forecasted But Not Sold",IF(L498/J498&gt;1.1,"Overforecast",IF(L498/J498&lt;0.9,"Underforecast","Normal")))))</f>
        <v>Overforecast</v>
      </c>
      <c r="AE498" s="61" t="str">
        <f>IF(SUM(J498,M498)=0,"Others",IF(AND(M498=0,J498&gt;0),"Not Forecasted But Sold",IF(AND(M498&gt;0,J498=0),"Forecasted But Not Sold",IF(M498/J498&gt;1.1,"Overforecast",IF(M498/J498&lt;0.9,"Underforecast","Normal")))))</f>
        <v>Overforecast</v>
      </c>
      <c r="AF498" s="144" t="str">
        <f>IFERROR(IF(J498=0,"0",VLOOKUP(J498/M498,Master!$N$5:$P$11,3,TRUE)),"Sales Agst No FC")</f>
        <v>0-25</v>
      </c>
    </row>
    <row r="499" spans="1:32" x14ac:dyDescent="0.45">
      <c r="A499" s="60" t="s">
        <v>2302</v>
      </c>
      <c r="B499" s="61" t="s">
        <v>1122</v>
      </c>
      <c r="C499" s="61" t="s">
        <v>1141</v>
      </c>
      <c r="D499" s="61" t="s">
        <v>1224</v>
      </c>
      <c r="E499" s="62" t="s">
        <v>610</v>
      </c>
      <c r="F499" s="62" t="s">
        <v>1785</v>
      </c>
      <c r="G499" s="63">
        <v>44593</v>
      </c>
      <c r="H499" s="64">
        <v>508</v>
      </c>
      <c r="I499" s="61" t="str">
        <f t="shared" si="40"/>
        <v>Demand</v>
      </c>
      <c r="J499" s="66">
        <v>237</v>
      </c>
      <c r="K499" s="67">
        <v>745</v>
      </c>
      <c r="L499" s="64">
        <v>745</v>
      </c>
      <c r="M499" s="64">
        <v>700</v>
      </c>
      <c r="N499" s="67">
        <f>ABS(K499-$J499)</f>
        <v>508</v>
      </c>
      <c r="O499" s="64">
        <f>ABS(L499-$J499)</f>
        <v>508</v>
      </c>
      <c r="P499" s="64">
        <f>ABS(M499-$J499)</f>
        <v>463</v>
      </c>
      <c r="Q499" s="66">
        <v>3.8442461654846332</v>
      </c>
      <c r="R499" s="66">
        <f>$Q499*J499</f>
        <v>911.08634121985801</v>
      </c>
      <c r="S499" s="67">
        <f>$Q499*K499</f>
        <v>2863.9633932860515</v>
      </c>
      <c r="T499" s="64">
        <f>$Q499*L499</f>
        <v>2863.9633932860515</v>
      </c>
      <c r="U499" s="64">
        <f>$Q499*M499</f>
        <v>2690.972315839243</v>
      </c>
      <c r="V499" s="67">
        <f t="shared" si="41"/>
        <v>1952.8770520661935</v>
      </c>
      <c r="W499" s="64">
        <f t="shared" si="42"/>
        <v>1952.8770520661935</v>
      </c>
      <c r="X499" s="117">
        <f t="shared" si="43"/>
        <v>1779.885974619385</v>
      </c>
      <c r="Y499" s="75">
        <f>IFERROR(MAX(1-N499/$J499,0),1)</f>
        <v>0</v>
      </c>
      <c r="Z499" s="27">
        <f>IFERROR(MAX(1-O499/$J499,0),1)</f>
        <v>0</v>
      </c>
      <c r="AA499" s="76">
        <f>IFERROR(MAX(1-P499/$J499,0),1)</f>
        <v>0</v>
      </c>
      <c r="AB499" s="65" t="str">
        <f>IF(SUM($J499,M499)=0,"Others",VLOOKUP(AA499,Master!$B$4:$D$13,3,TRUE))</f>
        <v>0-10%</v>
      </c>
      <c r="AC499" s="60" t="str">
        <f>IF(SUM(J499,K499)=0,"Others",IF(AND(K499=0,J499&gt;0),"Not Forecasted But Sold",IF(AND(K499&gt;0,J499=0),"Forecasted But Not Sold",IF(K499/J499&gt;1.1,"Overforecast",IF(K499/J499&lt;0.9,"Underforecast","Normal")))))</f>
        <v>Overforecast</v>
      </c>
      <c r="AD499" s="61" t="str">
        <f>IF(SUM(J499,L499)=0,"Others",IF(AND(L499=0,J499&gt;0),"Not Forecasted But Sold",IF(AND(L499&gt;0,J499=0),"Forecasted But Not Sold",IF(L499/J499&gt;1.1,"Overforecast",IF(L499/J499&lt;0.9,"Underforecast","Normal")))))</f>
        <v>Overforecast</v>
      </c>
      <c r="AE499" s="61" t="str">
        <f>IF(SUM(J499,M499)=0,"Others",IF(AND(M499=0,J499&gt;0),"Not Forecasted But Sold",IF(AND(M499&gt;0,J499=0),"Forecasted But Not Sold",IF(M499/J499&gt;1.1,"Overforecast",IF(M499/J499&lt;0.9,"Underforecast","Normal")))))</f>
        <v>Overforecast</v>
      </c>
      <c r="AF499" s="144" t="str">
        <f>IFERROR(IF(J499=0,"0",VLOOKUP(J499/M499,Master!$N$5:$P$11,3,TRUE)),"Sales Agst No FC")</f>
        <v>25-50</v>
      </c>
    </row>
    <row r="500" spans="1:32" x14ac:dyDescent="0.45">
      <c r="A500" s="60" t="s">
        <v>2302</v>
      </c>
      <c r="B500" s="61" t="s">
        <v>1122</v>
      </c>
      <c r="C500" s="61" t="s">
        <v>1141</v>
      </c>
      <c r="D500" s="61" t="s">
        <v>1224</v>
      </c>
      <c r="E500" s="62" t="s">
        <v>611</v>
      </c>
      <c r="F500" s="62" t="s">
        <v>1786</v>
      </c>
      <c r="G500" s="63">
        <v>44593</v>
      </c>
      <c r="H500" s="64">
        <v>605</v>
      </c>
      <c r="I500" s="61" t="str">
        <f t="shared" si="40"/>
        <v>Demand</v>
      </c>
      <c r="J500" s="66">
        <v>360</v>
      </c>
      <c r="K500" s="67">
        <v>150</v>
      </c>
      <c r="L500" s="64">
        <v>150</v>
      </c>
      <c r="M500" s="64">
        <v>1300</v>
      </c>
      <c r="N500" s="67">
        <f>ABS(K500-$J500)</f>
        <v>210</v>
      </c>
      <c r="O500" s="64">
        <f>ABS(L500-$J500)</f>
        <v>210</v>
      </c>
      <c r="P500" s="64">
        <f>ABS(M500-$J500)</f>
        <v>940</v>
      </c>
      <c r="Q500" s="66">
        <v>9.2701553573529427</v>
      </c>
      <c r="R500" s="66">
        <f>$Q500*J500</f>
        <v>3337.2559286470596</v>
      </c>
      <c r="S500" s="67">
        <f>$Q500*K500</f>
        <v>1390.5233036029415</v>
      </c>
      <c r="T500" s="64">
        <f>$Q500*L500</f>
        <v>1390.5233036029415</v>
      </c>
      <c r="U500" s="64">
        <f>$Q500*M500</f>
        <v>12051.201964558826</v>
      </c>
      <c r="V500" s="67">
        <f t="shared" si="41"/>
        <v>1946.7326250441181</v>
      </c>
      <c r="W500" s="64">
        <f t="shared" si="42"/>
        <v>1946.7326250441181</v>
      </c>
      <c r="X500" s="117">
        <f t="shared" si="43"/>
        <v>8713.9460359117656</v>
      </c>
      <c r="Y500" s="75">
        <f>IFERROR(MAX(1-N500/$J500,0),1)</f>
        <v>0.41666666666666663</v>
      </c>
      <c r="Z500" s="27">
        <f>IFERROR(MAX(1-O500/$J500,0),1)</f>
        <v>0.41666666666666663</v>
      </c>
      <c r="AA500" s="76">
        <f>IFERROR(MAX(1-P500/$J500,0),1)</f>
        <v>0</v>
      </c>
      <c r="AB500" s="65" t="str">
        <f>IF(SUM($J500,M500)=0,"Others",VLOOKUP(AA500,Master!$B$4:$D$13,3,TRUE))</f>
        <v>0-10%</v>
      </c>
      <c r="AC500" s="60" t="str">
        <f>IF(SUM(J500,K500)=0,"Others",IF(AND(K500=0,J500&gt;0),"Not Forecasted But Sold",IF(AND(K500&gt;0,J500=0),"Forecasted But Not Sold",IF(K500/J500&gt;1.1,"Overforecast",IF(K500/J500&lt;0.9,"Underforecast","Normal")))))</f>
        <v>Underforecast</v>
      </c>
      <c r="AD500" s="61" t="str">
        <f>IF(SUM(J500,L500)=0,"Others",IF(AND(L500=0,J500&gt;0),"Not Forecasted But Sold",IF(AND(L500&gt;0,J500=0),"Forecasted But Not Sold",IF(L500/J500&gt;1.1,"Overforecast",IF(L500/J500&lt;0.9,"Underforecast","Normal")))))</f>
        <v>Underforecast</v>
      </c>
      <c r="AE500" s="61" t="str">
        <f>IF(SUM(J500,M500)=0,"Others",IF(AND(M500=0,J500&gt;0),"Not Forecasted But Sold",IF(AND(M500&gt;0,J500=0),"Forecasted But Not Sold",IF(M500/J500&gt;1.1,"Overforecast",IF(M500/J500&lt;0.9,"Underforecast","Normal")))))</f>
        <v>Overforecast</v>
      </c>
      <c r="AF500" s="144" t="str">
        <f>IFERROR(IF(J500=0,"0",VLOOKUP(J500/M500,Master!$N$5:$P$11,3,TRUE)),"Sales Agst No FC")</f>
        <v>25-50</v>
      </c>
    </row>
    <row r="501" spans="1:32" x14ac:dyDescent="0.45">
      <c r="A501" s="60" t="s">
        <v>2302</v>
      </c>
      <c r="B501" s="61" t="s">
        <v>1122</v>
      </c>
      <c r="C501" s="61" t="s">
        <v>1141</v>
      </c>
      <c r="D501" s="61" t="s">
        <v>1224</v>
      </c>
      <c r="E501" s="62" t="s">
        <v>612</v>
      </c>
      <c r="F501" s="62" t="s">
        <v>1787</v>
      </c>
      <c r="G501" s="63">
        <v>44593</v>
      </c>
      <c r="H501" s="64">
        <v>41</v>
      </c>
      <c r="I501" s="61" t="str">
        <f t="shared" si="40"/>
        <v>Supply</v>
      </c>
      <c r="J501" s="66">
        <v>80</v>
      </c>
      <c r="K501" s="67">
        <v>200</v>
      </c>
      <c r="L501" s="64">
        <v>200</v>
      </c>
      <c r="M501" s="64">
        <v>1900</v>
      </c>
      <c r="N501" s="67">
        <f>ABS(K501-$J501)</f>
        <v>120</v>
      </c>
      <c r="O501" s="64">
        <f>ABS(L501-$J501)</f>
        <v>120</v>
      </c>
      <c r="P501" s="64">
        <f>ABS(M501-$J501)</f>
        <v>1820</v>
      </c>
      <c r="Q501" s="66">
        <v>17.459021065308018</v>
      </c>
      <c r="R501" s="66">
        <f>$Q501*J501</f>
        <v>1396.7216852246415</v>
      </c>
      <c r="S501" s="67">
        <f>$Q501*K501</f>
        <v>3491.8042130616036</v>
      </c>
      <c r="T501" s="64">
        <f>$Q501*L501</f>
        <v>3491.8042130616036</v>
      </c>
      <c r="U501" s="64">
        <f>$Q501*M501</f>
        <v>33172.140024085238</v>
      </c>
      <c r="V501" s="67">
        <f t="shared" si="41"/>
        <v>2095.0825278369621</v>
      </c>
      <c r="W501" s="64">
        <f t="shared" si="42"/>
        <v>2095.0825278369621</v>
      </c>
      <c r="X501" s="117">
        <f t="shared" si="43"/>
        <v>31775.418338860596</v>
      </c>
      <c r="Y501" s="75">
        <f>IFERROR(MAX(1-N501/$J501,0),1)</f>
        <v>0</v>
      </c>
      <c r="Z501" s="27">
        <f>IFERROR(MAX(1-O501/$J501,0),1)</f>
        <v>0</v>
      </c>
      <c r="AA501" s="76">
        <f>IFERROR(MAX(1-P501/$J501,0),1)</f>
        <v>0</v>
      </c>
      <c r="AB501" s="65" t="str">
        <f>IF(SUM($J501,M501)=0,"Others",VLOOKUP(AA501,Master!$B$4:$D$13,3,TRUE))</f>
        <v>0-10%</v>
      </c>
      <c r="AC501" s="60" t="str">
        <f>IF(SUM(J501,K501)=0,"Others",IF(AND(K501=0,J501&gt;0),"Not Forecasted But Sold",IF(AND(K501&gt;0,J501=0),"Forecasted But Not Sold",IF(K501/J501&gt;1.1,"Overforecast",IF(K501/J501&lt;0.9,"Underforecast","Normal")))))</f>
        <v>Overforecast</v>
      </c>
      <c r="AD501" s="61" t="str">
        <f>IF(SUM(J501,L501)=0,"Others",IF(AND(L501=0,J501&gt;0),"Not Forecasted But Sold",IF(AND(L501&gt;0,J501=0),"Forecasted But Not Sold",IF(L501/J501&gt;1.1,"Overforecast",IF(L501/J501&lt;0.9,"Underforecast","Normal")))))</f>
        <v>Overforecast</v>
      </c>
      <c r="AE501" s="61" t="str">
        <f>IF(SUM(J501,M501)=0,"Others",IF(AND(M501=0,J501&gt;0),"Not Forecasted But Sold",IF(AND(M501&gt;0,J501=0),"Forecasted But Not Sold",IF(M501/J501&gt;1.1,"Overforecast",IF(M501/J501&lt;0.9,"Underforecast","Normal")))))</f>
        <v>Overforecast</v>
      </c>
      <c r="AF501" s="144" t="str">
        <f>IFERROR(IF(J501=0,"0",VLOOKUP(J501/M501,Master!$N$5:$P$11,3,TRUE)),"Sales Agst No FC")</f>
        <v>0-25</v>
      </c>
    </row>
    <row r="502" spans="1:32" x14ac:dyDescent="0.45">
      <c r="A502" s="60" t="s">
        <v>2302</v>
      </c>
      <c r="B502" s="61" t="s">
        <v>1122</v>
      </c>
      <c r="C502" s="61" t="s">
        <v>1141</v>
      </c>
      <c r="D502" s="61" t="s">
        <v>1224</v>
      </c>
      <c r="E502" s="62" t="s">
        <v>613</v>
      </c>
      <c r="F502" s="62" t="s">
        <v>1788</v>
      </c>
      <c r="G502" s="63">
        <v>44593</v>
      </c>
      <c r="H502" s="64">
        <v>0</v>
      </c>
      <c r="I502" s="61" t="str">
        <f t="shared" si="40"/>
        <v>Supply</v>
      </c>
      <c r="J502" s="66">
        <v>0</v>
      </c>
      <c r="K502" s="67">
        <v>202</v>
      </c>
      <c r="L502" s="64">
        <v>202</v>
      </c>
      <c r="M502" s="64">
        <v>200</v>
      </c>
      <c r="N502" s="67">
        <f>ABS(K502-$J502)</f>
        <v>202</v>
      </c>
      <c r="O502" s="64">
        <f>ABS(L502-$J502)</f>
        <v>202</v>
      </c>
      <c r="P502" s="64">
        <f>ABS(M502-$J502)</f>
        <v>200</v>
      </c>
      <c r="Q502" s="66">
        <v>6.29</v>
      </c>
      <c r="R502" s="66">
        <f>$Q502*J502</f>
        <v>0</v>
      </c>
      <c r="S502" s="67">
        <f>$Q502*K502</f>
        <v>1270.58</v>
      </c>
      <c r="T502" s="64">
        <f>$Q502*L502</f>
        <v>1270.58</v>
      </c>
      <c r="U502" s="64">
        <f>$Q502*M502</f>
        <v>1258</v>
      </c>
      <c r="V502" s="67">
        <f t="shared" si="41"/>
        <v>1270.58</v>
      </c>
      <c r="W502" s="64">
        <f t="shared" si="42"/>
        <v>1270.58</v>
      </c>
      <c r="X502" s="117">
        <f t="shared" si="43"/>
        <v>1258</v>
      </c>
      <c r="Y502" s="75">
        <f>IFERROR(MAX(1-N502/$J502,0),1)</f>
        <v>1</v>
      </c>
      <c r="Z502" s="27">
        <f>IFERROR(MAX(1-O502/$J502,0),1)</f>
        <v>1</v>
      </c>
      <c r="AA502" s="76">
        <f>IFERROR(MAX(1-P502/$J502,0),1)</f>
        <v>1</v>
      </c>
      <c r="AB502" s="65" t="str">
        <f>IF(SUM($J502,M502)=0,"Others",VLOOKUP(AA502,Master!$B$4:$D$13,3,TRUE))</f>
        <v>90-100%</v>
      </c>
      <c r="AC502" s="60" t="str">
        <f>IF(SUM(J502,K502)=0,"Others",IF(AND(K502=0,J502&gt;0),"Not Forecasted But Sold",IF(AND(K502&gt;0,J502=0),"Forecasted But Not Sold",IF(K502/J502&gt;1.1,"Overforecast",IF(K502/J502&lt;0.9,"Underforecast","Normal")))))</f>
        <v>Forecasted But Not Sold</v>
      </c>
      <c r="AD502" s="61" t="str">
        <f>IF(SUM(J502,L502)=0,"Others",IF(AND(L502=0,J502&gt;0),"Not Forecasted But Sold",IF(AND(L502&gt;0,J502=0),"Forecasted But Not Sold",IF(L502/J502&gt;1.1,"Overforecast",IF(L502/J502&lt;0.9,"Underforecast","Normal")))))</f>
        <v>Forecasted But Not Sold</v>
      </c>
      <c r="AE502" s="61" t="str">
        <f>IF(SUM(J502,M502)=0,"Others",IF(AND(M502=0,J502&gt;0),"Not Forecasted But Sold",IF(AND(M502&gt;0,J502=0),"Forecasted But Not Sold",IF(M502/J502&gt;1.1,"Overforecast",IF(M502/J502&lt;0.9,"Underforecast","Normal")))))</f>
        <v>Forecasted But Not Sold</v>
      </c>
      <c r="AF502" s="144" t="str">
        <f>IFERROR(IF(J502=0,"0",VLOOKUP(J502/M502,Master!$N$5:$P$11,3,TRUE)),"Sales Agst No FC")</f>
        <v>0</v>
      </c>
    </row>
    <row r="503" spans="1:32" x14ac:dyDescent="0.45">
      <c r="A503" s="60" t="s">
        <v>2302</v>
      </c>
      <c r="B503" s="61" t="s">
        <v>1122</v>
      </c>
      <c r="C503" s="61" t="s">
        <v>1141</v>
      </c>
      <c r="D503" s="61" t="s">
        <v>1224</v>
      </c>
      <c r="E503" s="62" t="s">
        <v>614</v>
      </c>
      <c r="F503" s="62" t="s">
        <v>1789</v>
      </c>
      <c r="G503" s="63">
        <v>44593</v>
      </c>
      <c r="H503" s="64">
        <v>8055</v>
      </c>
      <c r="I503" s="61" t="str">
        <f t="shared" si="40"/>
        <v>Demand</v>
      </c>
      <c r="J503" s="66">
        <v>510</v>
      </c>
      <c r="K503" s="67">
        <v>2542</v>
      </c>
      <c r="L503" s="64">
        <v>2542</v>
      </c>
      <c r="M503" s="64">
        <v>2200</v>
      </c>
      <c r="N503" s="67">
        <f>ABS(K503-$J503)</f>
        <v>2032</v>
      </c>
      <c r="O503" s="64">
        <f>ABS(L503-$J503)</f>
        <v>2032</v>
      </c>
      <c r="P503" s="64">
        <f>ABS(M503-$J503)</f>
        <v>1690</v>
      </c>
      <c r="Q503" s="66">
        <v>11.342163129792468</v>
      </c>
      <c r="R503" s="66">
        <f>$Q503*J503</f>
        <v>5784.5031961941586</v>
      </c>
      <c r="S503" s="67">
        <f>$Q503*K503</f>
        <v>28831.778675932452</v>
      </c>
      <c r="T503" s="64">
        <f>$Q503*L503</f>
        <v>28831.778675932452</v>
      </c>
      <c r="U503" s="64">
        <f>$Q503*M503</f>
        <v>24952.75888554343</v>
      </c>
      <c r="V503" s="67">
        <f t="shared" si="41"/>
        <v>23047.275479738295</v>
      </c>
      <c r="W503" s="64">
        <f t="shared" si="42"/>
        <v>23047.275479738295</v>
      </c>
      <c r="X503" s="117">
        <f t="shared" si="43"/>
        <v>19168.255689349273</v>
      </c>
      <c r="Y503" s="75">
        <f>IFERROR(MAX(1-N503/$J503,0),1)</f>
        <v>0</v>
      </c>
      <c r="Z503" s="27">
        <f>IFERROR(MAX(1-O503/$J503,0),1)</f>
        <v>0</v>
      </c>
      <c r="AA503" s="76">
        <f>IFERROR(MAX(1-P503/$J503,0),1)</f>
        <v>0</v>
      </c>
      <c r="AB503" s="65" t="str">
        <f>IF(SUM($J503,M503)=0,"Others",VLOOKUP(AA503,Master!$B$4:$D$13,3,TRUE))</f>
        <v>0-10%</v>
      </c>
      <c r="AC503" s="60" t="str">
        <f>IF(SUM(J503,K503)=0,"Others",IF(AND(K503=0,J503&gt;0),"Not Forecasted But Sold",IF(AND(K503&gt;0,J503=0),"Forecasted But Not Sold",IF(K503/J503&gt;1.1,"Overforecast",IF(K503/J503&lt;0.9,"Underforecast","Normal")))))</f>
        <v>Overforecast</v>
      </c>
      <c r="AD503" s="61" t="str">
        <f>IF(SUM(J503,L503)=0,"Others",IF(AND(L503=0,J503&gt;0),"Not Forecasted But Sold",IF(AND(L503&gt;0,J503=0),"Forecasted But Not Sold",IF(L503/J503&gt;1.1,"Overforecast",IF(L503/J503&lt;0.9,"Underforecast","Normal")))))</f>
        <v>Overforecast</v>
      </c>
      <c r="AE503" s="61" t="str">
        <f>IF(SUM(J503,M503)=0,"Others",IF(AND(M503=0,J503&gt;0),"Not Forecasted But Sold",IF(AND(M503&gt;0,J503=0),"Forecasted But Not Sold",IF(M503/J503&gt;1.1,"Overforecast",IF(M503/J503&lt;0.9,"Underforecast","Normal")))))</f>
        <v>Overforecast</v>
      </c>
      <c r="AF503" s="144" t="str">
        <f>IFERROR(IF(J503=0,"0",VLOOKUP(J503/M503,Master!$N$5:$P$11,3,TRUE)),"Sales Agst No FC")</f>
        <v>0-25</v>
      </c>
    </row>
    <row r="504" spans="1:32" x14ac:dyDescent="0.45">
      <c r="A504" s="60" t="s">
        <v>2302</v>
      </c>
      <c r="B504" s="61" t="s">
        <v>1122</v>
      </c>
      <c r="C504" s="61" t="s">
        <v>1141</v>
      </c>
      <c r="D504" s="61" t="s">
        <v>1224</v>
      </c>
      <c r="E504" s="62" t="s">
        <v>615</v>
      </c>
      <c r="F504" s="62" t="s">
        <v>1790</v>
      </c>
      <c r="G504" s="63">
        <v>44593</v>
      </c>
      <c r="H504" s="64">
        <v>6985</v>
      </c>
      <c r="I504" s="61" t="str">
        <f t="shared" si="40"/>
        <v>Demand</v>
      </c>
      <c r="J504" s="66">
        <v>1331</v>
      </c>
      <c r="K504" s="67">
        <v>600</v>
      </c>
      <c r="L504" s="64">
        <v>5200</v>
      </c>
      <c r="M504" s="64">
        <v>5000</v>
      </c>
      <c r="N504" s="67">
        <f>ABS(K504-$J504)</f>
        <v>731</v>
      </c>
      <c r="O504" s="64">
        <f>ABS(L504-$J504)</f>
        <v>3869</v>
      </c>
      <c r="P504" s="64">
        <f>ABS(M504-$J504)</f>
        <v>3669</v>
      </c>
      <c r="Q504" s="66">
        <v>21.812141810344823</v>
      </c>
      <c r="R504" s="66">
        <f>$Q504*J504</f>
        <v>29031.96074956896</v>
      </c>
      <c r="S504" s="67">
        <f>$Q504*K504</f>
        <v>13087.285086206894</v>
      </c>
      <c r="T504" s="64">
        <f>$Q504*L504</f>
        <v>113423.13741379308</v>
      </c>
      <c r="U504" s="64">
        <f>$Q504*M504</f>
        <v>109060.70905172412</v>
      </c>
      <c r="V504" s="67">
        <f t="shared" si="41"/>
        <v>15944.675663362066</v>
      </c>
      <c r="W504" s="64">
        <f t="shared" si="42"/>
        <v>84391.176664224127</v>
      </c>
      <c r="X504" s="117">
        <f t="shared" si="43"/>
        <v>80028.74830215516</v>
      </c>
      <c r="Y504" s="75">
        <f>IFERROR(MAX(1-N504/$J504,0),1)</f>
        <v>0.45078888054094668</v>
      </c>
      <c r="Z504" s="27">
        <f>IFERROR(MAX(1-O504/$J504,0),1)</f>
        <v>0</v>
      </c>
      <c r="AA504" s="76">
        <f>IFERROR(MAX(1-P504/$J504,0),1)</f>
        <v>0</v>
      </c>
      <c r="AB504" s="65" t="str">
        <f>IF(SUM($J504,M504)=0,"Others",VLOOKUP(AA504,Master!$B$4:$D$13,3,TRUE))</f>
        <v>0-10%</v>
      </c>
      <c r="AC504" s="60" t="str">
        <f>IF(SUM(J504,K504)=0,"Others",IF(AND(K504=0,J504&gt;0),"Not Forecasted But Sold",IF(AND(K504&gt;0,J504=0),"Forecasted But Not Sold",IF(K504/J504&gt;1.1,"Overforecast",IF(K504/J504&lt;0.9,"Underforecast","Normal")))))</f>
        <v>Underforecast</v>
      </c>
      <c r="AD504" s="61" t="str">
        <f>IF(SUM(J504,L504)=0,"Others",IF(AND(L504=0,J504&gt;0),"Not Forecasted But Sold",IF(AND(L504&gt;0,J504=0),"Forecasted But Not Sold",IF(L504/J504&gt;1.1,"Overforecast",IF(L504/J504&lt;0.9,"Underforecast","Normal")))))</f>
        <v>Overforecast</v>
      </c>
      <c r="AE504" s="61" t="str">
        <f>IF(SUM(J504,M504)=0,"Others",IF(AND(M504=0,J504&gt;0),"Not Forecasted But Sold",IF(AND(M504&gt;0,J504=0),"Forecasted But Not Sold",IF(M504/J504&gt;1.1,"Overforecast",IF(M504/J504&lt;0.9,"Underforecast","Normal")))))</f>
        <v>Overforecast</v>
      </c>
      <c r="AF504" s="144" t="str">
        <f>IFERROR(IF(J504=0,"0",VLOOKUP(J504/M504,Master!$N$5:$P$11,3,TRUE)),"Sales Agst No FC")</f>
        <v>25-50</v>
      </c>
    </row>
    <row r="505" spans="1:32" x14ac:dyDescent="0.45">
      <c r="A505" s="60" t="s">
        <v>2302</v>
      </c>
      <c r="B505" s="61" t="s">
        <v>1122</v>
      </c>
      <c r="C505" s="61" t="s">
        <v>1141</v>
      </c>
      <c r="D505" s="61" t="s">
        <v>1224</v>
      </c>
      <c r="E505" s="62" t="s">
        <v>616</v>
      </c>
      <c r="F505" s="62" t="s">
        <v>1791</v>
      </c>
      <c r="G505" s="63">
        <v>44593</v>
      </c>
      <c r="H505" s="64">
        <v>5555</v>
      </c>
      <c r="I505" s="61" t="str">
        <f t="shared" si="40"/>
        <v>Demand</v>
      </c>
      <c r="J505" s="66">
        <v>1845</v>
      </c>
      <c r="K505" s="67">
        <v>2600</v>
      </c>
      <c r="L505" s="64">
        <v>2600</v>
      </c>
      <c r="M505" s="64">
        <v>2450</v>
      </c>
      <c r="N505" s="67">
        <f>ABS(K505-$J505)</f>
        <v>755</v>
      </c>
      <c r="O505" s="64">
        <f>ABS(L505-$J505)</f>
        <v>755</v>
      </c>
      <c r="P505" s="64">
        <f>ABS(M505-$J505)</f>
        <v>605</v>
      </c>
      <c r="Q505" s="66">
        <v>11.398107915216421</v>
      </c>
      <c r="R505" s="66">
        <f>$Q505*J505</f>
        <v>21029.509103574299</v>
      </c>
      <c r="S505" s="67">
        <f>$Q505*K505</f>
        <v>29635.080579562695</v>
      </c>
      <c r="T505" s="64">
        <f>$Q505*L505</f>
        <v>29635.080579562695</v>
      </c>
      <c r="U505" s="64">
        <f>$Q505*M505</f>
        <v>27925.364392280233</v>
      </c>
      <c r="V505" s="67">
        <f t="shared" si="41"/>
        <v>8605.5714759883958</v>
      </c>
      <c r="W505" s="64">
        <f t="shared" si="42"/>
        <v>8605.5714759883958</v>
      </c>
      <c r="X505" s="117">
        <f t="shared" si="43"/>
        <v>6895.8552887059341</v>
      </c>
      <c r="Y505" s="75">
        <f>IFERROR(MAX(1-N505/$J505,0),1)</f>
        <v>0.59078590785907859</v>
      </c>
      <c r="Z505" s="27">
        <f>IFERROR(MAX(1-O505/$J505,0),1)</f>
        <v>0.59078590785907859</v>
      </c>
      <c r="AA505" s="76">
        <f>IFERROR(MAX(1-P505/$J505,0),1)</f>
        <v>0.67208672086720866</v>
      </c>
      <c r="AB505" s="65" t="str">
        <f>IF(SUM($J505,M505)=0,"Others",VLOOKUP(AA505,Master!$B$4:$D$13,3,TRUE))</f>
        <v>60-70%</v>
      </c>
      <c r="AC505" s="60" t="str">
        <f>IF(SUM(J505,K505)=0,"Others",IF(AND(K505=0,J505&gt;0),"Not Forecasted But Sold",IF(AND(K505&gt;0,J505=0),"Forecasted But Not Sold",IF(K505/J505&gt;1.1,"Overforecast",IF(K505/J505&lt;0.9,"Underforecast","Normal")))))</f>
        <v>Overforecast</v>
      </c>
      <c r="AD505" s="61" t="str">
        <f>IF(SUM(J505,L505)=0,"Others",IF(AND(L505=0,J505&gt;0),"Not Forecasted But Sold",IF(AND(L505&gt;0,J505=0),"Forecasted But Not Sold",IF(L505/J505&gt;1.1,"Overforecast",IF(L505/J505&lt;0.9,"Underforecast","Normal")))))</f>
        <v>Overforecast</v>
      </c>
      <c r="AE505" s="61" t="str">
        <f>IF(SUM(J505,M505)=0,"Others",IF(AND(M505=0,J505&gt;0),"Not Forecasted But Sold",IF(AND(M505&gt;0,J505=0),"Forecasted But Not Sold",IF(M505/J505&gt;1.1,"Overforecast",IF(M505/J505&lt;0.9,"Underforecast","Normal")))))</f>
        <v>Overforecast</v>
      </c>
      <c r="AF505" s="144" t="str">
        <f>IFERROR(IF(J505=0,"0",VLOOKUP(J505/M505,Master!$N$5:$P$11,3,TRUE)),"Sales Agst No FC")</f>
        <v>50-80</v>
      </c>
    </row>
    <row r="506" spans="1:32" x14ac:dyDescent="0.45">
      <c r="A506" s="60" t="s">
        <v>2302</v>
      </c>
      <c r="B506" s="61" t="s">
        <v>1121</v>
      </c>
      <c r="C506" s="61" t="s">
        <v>1141</v>
      </c>
      <c r="D506" s="61" t="s">
        <v>1224</v>
      </c>
      <c r="E506" s="62" t="s">
        <v>617</v>
      </c>
      <c r="F506" s="62" t="s">
        <v>1792</v>
      </c>
      <c r="G506" s="63">
        <v>44593</v>
      </c>
      <c r="H506" s="64">
        <v>349</v>
      </c>
      <c r="I506" s="61" t="str">
        <f t="shared" si="40"/>
        <v>Demand</v>
      </c>
      <c r="J506" s="66">
        <v>314</v>
      </c>
      <c r="K506" s="67">
        <v>350</v>
      </c>
      <c r="L506" s="64">
        <v>350</v>
      </c>
      <c r="M506" s="64">
        <v>289</v>
      </c>
      <c r="N506" s="67">
        <f>ABS(K506-$J506)</f>
        <v>36</v>
      </c>
      <c r="O506" s="64">
        <f>ABS(L506-$J506)</f>
        <v>36</v>
      </c>
      <c r="P506" s="64">
        <f>ABS(M506-$J506)</f>
        <v>25</v>
      </c>
      <c r="Q506" s="66">
        <v>12.501792897968592</v>
      </c>
      <c r="R506" s="66">
        <f>$Q506*J506</f>
        <v>3925.5629699621377</v>
      </c>
      <c r="S506" s="67">
        <f>$Q506*K506</f>
        <v>4375.6275142890072</v>
      </c>
      <c r="T506" s="64">
        <f>$Q506*L506</f>
        <v>4375.6275142890072</v>
      </c>
      <c r="U506" s="64">
        <f>$Q506*M506</f>
        <v>3613.018147512923</v>
      </c>
      <c r="V506" s="67">
        <f t="shared" si="41"/>
        <v>450.06454432686951</v>
      </c>
      <c r="W506" s="64">
        <f t="shared" si="42"/>
        <v>450.06454432686951</v>
      </c>
      <c r="X506" s="117">
        <f t="shared" si="43"/>
        <v>312.54482244921473</v>
      </c>
      <c r="Y506" s="75">
        <f>IFERROR(MAX(1-N506/$J506,0),1)</f>
        <v>0.88535031847133761</v>
      </c>
      <c r="Z506" s="27">
        <f>IFERROR(MAX(1-O506/$J506,0),1)</f>
        <v>0.88535031847133761</v>
      </c>
      <c r="AA506" s="76">
        <f>IFERROR(MAX(1-P506/$J506,0),1)</f>
        <v>0.92038216560509556</v>
      </c>
      <c r="AB506" s="65" t="str">
        <f>IF(SUM($J506,M506)=0,"Others",VLOOKUP(AA506,Master!$B$4:$D$13,3,TRUE))</f>
        <v>90-100%</v>
      </c>
      <c r="AC506" s="60" t="str">
        <f>IF(SUM(J506,K506)=0,"Others",IF(AND(K506=0,J506&gt;0),"Not Forecasted But Sold",IF(AND(K506&gt;0,J506=0),"Forecasted But Not Sold",IF(K506/J506&gt;1.1,"Overforecast",IF(K506/J506&lt;0.9,"Underforecast","Normal")))))</f>
        <v>Overforecast</v>
      </c>
      <c r="AD506" s="61" t="str">
        <f>IF(SUM(J506,L506)=0,"Others",IF(AND(L506=0,J506&gt;0),"Not Forecasted But Sold",IF(AND(L506&gt;0,J506=0),"Forecasted But Not Sold",IF(L506/J506&gt;1.1,"Overforecast",IF(L506/J506&lt;0.9,"Underforecast","Normal")))))</f>
        <v>Overforecast</v>
      </c>
      <c r="AE506" s="61" t="str">
        <f>IF(SUM(J506,M506)=0,"Others",IF(AND(M506=0,J506&gt;0),"Not Forecasted But Sold",IF(AND(M506&gt;0,J506=0),"Forecasted But Not Sold",IF(M506/J506&gt;1.1,"Overforecast",IF(M506/J506&lt;0.9,"Underforecast","Normal")))))</f>
        <v>Normal</v>
      </c>
      <c r="AF506" s="144" t="str">
        <f>IFERROR(IF(J506=0,"0",VLOOKUP(J506/M506,Master!$N$5:$P$11,3,TRUE)),"Sales Agst No FC")</f>
        <v>80-120</v>
      </c>
    </row>
    <row r="507" spans="1:32" x14ac:dyDescent="0.45">
      <c r="A507" s="60" t="s">
        <v>2302</v>
      </c>
      <c r="B507" s="61" t="s">
        <v>1121</v>
      </c>
      <c r="C507" s="61" t="s">
        <v>1130</v>
      </c>
      <c r="D507" s="61" t="s">
        <v>1225</v>
      </c>
      <c r="E507" s="62" t="s">
        <v>618</v>
      </c>
      <c r="F507" s="62" t="s">
        <v>1793</v>
      </c>
      <c r="G507" s="63">
        <v>44593</v>
      </c>
      <c r="H507" s="64">
        <v>8551</v>
      </c>
      <c r="I507" s="61" t="str">
        <f t="shared" si="40"/>
        <v>Demand</v>
      </c>
      <c r="J507" s="66">
        <v>1155</v>
      </c>
      <c r="K507" s="67">
        <v>813</v>
      </c>
      <c r="L507" s="64">
        <v>813</v>
      </c>
      <c r="M507" s="64">
        <v>800</v>
      </c>
      <c r="N507" s="67">
        <f>ABS(K507-$J507)</f>
        <v>342</v>
      </c>
      <c r="O507" s="64">
        <f>ABS(L507-$J507)</f>
        <v>342</v>
      </c>
      <c r="P507" s="64">
        <f>ABS(M507-$J507)</f>
        <v>355</v>
      </c>
      <c r="Q507" s="66">
        <v>4.8629696709602444</v>
      </c>
      <c r="R507" s="66">
        <f>$Q507*J507</f>
        <v>5616.7299699590822</v>
      </c>
      <c r="S507" s="67">
        <f>$Q507*K507</f>
        <v>3953.5943424906786</v>
      </c>
      <c r="T507" s="64">
        <f>$Q507*L507</f>
        <v>3953.5943424906786</v>
      </c>
      <c r="U507" s="64">
        <f>$Q507*M507</f>
        <v>3890.3757367681956</v>
      </c>
      <c r="V507" s="67">
        <f t="shared" si="41"/>
        <v>1663.1356274684035</v>
      </c>
      <c r="W507" s="64">
        <f t="shared" si="42"/>
        <v>1663.1356274684035</v>
      </c>
      <c r="X507" s="117">
        <f t="shared" si="43"/>
        <v>1726.3542331908866</v>
      </c>
      <c r="Y507" s="75">
        <f>IFERROR(MAX(1-N507/$J507,0),1)</f>
        <v>0.70389610389610391</v>
      </c>
      <c r="Z507" s="27">
        <f>IFERROR(MAX(1-O507/$J507,0),1)</f>
        <v>0.70389610389610391</v>
      </c>
      <c r="AA507" s="76">
        <f>IFERROR(MAX(1-P507/$J507,0),1)</f>
        <v>0.69264069264069272</v>
      </c>
      <c r="AB507" s="65" t="str">
        <f>IF(SUM($J507,M507)=0,"Others",VLOOKUP(AA507,Master!$B$4:$D$13,3,TRUE))</f>
        <v>60-70%</v>
      </c>
      <c r="AC507" s="60" t="str">
        <f>IF(SUM(J507,K507)=0,"Others",IF(AND(K507=0,J507&gt;0),"Not Forecasted But Sold",IF(AND(K507&gt;0,J507=0),"Forecasted But Not Sold",IF(K507/J507&gt;1.1,"Overforecast",IF(K507/J507&lt;0.9,"Underforecast","Normal")))))</f>
        <v>Underforecast</v>
      </c>
      <c r="AD507" s="61" t="str">
        <f>IF(SUM(J507,L507)=0,"Others",IF(AND(L507=0,J507&gt;0),"Not Forecasted But Sold",IF(AND(L507&gt;0,J507=0),"Forecasted But Not Sold",IF(L507/J507&gt;1.1,"Overforecast",IF(L507/J507&lt;0.9,"Underforecast","Normal")))))</f>
        <v>Underforecast</v>
      </c>
      <c r="AE507" s="61" t="str">
        <f>IF(SUM(J507,M507)=0,"Others",IF(AND(M507=0,J507&gt;0),"Not Forecasted But Sold",IF(AND(M507&gt;0,J507=0),"Forecasted But Not Sold",IF(M507/J507&gt;1.1,"Overforecast",IF(M507/J507&lt;0.9,"Underforecast","Normal")))))</f>
        <v>Underforecast</v>
      </c>
      <c r="AF507" s="144" t="str">
        <f>IFERROR(IF(J507=0,"0",VLOOKUP(J507/M507,Master!$N$5:$P$11,3,TRUE)),"Sales Agst No FC")</f>
        <v>120-150</v>
      </c>
    </row>
    <row r="508" spans="1:32" x14ac:dyDescent="0.45">
      <c r="A508" s="60" t="s">
        <v>2302</v>
      </c>
      <c r="B508" s="61" t="s">
        <v>1123</v>
      </c>
      <c r="C508" s="61" t="s">
        <v>1130</v>
      </c>
      <c r="D508" s="61" t="s">
        <v>1225</v>
      </c>
      <c r="E508" s="62" t="s">
        <v>619</v>
      </c>
      <c r="F508" s="62" t="s">
        <v>1794</v>
      </c>
      <c r="G508" s="63">
        <v>44593</v>
      </c>
      <c r="H508" s="64">
        <v>4483</v>
      </c>
      <c r="I508" s="61" t="str">
        <f t="shared" si="40"/>
        <v>Demand</v>
      </c>
      <c r="J508" s="66">
        <v>27</v>
      </c>
      <c r="K508" s="67">
        <v>457</v>
      </c>
      <c r="L508" s="64">
        <v>457</v>
      </c>
      <c r="M508" s="64">
        <v>200</v>
      </c>
      <c r="N508" s="67">
        <f>ABS(K508-$J508)</f>
        <v>430</v>
      </c>
      <c r="O508" s="64">
        <f>ABS(L508-$J508)</f>
        <v>430</v>
      </c>
      <c r="P508" s="64">
        <f>ABS(M508-$J508)</f>
        <v>173</v>
      </c>
      <c r="Q508" s="66">
        <v>1.7621469496021223</v>
      </c>
      <c r="R508" s="66">
        <f>$Q508*J508</f>
        <v>47.577967639257302</v>
      </c>
      <c r="S508" s="67">
        <f>$Q508*K508</f>
        <v>805.30115596816984</v>
      </c>
      <c r="T508" s="64">
        <f>$Q508*L508</f>
        <v>805.30115596816984</v>
      </c>
      <c r="U508" s="64">
        <f>$Q508*M508</f>
        <v>352.42938992042446</v>
      </c>
      <c r="V508" s="67">
        <f t="shared" si="41"/>
        <v>757.72318832891256</v>
      </c>
      <c r="W508" s="64">
        <f t="shared" si="42"/>
        <v>757.72318832891256</v>
      </c>
      <c r="X508" s="117">
        <f t="shared" si="43"/>
        <v>304.85142228116717</v>
      </c>
      <c r="Y508" s="75">
        <f>IFERROR(MAX(1-N508/$J508,0),1)</f>
        <v>0</v>
      </c>
      <c r="Z508" s="27">
        <f>IFERROR(MAX(1-O508/$J508,0),1)</f>
        <v>0</v>
      </c>
      <c r="AA508" s="76">
        <f>IFERROR(MAX(1-P508/$J508,0),1)</f>
        <v>0</v>
      </c>
      <c r="AB508" s="65" t="str">
        <f>IF(SUM($J508,M508)=0,"Others",VLOOKUP(AA508,Master!$B$4:$D$13,3,TRUE))</f>
        <v>0-10%</v>
      </c>
      <c r="AC508" s="60" t="str">
        <f>IF(SUM(J508,K508)=0,"Others",IF(AND(K508=0,J508&gt;0),"Not Forecasted But Sold",IF(AND(K508&gt;0,J508=0),"Forecasted But Not Sold",IF(K508/J508&gt;1.1,"Overforecast",IF(K508/J508&lt;0.9,"Underforecast","Normal")))))</f>
        <v>Overforecast</v>
      </c>
      <c r="AD508" s="61" t="str">
        <f>IF(SUM(J508,L508)=0,"Others",IF(AND(L508=0,J508&gt;0),"Not Forecasted But Sold",IF(AND(L508&gt;0,J508=0),"Forecasted But Not Sold",IF(L508/J508&gt;1.1,"Overforecast",IF(L508/J508&lt;0.9,"Underforecast","Normal")))))</f>
        <v>Overforecast</v>
      </c>
      <c r="AE508" s="61" t="str">
        <f>IF(SUM(J508,M508)=0,"Others",IF(AND(M508=0,J508&gt;0),"Not Forecasted But Sold",IF(AND(M508&gt;0,J508=0),"Forecasted But Not Sold",IF(M508/J508&gt;1.1,"Overforecast",IF(M508/J508&lt;0.9,"Underforecast","Normal")))))</f>
        <v>Overforecast</v>
      </c>
      <c r="AF508" s="144" t="str">
        <f>IFERROR(IF(J508=0,"0",VLOOKUP(J508/M508,Master!$N$5:$P$11,3,TRUE)),"Sales Agst No FC")</f>
        <v>0-25</v>
      </c>
    </row>
    <row r="509" spans="1:32" x14ac:dyDescent="0.45">
      <c r="A509" s="60" t="s">
        <v>2302</v>
      </c>
      <c r="B509" s="61" t="s">
        <v>1123</v>
      </c>
      <c r="C509" s="61" t="s">
        <v>1130</v>
      </c>
      <c r="D509" s="61" t="s">
        <v>1225</v>
      </c>
      <c r="E509" s="62" t="s">
        <v>620</v>
      </c>
      <c r="F509" s="62" t="s">
        <v>1795</v>
      </c>
      <c r="G509" s="63">
        <v>44593</v>
      </c>
      <c r="H509" s="64">
        <v>32244</v>
      </c>
      <c r="I509" s="61" t="str">
        <f t="shared" si="40"/>
        <v>Demand</v>
      </c>
      <c r="J509" s="66">
        <v>943</v>
      </c>
      <c r="K509" s="67">
        <v>1411</v>
      </c>
      <c r="L509" s="64">
        <v>1411</v>
      </c>
      <c r="M509" s="64">
        <v>1500</v>
      </c>
      <c r="N509" s="67">
        <f>ABS(K509-$J509)</f>
        <v>468</v>
      </c>
      <c r="O509" s="64">
        <f>ABS(L509-$J509)</f>
        <v>468</v>
      </c>
      <c r="P509" s="64">
        <f>ABS(M509-$J509)</f>
        <v>557</v>
      </c>
      <c r="Q509" s="66">
        <v>3.8039618681126464</v>
      </c>
      <c r="R509" s="66">
        <f>$Q509*J509</f>
        <v>3587.1360416302255</v>
      </c>
      <c r="S509" s="67">
        <f>$Q509*K509</f>
        <v>5367.3901959069444</v>
      </c>
      <c r="T509" s="64">
        <f>$Q509*L509</f>
        <v>5367.3901959069444</v>
      </c>
      <c r="U509" s="64">
        <f>$Q509*M509</f>
        <v>5705.9428021689691</v>
      </c>
      <c r="V509" s="67">
        <f t="shared" si="41"/>
        <v>1780.254154276719</v>
      </c>
      <c r="W509" s="64">
        <f t="shared" si="42"/>
        <v>1780.254154276719</v>
      </c>
      <c r="X509" s="117">
        <f t="shared" si="43"/>
        <v>2118.8067605387437</v>
      </c>
      <c r="Y509" s="75">
        <f>IFERROR(MAX(1-N509/$J509,0),1)</f>
        <v>0.50371155885471897</v>
      </c>
      <c r="Z509" s="27">
        <f>IFERROR(MAX(1-O509/$J509,0),1)</f>
        <v>0.50371155885471897</v>
      </c>
      <c r="AA509" s="76">
        <f>IFERROR(MAX(1-P509/$J509,0),1)</f>
        <v>0.40933191940615055</v>
      </c>
      <c r="AB509" s="65" t="str">
        <f>IF(SUM($J509,M509)=0,"Others",VLOOKUP(AA509,Master!$B$4:$D$13,3,TRUE))</f>
        <v>30-40%</v>
      </c>
      <c r="AC509" s="60" t="str">
        <f>IF(SUM(J509,K509)=0,"Others",IF(AND(K509=0,J509&gt;0),"Not Forecasted But Sold",IF(AND(K509&gt;0,J509=0),"Forecasted But Not Sold",IF(K509/J509&gt;1.1,"Overforecast",IF(K509/J509&lt;0.9,"Underforecast","Normal")))))</f>
        <v>Overforecast</v>
      </c>
      <c r="AD509" s="61" t="str">
        <f>IF(SUM(J509,L509)=0,"Others",IF(AND(L509=0,J509&gt;0),"Not Forecasted But Sold",IF(AND(L509&gt;0,J509=0),"Forecasted But Not Sold",IF(L509/J509&gt;1.1,"Overforecast",IF(L509/J509&lt;0.9,"Underforecast","Normal")))))</f>
        <v>Overforecast</v>
      </c>
      <c r="AE509" s="61" t="str">
        <f>IF(SUM(J509,M509)=0,"Others",IF(AND(M509=0,J509&gt;0),"Not Forecasted But Sold",IF(AND(M509&gt;0,J509=0),"Forecasted But Not Sold",IF(M509/J509&gt;1.1,"Overforecast",IF(M509/J509&lt;0.9,"Underforecast","Normal")))))</f>
        <v>Overforecast</v>
      </c>
      <c r="AF509" s="144" t="str">
        <f>IFERROR(IF(J509=0,"0",VLOOKUP(J509/M509,Master!$N$5:$P$11,3,TRUE)),"Sales Agst No FC")</f>
        <v>50-80</v>
      </c>
    </row>
    <row r="510" spans="1:32" x14ac:dyDescent="0.45">
      <c r="A510" s="60" t="s">
        <v>2302</v>
      </c>
      <c r="B510" s="61" t="s">
        <v>1119</v>
      </c>
      <c r="C510" s="61" t="s">
        <v>1147</v>
      </c>
      <c r="D510" s="61" t="s">
        <v>1226</v>
      </c>
      <c r="E510" s="62" t="s">
        <v>621</v>
      </c>
      <c r="F510" s="62" t="s">
        <v>1796</v>
      </c>
      <c r="G510" s="63">
        <v>44593</v>
      </c>
      <c r="H510" s="64">
        <v>13538</v>
      </c>
      <c r="I510" s="61" t="str">
        <f t="shared" si="40"/>
        <v>Demand</v>
      </c>
      <c r="J510" s="66">
        <v>1815</v>
      </c>
      <c r="K510" s="67">
        <v>0</v>
      </c>
      <c r="L510" s="64">
        <v>5278</v>
      </c>
      <c r="M510" s="64">
        <v>12167</v>
      </c>
      <c r="N510" s="67">
        <f>ABS(K510-$J510)</f>
        <v>1815</v>
      </c>
      <c r="O510" s="64">
        <f>ABS(L510-$J510)</f>
        <v>3463</v>
      </c>
      <c r="P510" s="64">
        <f>ABS(M510-$J510)</f>
        <v>10352</v>
      </c>
      <c r="Q510" s="66">
        <v>7.4497877984084884</v>
      </c>
      <c r="R510" s="66">
        <f>$Q510*J510</f>
        <v>13521.364854111407</v>
      </c>
      <c r="S510" s="67">
        <f>$Q510*K510</f>
        <v>0</v>
      </c>
      <c r="T510" s="64">
        <f>$Q510*L510</f>
        <v>39319.980000000003</v>
      </c>
      <c r="U510" s="64">
        <f>$Q510*M510</f>
        <v>90641.568143236073</v>
      </c>
      <c r="V510" s="67">
        <f t="shared" si="41"/>
        <v>13521.364854111407</v>
      </c>
      <c r="W510" s="64">
        <f t="shared" si="42"/>
        <v>25798.615145888594</v>
      </c>
      <c r="X510" s="117">
        <f t="shared" si="43"/>
        <v>77120.203289124664</v>
      </c>
      <c r="Y510" s="75">
        <f>IFERROR(MAX(1-N510/$J510,0),1)</f>
        <v>0</v>
      </c>
      <c r="Z510" s="27">
        <f>IFERROR(MAX(1-O510/$J510,0),1)</f>
        <v>0</v>
      </c>
      <c r="AA510" s="76">
        <f>IFERROR(MAX(1-P510/$J510,0),1)</f>
        <v>0</v>
      </c>
      <c r="AB510" s="65" t="str">
        <f>IF(SUM($J510,M510)=0,"Others",VLOOKUP(AA510,Master!$B$4:$D$13,3,TRUE))</f>
        <v>0-10%</v>
      </c>
      <c r="AC510" s="60" t="str">
        <f>IF(SUM(J510,K510)=0,"Others",IF(AND(K510=0,J510&gt;0),"Not Forecasted But Sold",IF(AND(K510&gt;0,J510=0),"Forecasted But Not Sold",IF(K510/J510&gt;1.1,"Overforecast",IF(K510/J510&lt;0.9,"Underforecast","Normal")))))</f>
        <v>Not Forecasted But Sold</v>
      </c>
      <c r="AD510" s="61" t="str">
        <f>IF(SUM(J510,L510)=0,"Others",IF(AND(L510=0,J510&gt;0),"Not Forecasted But Sold",IF(AND(L510&gt;0,J510=0),"Forecasted But Not Sold",IF(L510/J510&gt;1.1,"Overforecast",IF(L510/J510&lt;0.9,"Underforecast","Normal")))))</f>
        <v>Overforecast</v>
      </c>
      <c r="AE510" s="61" t="str">
        <f>IF(SUM(J510,M510)=0,"Others",IF(AND(M510=0,J510&gt;0),"Not Forecasted But Sold",IF(AND(M510&gt;0,J510=0),"Forecasted But Not Sold",IF(M510/J510&gt;1.1,"Overforecast",IF(M510/J510&lt;0.9,"Underforecast","Normal")))))</f>
        <v>Overforecast</v>
      </c>
      <c r="AF510" s="144" t="str">
        <f>IFERROR(IF(J510=0,"0",VLOOKUP(J510/M510,Master!$N$5:$P$11,3,TRUE)),"Sales Agst No FC")</f>
        <v>0-25</v>
      </c>
    </row>
    <row r="511" spans="1:32" x14ac:dyDescent="0.45">
      <c r="A511" s="60" t="s">
        <v>2302</v>
      </c>
      <c r="B511" s="61" t="s">
        <v>1119</v>
      </c>
      <c r="C511" s="61" t="s">
        <v>1147</v>
      </c>
      <c r="D511" s="61" t="s">
        <v>1226</v>
      </c>
      <c r="E511" s="62" t="s">
        <v>622</v>
      </c>
      <c r="F511" s="62" t="s">
        <v>1797</v>
      </c>
      <c r="G511" s="63">
        <v>44593</v>
      </c>
      <c r="H511" s="64">
        <v>4013</v>
      </c>
      <c r="I511" s="61" t="str">
        <f t="shared" si="40"/>
        <v>Demand</v>
      </c>
      <c r="J511" s="66">
        <v>440</v>
      </c>
      <c r="K511" s="67">
        <v>0</v>
      </c>
      <c r="L511" s="64">
        <v>1404</v>
      </c>
      <c r="M511" s="64">
        <v>0</v>
      </c>
      <c r="N511" s="67">
        <f>ABS(K511-$J511)</f>
        <v>440</v>
      </c>
      <c r="O511" s="64">
        <f>ABS(L511-$J511)</f>
        <v>964</v>
      </c>
      <c r="P511" s="64">
        <f>ABS(M511-$J511)</f>
        <v>440</v>
      </c>
      <c r="Q511" s="66">
        <v>8.7252856125356129</v>
      </c>
      <c r="R511" s="66">
        <f>$Q511*J511</f>
        <v>3839.1256695156699</v>
      </c>
      <c r="S511" s="67">
        <f>$Q511*K511</f>
        <v>0</v>
      </c>
      <c r="T511" s="64">
        <f>$Q511*L511</f>
        <v>12250.301000000001</v>
      </c>
      <c r="U511" s="64">
        <f>$Q511*M511</f>
        <v>0</v>
      </c>
      <c r="V511" s="67">
        <f t="shared" si="41"/>
        <v>3839.1256695156699</v>
      </c>
      <c r="W511" s="64">
        <f t="shared" si="42"/>
        <v>8411.1753304843314</v>
      </c>
      <c r="X511" s="117">
        <f t="shared" si="43"/>
        <v>3839.1256695156699</v>
      </c>
      <c r="Y511" s="75">
        <f>IFERROR(MAX(1-N511/$J511,0),1)</f>
        <v>0</v>
      </c>
      <c r="Z511" s="27">
        <f>IFERROR(MAX(1-O511/$J511,0),1)</f>
        <v>0</v>
      </c>
      <c r="AA511" s="76">
        <f>IFERROR(MAX(1-P511/$J511,0),1)</f>
        <v>0</v>
      </c>
      <c r="AB511" s="65" t="str">
        <f>IF(SUM($J511,M511)=0,"Others",VLOOKUP(AA511,Master!$B$4:$D$13,3,TRUE))</f>
        <v>0-10%</v>
      </c>
      <c r="AC511" s="60" t="str">
        <f>IF(SUM(J511,K511)=0,"Others",IF(AND(K511=0,J511&gt;0),"Not Forecasted But Sold",IF(AND(K511&gt;0,J511=0),"Forecasted But Not Sold",IF(K511/J511&gt;1.1,"Overforecast",IF(K511/J511&lt;0.9,"Underforecast","Normal")))))</f>
        <v>Not Forecasted But Sold</v>
      </c>
      <c r="AD511" s="61" t="str">
        <f>IF(SUM(J511,L511)=0,"Others",IF(AND(L511=0,J511&gt;0),"Not Forecasted But Sold",IF(AND(L511&gt;0,J511=0),"Forecasted But Not Sold",IF(L511/J511&gt;1.1,"Overforecast",IF(L511/J511&lt;0.9,"Underforecast","Normal")))))</f>
        <v>Overforecast</v>
      </c>
      <c r="AE511" s="61" t="str">
        <f>IF(SUM(J511,M511)=0,"Others",IF(AND(M511=0,J511&gt;0),"Not Forecasted But Sold",IF(AND(M511&gt;0,J511=0),"Forecasted But Not Sold",IF(M511/J511&gt;1.1,"Overforecast",IF(M511/J511&lt;0.9,"Underforecast","Normal")))))</f>
        <v>Not Forecasted But Sold</v>
      </c>
      <c r="AF511" s="144" t="str">
        <f>IFERROR(IF(J511=0,"0",VLOOKUP(J511/M511,Master!$N$5:$P$11,3,TRUE)),"Sales Agst No FC")</f>
        <v>Sales Agst No FC</v>
      </c>
    </row>
    <row r="512" spans="1:32" x14ac:dyDescent="0.45">
      <c r="A512" s="60" t="s">
        <v>2302</v>
      </c>
      <c r="B512" s="61" t="s">
        <v>1119</v>
      </c>
      <c r="C512" s="61" t="s">
        <v>1147</v>
      </c>
      <c r="D512" s="61" t="s">
        <v>1226</v>
      </c>
      <c r="E512" s="62" t="s">
        <v>623</v>
      </c>
      <c r="F512" s="62" t="s">
        <v>1798</v>
      </c>
      <c r="G512" s="63">
        <v>44593</v>
      </c>
      <c r="H512" s="64">
        <v>11659</v>
      </c>
      <c r="I512" s="61" t="str">
        <f t="shared" si="40"/>
        <v>Demand</v>
      </c>
      <c r="J512" s="66">
        <v>2121</v>
      </c>
      <c r="K512" s="67">
        <v>0</v>
      </c>
      <c r="L512" s="64">
        <v>7281</v>
      </c>
      <c r="M512" s="64">
        <v>12500</v>
      </c>
      <c r="N512" s="67">
        <f>ABS(K512-$J512)</f>
        <v>2121</v>
      </c>
      <c r="O512" s="64">
        <f>ABS(L512-$J512)</f>
        <v>5160</v>
      </c>
      <c r="P512" s="64">
        <f>ABS(M512-$J512)</f>
        <v>10379</v>
      </c>
      <c r="Q512" s="66">
        <v>7.1923524241175665</v>
      </c>
      <c r="R512" s="66">
        <f>$Q512*J512</f>
        <v>15254.979491553358</v>
      </c>
      <c r="S512" s="67">
        <f>$Q512*K512</f>
        <v>0</v>
      </c>
      <c r="T512" s="64">
        <f>$Q512*L512</f>
        <v>52367.518000000004</v>
      </c>
      <c r="U512" s="64">
        <f>$Q512*M512</f>
        <v>89904.405301469582</v>
      </c>
      <c r="V512" s="67">
        <f t="shared" si="41"/>
        <v>15254.979491553358</v>
      </c>
      <c r="W512" s="64">
        <f t="shared" si="42"/>
        <v>37112.538508446647</v>
      </c>
      <c r="X512" s="117">
        <f t="shared" si="43"/>
        <v>74649.425809916225</v>
      </c>
      <c r="Y512" s="75">
        <f>IFERROR(MAX(1-N512/$J512,0),1)</f>
        <v>0</v>
      </c>
      <c r="Z512" s="27">
        <f>IFERROR(MAX(1-O512/$J512,0),1)</f>
        <v>0</v>
      </c>
      <c r="AA512" s="76">
        <f>IFERROR(MAX(1-P512/$J512,0),1)</f>
        <v>0</v>
      </c>
      <c r="AB512" s="65" t="str">
        <f>IF(SUM($J512,M512)=0,"Others",VLOOKUP(AA512,Master!$B$4:$D$13,3,TRUE))</f>
        <v>0-10%</v>
      </c>
      <c r="AC512" s="60" t="str">
        <f>IF(SUM(J512,K512)=0,"Others",IF(AND(K512=0,J512&gt;0),"Not Forecasted But Sold",IF(AND(K512&gt;0,J512=0),"Forecasted But Not Sold",IF(K512/J512&gt;1.1,"Overforecast",IF(K512/J512&lt;0.9,"Underforecast","Normal")))))</f>
        <v>Not Forecasted But Sold</v>
      </c>
      <c r="AD512" s="61" t="str">
        <f>IF(SUM(J512,L512)=0,"Others",IF(AND(L512=0,J512&gt;0),"Not Forecasted But Sold",IF(AND(L512&gt;0,J512=0),"Forecasted But Not Sold",IF(L512/J512&gt;1.1,"Overforecast",IF(L512/J512&lt;0.9,"Underforecast","Normal")))))</f>
        <v>Overforecast</v>
      </c>
      <c r="AE512" s="61" t="str">
        <f>IF(SUM(J512,M512)=0,"Others",IF(AND(M512=0,J512&gt;0),"Not Forecasted But Sold",IF(AND(M512&gt;0,J512=0),"Forecasted But Not Sold",IF(M512/J512&gt;1.1,"Overforecast",IF(M512/J512&lt;0.9,"Underforecast","Normal")))))</f>
        <v>Overforecast</v>
      </c>
      <c r="AF512" s="144" t="str">
        <f>IFERROR(IF(J512=0,"0",VLOOKUP(J512/M512,Master!$N$5:$P$11,3,TRUE)),"Sales Agst No FC")</f>
        <v>0-25</v>
      </c>
    </row>
    <row r="513" spans="1:32" x14ac:dyDescent="0.45">
      <c r="A513" s="60" t="s">
        <v>2302</v>
      </c>
      <c r="B513" s="61" t="s">
        <v>1119</v>
      </c>
      <c r="C513" s="61" t="s">
        <v>1147</v>
      </c>
      <c r="D513" s="61" t="s">
        <v>1226</v>
      </c>
      <c r="E513" s="62" t="s">
        <v>624</v>
      </c>
      <c r="F513" s="62" t="s">
        <v>1799</v>
      </c>
      <c r="G513" s="63">
        <v>44593</v>
      </c>
      <c r="H513" s="64">
        <v>14949</v>
      </c>
      <c r="I513" s="61" t="str">
        <f t="shared" si="40"/>
        <v>Demand</v>
      </c>
      <c r="J513" s="66">
        <v>1189</v>
      </c>
      <c r="K513" s="67">
        <v>0</v>
      </c>
      <c r="L513" s="64">
        <v>3567</v>
      </c>
      <c r="M513" s="64">
        <v>6415</v>
      </c>
      <c r="N513" s="67">
        <f>ABS(K513-$J513)</f>
        <v>1189</v>
      </c>
      <c r="O513" s="64">
        <f>ABS(L513-$J513)</f>
        <v>2378</v>
      </c>
      <c r="P513" s="64">
        <f>ABS(M513-$J513)</f>
        <v>5226</v>
      </c>
      <c r="Q513" s="66">
        <v>7.462453322119428</v>
      </c>
      <c r="R513" s="66">
        <f>$Q513*J513</f>
        <v>8872.857</v>
      </c>
      <c r="S513" s="67">
        <f>$Q513*K513</f>
        <v>0</v>
      </c>
      <c r="T513" s="64">
        <f>$Q513*L513</f>
        <v>26618.571</v>
      </c>
      <c r="U513" s="64">
        <f>$Q513*M513</f>
        <v>47871.63806139613</v>
      </c>
      <c r="V513" s="67">
        <f t="shared" si="41"/>
        <v>8872.857</v>
      </c>
      <c r="W513" s="64">
        <f t="shared" si="42"/>
        <v>17745.714</v>
      </c>
      <c r="X513" s="117">
        <f t="shared" si="43"/>
        <v>38998.781061396134</v>
      </c>
      <c r="Y513" s="75">
        <f>IFERROR(MAX(1-N513/$J513,0),1)</f>
        <v>0</v>
      </c>
      <c r="Z513" s="27">
        <f>IFERROR(MAX(1-O513/$J513,0),1)</f>
        <v>0</v>
      </c>
      <c r="AA513" s="76">
        <f>IFERROR(MAX(1-P513/$J513,0),1)</f>
        <v>0</v>
      </c>
      <c r="AB513" s="65" t="str">
        <f>IF(SUM($J513,M513)=0,"Others",VLOOKUP(AA513,Master!$B$4:$D$13,3,TRUE))</f>
        <v>0-10%</v>
      </c>
      <c r="AC513" s="60" t="str">
        <f>IF(SUM(J513,K513)=0,"Others",IF(AND(K513=0,J513&gt;0),"Not Forecasted But Sold",IF(AND(K513&gt;0,J513=0),"Forecasted But Not Sold",IF(K513/J513&gt;1.1,"Overforecast",IF(K513/J513&lt;0.9,"Underforecast","Normal")))))</f>
        <v>Not Forecasted But Sold</v>
      </c>
      <c r="AD513" s="61" t="str">
        <f>IF(SUM(J513,L513)=0,"Others",IF(AND(L513=0,J513&gt;0),"Not Forecasted But Sold",IF(AND(L513&gt;0,J513=0),"Forecasted But Not Sold",IF(L513/J513&gt;1.1,"Overforecast",IF(L513/J513&lt;0.9,"Underforecast","Normal")))))</f>
        <v>Overforecast</v>
      </c>
      <c r="AE513" s="61" t="str">
        <f>IF(SUM(J513,M513)=0,"Others",IF(AND(M513=0,J513&gt;0),"Not Forecasted But Sold",IF(AND(M513&gt;0,J513=0),"Forecasted But Not Sold",IF(M513/J513&gt;1.1,"Overforecast",IF(M513/J513&lt;0.9,"Underforecast","Normal")))))</f>
        <v>Overforecast</v>
      </c>
      <c r="AF513" s="144" t="str">
        <f>IFERROR(IF(J513=0,"0",VLOOKUP(J513/M513,Master!$N$5:$P$11,3,TRUE)),"Sales Agst No FC")</f>
        <v>0-25</v>
      </c>
    </row>
    <row r="514" spans="1:32" x14ac:dyDescent="0.45">
      <c r="A514" s="60" t="s">
        <v>2302</v>
      </c>
      <c r="B514" s="61" t="s">
        <v>1119</v>
      </c>
      <c r="C514" s="61" t="s">
        <v>1143</v>
      </c>
      <c r="D514" s="61" t="s">
        <v>1191</v>
      </c>
      <c r="E514" s="62" t="s">
        <v>625</v>
      </c>
      <c r="F514" s="62" t="s">
        <v>1800</v>
      </c>
      <c r="G514" s="63">
        <v>44593</v>
      </c>
      <c r="H514" s="64">
        <v>4386</v>
      </c>
      <c r="I514" s="61" t="str">
        <f t="shared" si="40"/>
        <v>Demand</v>
      </c>
      <c r="J514" s="66">
        <v>636</v>
      </c>
      <c r="K514" s="67">
        <v>383</v>
      </c>
      <c r="L514" s="64">
        <v>383</v>
      </c>
      <c r="M514" s="64">
        <v>300</v>
      </c>
      <c r="N514" s="67">
        <f>ABS(K514-$J514)</f>
        <v>253</v>
      </c>
      <c r="O514" s="64">
        <f>ABS(L514-$J514)</f>
        <v>253</v>
      </c>
      <c r="P514" s="64">
        <f>ABS(M514-$J514)</f>
        <v>336</v>
      </c>
      <c r="Q514" s="66">
        <v>100.51763627014054</v>
      </c>
      <c r="R514" s="66">
        <f>$Q514*J514</f>
        <v>63929.216667809385</v>
      </c>
      <c r="S514" s="67">
        <f>$Q514*K514</f>
        <v>38498.25469146383</v>
      </c>
      <c r="T514" s="64">
        <f>$Q514*L514</f>
        <v>38498.25469146383</v>
      </c>
      <c r="U514" s="64">
        <f>$Q514*M514</f>
        <v>30155.290881042161</v>
      </c>
      <c r="V514" s="67">
        <f t="shared" si="41"/>
        <v>25430.961976345556</v>
      </c>
      <c r="W514" s="64">
        <f t="shared" si="42"/>
        <v>25430.961976345556</v>
      </c>
      <c r="X514" s="117">
        <f t="shared" si="43"/>
        <v>33773.925786767228</v>
      </c>
      <c r="Y514" s="75">
        <f>IFERROR(MAX(1-N514/$J514,0),1)</f>
        <v>0.60220125786163514</v>
      </c>
      <c r="Z514" s="27">
        <f>IFERROR(MAX(1-O514/$J514,0),1)</f>
        <v>0.60220125786163514</v>
      </c>
      <c r="AA514" s="76">
        <f>IFERROR(MAX(1-P514/$J514,0),1)</f>
        <v>0.47169811320754718</v>
      </c>
      <c r="AB514" s="65" t="str">
        <f>IF(SUM($J514,M514)=0,"Others",VLOOKUP(AA514,Master!$B$4:$D$13,3,TRUE))</f>
        <v>40-50%</v>
      </c>
      <c r="AC514" s="60" t="str">
        <f>IF(SUM(J514,K514)=0,"Others",IF(AND(K514=0,J514&gt;0),"Not Forecasted But Sold",IF(AND(K514&gt;0,J514=0),"Forecasted But Not Sold",IF(K514/J514&gt;1.1,"Overforecast",IF(K514/J514&lt;0.9,"Underforecast","Normal")))))</f>
        <v>Underforecast</v>
      </c>
      <c r="AD514" s="61" t="str">
        <f>IF(SUM(J514,L514)=0,"Others",IF(AND(L514=0,J514&gt;0),"Not Forecasted But Sold",IF(AND(L514&gt;0,J514=0),"Forecasted But Not Sold",IF(L514/J514&gt;1.1,"Overforecast",IF(L514/J514&lt;0.9,"Underforecast","Normal")))))</f>
        <v>Underforecast</v>
      </c>
      <c r="AE514" s="61" t="str">
        <f>IF(SUM(J514,M514)=0,"Others",IF(AND(M514=0,J514&gt;0),"Not Forecasted But Sold",IF(AND(M514&gt;0,J514=0),"Forecasted But Not Sold",IF(M514/J514&gt;1.1,"Overforecast",IF(M514/J514&lt;0.9,"Underforecast","Normal")))))</f>
        <v>Underforecast</v>
      </c>
      <c r="AF514" s="144" t="str">
        <f>IFERROR(IF(J514=0,"0",VLOOKUP(J514/M514,Master!$N$5:$P$11,3,TRUE)),"Sales Agst No FC")</f>
        <v>&gt;200"</v>
      </c>
    </row>
    <row r="515" spans="1:32" x14ac:dyDescent="0.45">
      <c r="A515" s="60" t="s">
        <v>2302</v>
      </c>
      <c r="B515" s="61" t="s">
        <v>1119</v>
      </c>
      <c r="C515" s="61" t="s">
        <v>1143</v>
      </c>
      <c r="D515" s="61" t="s">
        <v>1191</v>
      </c>
      <c r="E515" s="62" t="s">
        <v>626</v>
      </c>
      <c r="F515" s="62" t="s">
        <v>1801</v>
      </c>
      <c r="G515" s="63">
        <v>44593</v>
      </c>
      <c r="H515" s="64">
        <v>1658</v>
      </c>
      <c r="I515" s="61" t="str">
        <f t="shared" ref="I515:I552" si="44">IF(J515&gt;M515,"Demand",IF(OR(H515&lt;=0.05*M515,J515&gt;=0.9*H515),"Supply","Demand"))</f>
        <v>Demand</v>
      </c>
      <c r="J515" s="66">
        <v>252</v>
      </c>
      <c r="K515" s="67">
        <v>215</v>
      </c>
      <c r="L515" s="64">
        <v>215</v>
      </c>
      <c r="M515" s="64">
        <v>220</v>
      </c>
      <c r="N515" s="67">
        <f>ABS(K515-$J515)</f>
        <v>37</v>
      </c>
      <c r="O515" s="64">
        <f>ABS(L515-$J515)</f>
        <v>37</v>
      </c>
      <c r="P515" s="64">
        <f>ABS(M515-$J515)</f>
        <v>32</v>
      </c>
      <c r="Q515" s="66">
        <v>222.94765003563793</v>
      </c>
      <c r="R515" s="66">
        <f>$Q515*J515</f>
        <v>56182.80780898076</v>
      </c>
      <c r="S515" s="67">
        <f>$Q515*K515</f>
        <v>47933.744757662156</v>
      </c>
      <c r="T515" s="64">
        <f>$Q515*L515</f>
        <v>47933.744757662156</v>
      </c>
      <c r="U515" s="64">
        <f>$Q515*M515</f>
        <v>49048.483007840347</v>
      </c>
      <c r="V515" s="67">
        <f t="shared" si="41"/>
        <v>8249.0630513186043</v>
      </c>
      <c r="W515" s="64">
        <f t="shared" si="42"/>
        <v>8249.0630513186043</v>
      </c>
      <c r="X515" s="117">
        <f t="shared" si="43"/>
        <v>7134.3248011404139</v>
      </c>
      <c r="Y515" s="75">
        <f>IFERROR(MAX(1-N515/$J515,0),1)</f>
        <v>0.85317460317460314</v>
      </c>
      <c r="Z515" s="27">
        <f>IFERROR(MAX(1-O515/$J515,0),1)</f>
        <v>0.85317460317460314</v>
      </c>
      <c r="AA515" s="76">
        <f>IFERROR(MAX(1-P515/$J515,0),1)</f>
        <v>0.87301587301587302</v>
      </c>
      <c r="AB515" s="65" t="str">
        <f>IF(SUM($J515,M515)=0,"Others",VLOOKUP(AA515,Master!$B$4:$D$13,3,TRUE))</f>
        <v>80-90%</v>
      </c>
      <c r="AC515" s="60" t="str">
        <f>IF(SUM(J515,K515)=0,"Others",IF(AND(K515=0,J515&gt;0),"Not Forecasted But Sold",IF(AND(K515&gt;0,J515=0),"Forecasted But Not Sold",IF(K515/J515&gt;1.1,"Overforecast",IF(K515/J515&lt;0.9,"Underforecast","Normal")))))</f>
        <v>Underforecast</v>
      </c>
      <c r="AD515" s="61" t="str">
        <f>IF(SUM(J515,L515)=0,"Others",IF(AND(L515=0,J515&gt;0),"Not Forecasted But Sold",IF(AND(L515&gt;0,J515=0),"Forecasted But Not Sold",IF(L515/J515&gt;1.1,"Overforecast",IF(L515/J515&lt;0.9,"Underforecast","Normal")))))</f>
        <v>Underforecast</v>
      </c>
      <c r="AE515" s="61" t="str">
        <f>IF(SUM(J515,M515)=0,"Others",IF(AND(M515=0,J515&gt;0),"Not Forecasted But Sold",IF(AND(M515&gt;0,J515=0),"Forecasted But Not Sold",IF(M515/J515&gt;1.1,"Overforecast",IF(M515/J515&lt;0.9,"Underforecast","Normal")))))</f>
        <v>Underforecast</v>
      </c>
      <c r="AF515" s="144" t="str">
        <f>IFERROR(IF(J515=0,"0",VLOOKUP(J515/M515,Master!$N$5:$P$11,3,TRUE)),"Sales Agst No FC")</f>
        <v>80-120</v>
      </c>
    </row>
    <row r="516" spans="1:32" x14ac:dyDescent="0.45">
      <c r="A516" s="60" t="s">
        <v>2302</v>
      </c>
      <c r="B516" s="61" t="s">
        <v>1123</v>
      </c>
      <c r="C516" s="61" t="s">
        <v>1129</v>
      </c>
      <c r="D516" s="61" t="s">
        <v>1227</v>
      </c>
      <c r="E516" s="62" t="s">
        <v>627</v>
      </c>
      <c r="F516" s="62" t="s">
        <v>1802</v>
      </c>
      <c r="G516" s="63">
        <v>44593</v>
      </c>
      <c r="H516" s="64">
        <v>37895</v>
      </c>
      <c r="I516" s="61" t="str">
        <f t="shared" si="44"/>
        <v>Demand</v>
      </c>
      <c r="J516" s="66">
        <v>1931</v>
      </c>
      <c r="K516" s="67">
        <v>2711</v>
      </c>
      <c r="L516" s="64">
        <v>2711</v>
      </c>
      <c r="M516" s="64">
        <v>3000</v>
      </c>
      <c r="N516" s="67">
        <f>ABS(K516-$J516)</f>
        <v>780</v>
      </c>
      <c r="O516" s="64">
        <f>ABS(L516-$J516)</f>
        <v>780</v>
      </c>
      <c r="P516" s="64">
        <f>ABS(M516-$J516)</f>
        <v>1069</v>
      </c>
      <c r="Q516" s="66">
        <v>0.65056723194017907</v>
      </c>
      <c r="R516" s="66">
        <f>$Q516*J516</f>
        <v>1256.2453248764857</v>
      </c>
      <c r="S516" s="67">
        <f>$Q516*K516</f>
        <v>1763.6877657898256</v>
      </c>
      <c r="T516" s="64">
        <f>$Q516*L516</f>
        <v>1763.6877657898256</v>
      </c>
      <c r="U516" s="64">
        <f>$Q516*M516</f>
        <v>1951.7016958205372</v>
      </c>
      <c r="V516" s="67">
        <f t="shared" si="41"/>
        <v>507.44244091333985</v>
      </c>
      <c r="W516" s="64">
        <f t="shared" si="42"/>
        <v>507.44244091333985</v>
      </c>
      <c r="X516" s="117">
        <f t="shared" si="43"/>
        <v>695.45637094405151</v>
      </c>
      <c r="Y516" s="75">
        <f>IFERROR(MAX(1-N516/$J516,0),1)</f>
        <v>0.5960642154324185</v>
      </c>
      <c r="Z516" s="27">
        <f>IFERROR(MAX(1-O516/$J516,0),1)</f>
        <v>0.5960642154324185</v>
      </c>
      <c r="AA516" s="76">
        <f>IFERROR(MAX(1-P516/$J516,0),1)</f>
        <v>0.44640082858622476</v>
      </c>
      <c r="AB516" s="65" t="str">
        <f>IF(SUM($J516,M516)=0,"Others",VLOOKUP(AA516,Master!$B$4:$D$13,3,TRUE))</f>
        <v>40-50%</v>
      </c>
      <c r="AC516" s="60" t="str">
        <f>IF(SUM(J516,K516)=0,"Others",IF(AND(K516=0,J516&gt;0),"Not Forecasted But Sold",IF(AND(K516&gt;0,J516=0),"Forecasted But Not Sold",IF(K516/J516&gt;1.1,"Overforecast",IF(K516/J516&lt;0.9,"Underforecast","Normal")))))</f>
        <v>Overforecast</v>
      </c>
      <c r="AD516" s="61" t="str">
        <f>IF(SUM(J516,L516)=0,"Others",IF(AND(L516=0,J516&gt;0),"Not Forecasted But Sold",IF(AND(L516&gt;0,J516=0),"Forecasted But Not Sold",IF(L516/J516&gt;1.1,"Overforecast",IF(L516/J516&lt;0.9,"Underforecast","Normal")))))</f>
        <v>Overforecast</v>
      </c>
      <c r="AE516" s="61" t="str">
        <f>IF(SUM(J516,M516)=0,"Others",IF(AND(M516=0,J516&gt;0),"Not Forecasted But Sold",IF(AND(M516&gt;0,J516=0),"Forecasted But Not Sold",IF(M516/J516&gt;1.1,"Overforecast",IF(M516/J516&lt;0.9,"Underforecast","Normal")))))</f>
        <v>Overforecast</v>
      </c>
      <c r="AF516" s="144" t="str">
        <f>IFERROR(IF(J516=0,"0",VLOOKUP(J516/M516,Master!$N$5:$P$11,3,TRUE)),"Sales Agst No FC")</f>
        <v>50-80</v>
      </c>
    </row>
    <row r="517" spans="1:32" x14ac:dyDescent="0.45">
      <c r="A517" s="60" t="s">
        <v>2302</v>
      </c>
      <c r="B517" s="61" t="s">
        <v>1123</v>
      </c>
      <c r="C517" s="61" t="s">
        <v>1129</v>
      </c>
      <c r="D517" s="61" t="s">
        <v>1227</v>
      </c>
      <c r="E517" s="62" t="s">
        <v>628</v>
      </c>
      <c r="F517" s="62" t="s">
        <v>1803</v>
      </c>
      <c r="G517" s="63">
        <v>44593</v>
      </c>
      <c r="H517" s="64">
        <v>18755</v>
      </c>
      <c r="I517" s="61" t="str">
        <f t="shared" si="44"/>
        <v>Demand</v>
      </c>
      <c r="J517" s="66">
        <v>1600</v>
      </c>
      <c r="K517" s="67">
        <v>4065</v>
      </c>
      <c r="L517" s="64">
        <v>4065</v>
      </c>
      <c r="M517" s="64">
        <v>3500</v>
      </c>
      <c r="N517" s="67">
        <f>ABS(K517-$J517)</f>
        <v>2465</v>
      </c>
      <c r="O517" s="64">
        <f>ABS(L517-$J517)</f>
        <v>2465</v>
      </c>
      <c r="P517" s="64">
        <f>ABS(M517-$J517)</f>
        <v>1900</v>
      </c>
      <c r="Q517" s="66">
        <v>0.81426961271102261</v>
      </c>
      <c r="R517" s="66">
        <f>$Q517*J517</f>
        <v>1302.8313803376361</v>
      </c>
      <c r="S517" s="67">
        <f>$Q517*K517</f>
        <v>3310.0059756703067</v>
      </c>
      <c r="T517" s="64">
        <f>$Q517*L517</f>
        <v>3310.0059756703067</v>
      </c>
      <c r="U517" s="64">
        <f>$Q517*M517</f>
        <v>2849.9436444885791</v>
      </c>
      <c r="V517" s="67">
        <f t="shared" si="41"/>
        <v>2007.1745953326706</v>
      </c>
      <c r="W517" s="64">
        <f t="shared" si="42"/>
        <v>2007.1745953326706</v>
      </c>
      <c r="X517" s="117">
        <f t="shared" si="43"/>
        <v>1547.112264150943</v>
      </c>
      <c r="Y517" s="75">
        <f>IFERROR(MAX(1-N517/$J517,0),1)</f>
        <v>0</v>
      </c>
      <c r="Z517" s="27">
        <f>IFERROR(MAX(1-O517/$J517,0),1)</f>
        <v>0</v>
      </c>
      <c r="AA517" s="76">
        <f>IFERROR(MAX(1-P517/$J517,0),1)</f>
        <v>0</v>
      </c>
      <c r="AB517" s="65" t="str">
        <f>IF(SUM($J517,M517)=0,"Others",VLOOKUP(AA517,Master!$B$4:$D$13,3,TRUE))</f>
        <v>0-10%</v>
      </c>
      <c r="AC517" s="60" t="str">
        <f>IF(SUM(J517,K517)=0,"Others",IF(AND(K517=0,J517&gt;0),"Not Forecasted But Sold",IF(AND(K517&gt;0,J517=0),"Forecasted But Not Sold",IF(K517/J517&gt;1.1,"Overforecast",IF(K517/J517&lt;0.9,"Underforecast","Normal")))))</f>
        <v>Overforecast</v>
      </c>
      <c r="AD517" s="61" t="str">
        <f>IF(SUM(J517,L517)=0,"Others",IF(AND(L517=0,J517&gt;0),"Not Forecasted But Sold",IF(AND(L517&gt;0,J517=0),"Forecasted But Not Sold",IF(L517/J517&gt;1.1,"Overforecast",IF(L517/J517&lt;0.9,"Underforecast","Normal")))))</f>
        <v>Overforecast</v>
      </c>
      <c r="AE517" s="61" t="str">
        <f>IF(SUM(J517,M517)=0,"Others",IF(AND(M517=0,J517&gt;0),"Not Forecasted But Sold",IF(AND(M517&gt;0,J517=0),"Forecasted But Not Sold",IF(M517/J517&gt;1.1,"Overforecast",IF(M517/J517&lt;0.9,"Underforecast","Normal")))))</f>
        <v>Overforecast</v>
      </c>
      <c r="AF517" s="144" t="str">
        <f>IFERROR(IF(J517=0,"0",VLOOKUP(J517/M517,Master!$N$5:$P$11,3,TRUE)),"Sales Agst No FC")</f>
        <v>25-50</v>
      </c>
    </row>
    <row r="518" spans="1:32" x14ac:dyDescent="0.45">
      <c r="A518" s="60" t="s">
        <v>2302</v>
      </c>
      <c r="B518" s="61" t="s">
        <v>1123</v>
      </c>
      <c r="C518" s="61" t="s">
        <v>1129</v>
      </c>
      <c r="D518" s="61" t="s">
        <v>1228</v>
      </c>
      <c r="E518" s="62" t="s">
        <v>629</v>
      </c>
      <c r="F518" s="62" t="s">
        <v>1804</v>
      </c>
      <c r="G518" s="63">
        <v>44593</v>
      </c>
      <c r="H518" s="64">
        <v>9570</v>
      </c>
      <c r="I518" s="61" t="str">
        <f t="shared" si="44"/>
        <v>Demand</v>
      </c>
      <c r="J518" s="66">
        <v>1974</v>
      </c>
      <c r="K518" s="67">
        <v>4000</v>
      </c>
      <c r="L518" s="64">
        <v>4000</v>
      </c>
      <c r="M518" s="64">
        <v>3000</v>
      </c>
      <c r="N518" s="67">
        <f>ABS(K518-$J518)</f>
        <v>2026</v>
      </c>
      <c r="O518" s="64">
        <f>ABS(L518-$J518)</f>
        <v>2026</v>
      </c>
      <c r="P518" s="64">
        <f>ABS(M518-$J518)</f>
        <v>1026</v>
      </c>
      <c r="Q518" s="66">
        <v>0.99973624276745043</v>
      </c>
      <c r="R518" s="66">
        <f>$Q518*J518</f>
        <v>1973.4793432229471</v>
      </c>
      <c r="S518" s="67">
        <f>$Q518*K518</f>
        <v>3998.9449710698018</v>
      </c>
      <c r="T518" s="64">
        <f>$Q518*L518</f>
        <v>3998.9449710698018</v>
      </c>
      <c r="U518" s="64">
        <f>$Q518*M518</f>
        <v>2999.2087283023511</v>
      </c>
      <c r="V518" s="67">
        <f t="shared" si="41"/>
        <v>2025.4656278468547</v>
      </c>
      <c r="W518" s="64">
        <f t="shared" si="42"/>
        <v>2025.4656278468547</v>
      </c>
      <c r="X518" s="117">
        <f t="shared" si="43"/>
        <v>1025.729385079404</v>
      </c>
      <c r="Y518" s="75">
        <f>IFERROR(MAX(1-N518/$J518,0),1)</f>
        <v>0</v>
      </c>
      <c r="Z518" s="27">
        <f>IFERROR(MAX(1-O518/$J518,0),1)</f>
        <v>0</v>
      </c>
      <c r="AA518" s="76">
        <f>IFERROR(MAX(1-P518/$J518,0),1)</f>
        <v>0.48024316109422494</v>
      </c>
      <c r="AB518" s="65" t="str">
        <f>IF(SUM($J518,M518)=0,"Others",VLOOKUP(AA518,Master!$B$4:$D$13,3,TRUE))</f>
        <v>40-50%</v>
      </c>
      <c r="AC518" s="60" t="str">
        <f>IF(SUM(J518,K518)=0,"Others",IF(AND(K518=0,J518&gt;0),"Not Forecasted But Sold",IF(AND(K518&gt;0,J518=0),"Forecasted But Not Sold",IF(K518/J518&gt;1.1,"Overforecast",IF(K518/J518&lt;0.9,"Underforecast","Normal")))))</f>
        <v>Overforecast</v>
      </c>
      <c r="AD518" s="61" t="str">
        <f>IF(SUM(J518,L518)=0,"Others",IF(AND(L518=0,J518&gt;0),"Not Forecasted But Sold",IF(AND(L518&gt;0,J518=0),"Forecasted But Not Sold",IF(L518/J518&gt;1.1,"Overforecast",IF(L518/J518&lt;0.9,"Underforecast","Normal")))))</f>
        <v>Overforecast</v>
      </c>
      <c r="AE518" s="61" t="str">
        <f>IF(SUM(J518,M518)=0,"Others",IF(AND(M518=0,J518&gt;0),"Not Forecasted But Sold",IF(AND(M518&gt;0,J518=0),"Forecasted But Not Sold",IF(M518/J518&gt;1.1,"Overforecast",IF(M518/J518&lt;0.9,"Underforecast","Normal")))))</f>
        <v>Overforecast</v>
      </c>
      <c r="AF518" s="144" t="str">
        <f>IFERROR(IF(J518=0,"0",VLOOKUP(J518/M518,Master!$N$5:$P$11,3,TRUE)),"Sales Agst No FC")</f>
        <v>50-80</v>
      </c>
    </row>
    <row r="519" spans="1:32" x14ac:dyDescent="0.45">
      <c r="A519" s="60" t="s">
        <v>2302</v>
      </c>
      <c r="B519" s="61" t="s">
        <v>1123</v>
      </c>
      <c r="C519" s="61" t="s">
        <v>1136</v>
      </c>
      <c r="D519" s="61" t="s">
        <v>1229</v>
      </c>
      <c r="E519" s="62" t="s">
        <v>630</v>
      </c>
      <c r="F519" s="62" t="s">
        <v>1805</v>
      </c>
      <c r="G519" s="63">
        <v>44593</v>
      </c>
      <c r="H519" s="64">
        <v>16079</v>
      </c>
      <c r="I519" s="61" t="str">
        <f t="shared" si="44"/>
        <v>Demand</v>
      </c>
      <c r="J519" s="66">
        <v>477</v>
      </c>
      <c r="K519" s="67">
        <v>750</v>
      </c>
      <c r="L519" s="64">
        <v>750</v>
      </c>
      <c r="M519" s="64">
        <v>700</v>
      </c>
      <c r="N519" s="67">
        <f>ABS(K519-$J519)</f>
        <v>273</v>
      </c>
      <c r="O519" s="64">
        <f>ABS(L519-$J519)</f>
        <v>273</v>
      </c>
      <c r="P519" s="64">
        <f>ABS(M519-$J519)</f>
        <v>223</v>
      </c>
      <c r="Q519" s="66">
        <v>6.3281754385964915</v>
      </c>
      <c r="R519" s="66">
        <f>$Q519*J519</f>
        <v>3018.5396842105265</v>
      </c>
      <c r="S519" s="67">
        <f>$Q519*K519</f>
        <v>4746.1315789473683</v>
      </c>
      <c r="T519" s="64">
        <f>$Q519*L519</f>
        <v>4746.1315789473683</v>
      </c>
      <c r="U519" s="64">
        <f>$Q519*M519</f>
        <v>4429.7228070175443</v>
      </c>
      <c r="V519" s="67">
        <f t="shared" si="41"/>
        <v>1727.5918947368418</v>
      </c>
      <c r="W519" s="64">
        <f t="shared" si="42"/>
        <v>1727.5918947368418</v>
      </c>
      <c r="X519" s="117">
        <f t="shared" si="43"/>
        <v>1411.1831228070178</v>
      </c>
      <c r="Y519" s="75">
        <f>IFERROR(MAX(1-N519/$J519,0),1)</f>
        <v>0.42767295597484278</v>
      </c>
      <c r="Z519" s="27">
        <f>IFERROR(MAX(1-O519/$J519,0),1)</f>
        <v>0.42767295597484278</v>
      </c>
      <c r="AA519" s="76">
        <f>IFERROR(MAX(1-P519/$J519,0),1)</f>
        <v>0.53249475890985321</v>
      </c>
      <c r="AB519" s="65" t="str">
        <f>IF(SUM($J519,M519)=0,"Others",VLOOKUP(AA519,Master!$B$4:$D$13,3,TRUE))</f>
        <v>50-60%</v>
      </c>
      <c r="AC519" s="60" t="str">
        <f>IF(SUM(J519,K519)=0,"Others",IF(AND(K519=0,J519&gt;0),"Not Forecasted But Sold",IF(AND(K519&gt;0,J519=0),"Forecasted But Not Sold",IF(K519/J519&gt;1.1,"Overforecast",IF(K519/J519&lt;0.9,"Underforecast","Normal")))))</f>
        <v>Overforecast</v>
      </c>
      <c r="AD519" s="61" t="str">
        <f>IF(SUM(J519,L519)=0,"Others",IF(AND(L519=0,J519&gt;0),"Not Forecasted But Sold",IF(AND(L519&gt;0,J519=0),"Forecasted But Not Sold",IF(L519/J519&gt;1.1,"Overforecast",IF(L519/J519&lt;0.9,"Underforecast","Normal")))))</f>
        <v>Overforecast</v>
      </c>
      <c r="AE519" s="61" t="str">
        <f>IF(SUM(J519,M519)=0,"Others",IF(AND(M519=0,J519&gt;0),"Not Forecasted But Sold",IF(AND(M519&gt;0,J519=0),"Forecasted But Not Sold",IF(M519/J519&gt;1.1,"Overforecast",IF(M519/J519&lt;0.9,"Underforecast","Normal")))))</f>
        <v>Overforecast</v>
      </c>
      <c r="AF519" s="144" t="str">
        <f>IFERROR(IF(J519=0,"0",VLOOKUP(J519/M519,Master!$N$5:$P$11,3,TRUE)),"Sales Agst No FC")</f>
        <v>50-80</v>
      </c>
    </row>
    <row r="520" spans="1:32" x14ac:dyDescent="0.45">
      <c r="A520" s="60" t="s">
        <v>2302</v>
      </c>
      <c r="B520" s="61" t="s">
        <v>1123</v>
      </c>
      <c r="C520" s="61" t="s">
        <v>1136</v>
      </c>
      <c r="D520" s="61" t="s">
        <v>1229</v>
      </c>
      <c r="E520" s="62" t="s">
        <v>631</v>
      </c>
      <c r="F520" s="62" t="s">
        <v>1806</v>
      </c>
      <c r="G520" s="63">
        <v>44593</v>
      </c>
      <c r="H520" s="64">
        <v>11113</v>
      </c>
      <c r="I520" s="61" t="str">
        <f t="shared" si="44"/>
        <v>Demand</v>
      </c>
      <c r="J520" s="66">
        <v>1561</v>
      </c>
      <c r="K520" s="67">
        <v>944</v>
      </c>
      <c r="L520" s="64">
        <v>944</v>
      </c>
      <c r="M520" s="64">
        <v>700</v>
      </c>
      <c r="N520" s="67">
        <f>ABS(K520-$J520)</f>
        <v>617</v>
      </c>
      <c r="O520" s="64">
        <f>ABS(L520-$J520)</f>
        <v>617</v>
      </c>
      <c r="P520" s="64">
        <f>ABS(M520-$J520)</f>
        <v>861</v>
      </c>
      <c r="Q520" s="66">
        <v>5.1908316415094342</v>
      </c>
      <c r="R520" s="66">
        <f>$Q520*J520</f>
        <v>8102.8881923962272</v>
      </c>
      <c r="S520" s="67">
        <f>$Q520*K520</f>
        <v>4900.1450695849062</v>
      </c>
      <c r="T520" s="64">
        <f>$Q520*L520</f>
        <v>4900.1450695849062</v>
      </c>
      <c r="U520" s="64">
        <f>$Q520*M520</f>
        <v>3633.5821490566041</v>
      </c>
      <c r="V520" s="67">
        <f t="shared" si="41"/>
        <v>3202.743122811321</v>
      </c>
      <c r="W520" s="64">
        <f t="shared" si="42"/>
        <v>3202.743122811321</v>
      </c>
      <c r="X520" s="117">
        <f t="shared" si="43"/>
        <v>4469.3060433396231</v>
      </c>
      <c r="Y520" s="75">
        <f>IFERROR(MAX(1-N520/$J520,0),1)</f>
        <v>0.60474055092889167</v>
      </c>
      <c r="Z520" s="27">
        <f>IFERROR(MAX(1-O520/$J520,0),1)</f>
        <v>0.60474055092889167</v>
      </c>
      <c r="AA520" s="76">
        <f>IFERROR(MAX(1-P520/$J520,0),1)</f>
        <v>0.44843049327354256</v>
      </c>
      <c r="AB520" s="65" t="str">
        <f>IF(SUM($J520,M520)=0,"Others",VLOOKUP(AA520,Master!$B$4:$D$13,3,TRUE))</f>
        <v>40-50%</v>
      </c>
      <c r="AC520" s="60" t="str">
        <f>IF(SUM(J520,K520)=0,"Others",IF(AND(K520=0,J520&gt;0),"Not Forecasted But Sold",IF(AND(K520&gt;0,J520=0),"Forecasted But Not Sold",IF(K520/J520&gt;1.1,"Overforecast",IF(K520/J520&lt;0.9,"Underforecast","Normal")))))</f>
        <v>Underforecast</v>
      </c>
      <c r="AD520" s="61" t="str">
        <f>IF(SUM(J520,L520)=0,"Others",IF(AND(L520=0,J520&gt;0),"Not Forecasted But Sold",IF(AND(L520&gt;0,J520=0),"Forecasted But Not Sold",IF(L520/J520&gt;1.1,"Overforecast",IF(L520/J520&lt;0.9,"Underforecast","Normal")))))</f>
        <v>Underforecast</v>
      </c>
      <c r="AE520" s="61" t="str">
        <f>IF(SUM(J520,M520)=0,"Others",IF(AND(M520=0,J520&gt;0),"Not Forecasted But Sold",IF(AND(M520&gt;0,J520=0),"Forecasted But Not Sold",IF(M520/J520&gt;1.1,"Overforecast",IF(M520/J520&lt;0.9,"Underforecast","Normal")))))</f>
        <v>Underforecast</v>
      </c>
      <c r="AF520" s="144" t="str">
        <f>IFERROR(IF(J520=0,"0",VLOOKUP(J520/M520,Master!$N$5:$P$11,3,TRUE)),"Sales Agst No FC")</f>
        <v>&gt;200"</v>
      </c>
    </row>
    <row r="521" spans="1:32" x14ac:dyDescent="0.45">
      <c r="A521" s="60" t="s">
        <v>2302</v>
      </c>
      <c r="B521" s="61" t="s">
        <v>1123</v>
      </c>
      <c r="C521" s="61" t="s">
        <v>1136</v>
      </c>
      <c r="D521" s="61" t="s">
        <v>1230</v>
      </c>
      <c r="E521" s="62" t="s">
        <v>632</v>
      </c>
      <c r="F521" s="62" t="s">
        <v>1807</v>
      </c>
      <c r="G521" s="63">
        <v>44593</v>
      </c>
      <c r="H521" s="64">
        <v>16426</v>
      </c>
      <c r="I521" s="61" t="str">
        <f t="shared" si="44"/>
        <v>Demand</v>
      </c>
      <c r="J521" s="66">
        <v>1356</v>
      </c>
      <c r="K521" s="67">
        <v>428</v>
      </c>
      <c r="L521" s="64">
        <v>428</v>
      </c>
      <c r="M521" s="64">
        <v>300</v>
      </c>
      <c r="N521" s="67">
        <f>ABS(K521-$J521)</f>
        <v>928</v>
      </c>
      <c r="O521" s="64">
        <f>ABS(L521-$J521)</f>
        <v>928</v>
      </c>
      <c r="P521" s="64">
        <f>ABS(M521-$J521)</f>
        <v>1056</v>
      </c>
      <c r="Q521" s="66">
        <v>4.1510684586788686</v>
      </c>
      <c r="R521" s="66">
        <f>$Q521*J521</f>
        <v>5628.8488299685459</v>
      </c>
      <c r="S521" s="67">
        <f>$Q521*K521</f>
        <v>1776.6573003145559</v>
      </c>
      <c r="T521" s="64">
        <f>$Q521*L521</f>
        <v>1776.6573003145559</v>
      </c>
      <c r="U521" s="64">
        <f>$Q521*M521</f>
        <v>1245.3205376036606</v>
      </c>
      <c r="V521" s="67">
        <f t="shared" si="41"/>
        <v>3852.1915296539901</v>
      </c>
      <c r="W521" s="64">
        <f t="shared" si="42"/>
        <v>3852.1915296539901</v>
      </c>
      <c r="X521" s="117">
        <f t="shared" si="43"/>
        <v>4383.5282923648856</v>
      </c>
      <c r="Y521" s="75">
        <f>IFERROR(MAX(1-N521/$J521,0),1)</f>
        <v>0.31563421828908556</v>
      </c>
      <c r="Z521" s="27">
        <f>IFERROR(MAX(1-O521/$J521,0),1)</f>
        <v>0.31563421828908556</v>
      </c>
      <c r="AA521" s="76">
        <f>IFERROR(MAX(1-P521/$J521,0),1)</f>
        <v>0.22123893805309736</v>
      </c>
      <c r="AB521" s="65" t="str">
        <f>IF(SUM($J521,M521)=0,"Others",VLOOKUP(AA521,Master!$B$4:$D$13,3,TRUE))</f>
        <v>20-30%</v>
      </c>
      <c r="AC521" s="60" t="str">
        <f>IF(SUM(J521,K521)=0,"Others",IF(AND(K521=0,J521&gt;0),"Not Forecasted But Sold",IF(AND(K521&gt;0,J521=0),"Forecasted But Not Sold",IF(K521/J521&gt;1.1,"Overforecast",IF(K521/J521&lt;0.9,"Underforecast","Normal")))))</f>
        <v>Underforecast</v>
      </c>
      <c r="AD521" s="61" t="str">
        <f>IF(SUM(J521,L521)=0,"Others",IF(AND(L521=0,J521&gt;0),"Not Forecasted But Sold",IF(AND(L521&gt;0,J521=0),"Forecasted But Not Sold",IF(L521/J521&gt;1.1,"Overforecast",IF(L521/J521&lt;0.9,"Underforecast","Normal")))))</f>
        <v>Underforecast</v>
      </c>
      <c r="AE521" s="61" t="str">
        <f>IF(SUM(J521,M521)=0,"Others",IF(AND(M521=0,J521&gt;0),"Not Forecasted But Sold",IF(AND(M521&gt;0,J521=0),"Forecasted But Not Sold",IF(M521/J521&gt;1.1,"Overforecast",IF(M521/J521&lt;0.9,"Underforecast","Normal")))))</f>
        <v>Underforecast</v>
      </c>
      <c r="AF521" s="144" t="str">
        <f>IFERROR(IF(J521=0,"0",VLOOKUP(J521/M521,Master!$N$5:$P$11,3,TRUE)),"Sales Agst No FC")</f>
        <v>&gt;200"</v>
      </c>
    </row>
    <row r="522" spans="1:32" x14ac:dyDescent="0.45">
      <c r="A522" s="60" t="s">
        <v>2302</v>
      </c>
      <c r="B522" s="61" t="s">
        <v>1123</v>
      </c>
      <c r="C522" s="61" t="s">
        <v>1136</v>
      </c>
      <c r="D522" s="61" t="s">
        <v>1230</v>
      </c>
      <c r="E522" s="62" t="s">
        <v>633</v>
      </c>
      <c r="F522" s="62" t="s">
        <v>1808</v>
      </c>
      <c r="G522" s="63">
        <v>44593</v>
      </c>
      <c r="H522" s="64">
        <v>7830</v>
      </c>
      <c r="I522" s="61" t="str">
        <f t="shared" si="44"/>
        <v>Demand</v>
      </c>
      <c r="J522" s="66">
        <v>1998</v>
      </c>
      <c r="K522" s="67">
        <v>412</v>
      </c>
      <c r="L522" s="64">
        <v>412</v>
      </c>
      <c r="M522" s="64">
        <v>300</v>
      </c>
      <c r="N522" s="67">
        <f>ABS(K522-$J522)</f>
        <v>1586</v>
      </c>
      <c r="O522" s="64">
        <f>ABS(L522-$J522)</f>
        <v>1586</v>
      </c>
      <c r="P522" s="64">
        <f>ABS(M522-$J522)</f>
        <v>1698</v>
      </c>
      <c r="Q522" s="66">
        <v>4.2302298400572926</v>
      </c>
      <c r="R522" s="66">
        <f>$Q522*J522</f>
        <v>8451.9992204344708</v>
      </c>
      <c r="S522" s="67">
        <f>$Q522*K522</f>
        <v>1742.8546941036045</v>
      </c>
      <c r="T522" s="64">
        <f>$Q522*L522</f>
        <v>1742.8546941036045</v>
      </c>
      <c r="U522" s="64">
        <f>$Q522*M522</f>
        <v>1269.0689520171877</v>
      </c>
      <c r="V522" s="67">
        <f t="shared" si="41"/>
        <v>6709.144526330866</v>
      </c>
      <c r="W522" s="64">
        <f t="shared" si="42"/>
        <v>6709.144526330866</v>
      </c>
      <c r="X522" s="117">
        <f t="shared" si="43"/>
        <v>7182.9302684172835</v>
      </c>
      <c r="Y522" s="75">
        <f>IFERROR(MAX(1-N522/$J522,0),1)</f>
        <v>0.20620620620620622</v>
      </c>
      <c r="Z522" s="27">
        <f>IFERROR(MAX(1-O522/$J522,0),1)</f>
        <v>0.20620620620620622</v>
      </c>
      <c r="AA522" s="76">
        <f>IFERROR(MAX(1-P522/$J522,0),1)</f>
        <v>0.1501501501501501</v>
      </c>
      <c r="AB522" s="65" t="str">
        <f>IF(SUM($J522,M522)=0,"Others",VLOOKUP(AA522,Master!$B$4:$D$13,3,TRUE))</f>
        <v>10-20%</v>
      </c>
      <c r="AC522" s="60" t="str">
        <f>IF(SUM(J522,K522)=0,"Others",IF(AND(K522=0,J522&gt;0),"Not Forecasted But Sold",IF(AND(K522&gt;0,J522=0),"Forecasted But Not Sold",IF(K522/J522&gt;1.1,"Overforecast",IF(K522/J522&lt;0.9,"Underforecast","Normal")))))</f>
        <v>Underforecast</v>
      </c>
      <c r="AD522" s="61" t="str">
        <f>IF(SUM(J522,L522)=0,"Others",IF(AND(L522=0,J522&gt;0),"Not Forecasted But Sold",IF(AND(L522&gt;0,J522=0),"Forecasted But Not Sold",IF(L522/J522&gt;1.1,"Overforecast",IF(L522/J522&lt;0.9,"Underforecast","Normal")))))</f>
        <v>Underforecast</v>
      </c>
      <c r="AE522" s="61" t="str">
        <f>IF(SUM(J522,M522)=0,"Others",IF(AND(M522=0,J522&gt;0),"Not Forecasted But Sold",IF(AND(M522&gt;0,J522=0),"Forecasted But Not Sold",IF(M522/J522&gt;1.1,"Overforecast",IF(M522/J522&lt;0.9,"Underforecast","Normal")))))</f>
        <v>Underforecast</v>
      </c>
      <c r="AF522" s="144" t="str">
        <f>IFERROR(IF(J522=0,"0",VLOOKUP(J522/M522,Master!$N$5:$P$11,3,TRUE)),"Sales Agst No FC")</f>
        <v>&gt;200"</v>
      </c>
    </row>
    <row r="523" spans="1:32" x14ac:dyDescent="0.45">
      <c r="A523" s="60" t="s">
        <v>2302</v>
      </c>
      <c r="B523" s="61" t="s">
        <v>1119</v>
      </c>
      <c r="C523" s="61" t="s">
        <v>1136</v>
      </c>
      <c r="D523" s="61" t="s">
        <v>1231</v>
      </c>
      <c r="E523" s="62" t="s">
        <v>634</v>
      </c>
      <c r="F523" s="62" t="s">
        <v>1809</v>
      </c>
      <c r="G523" s="63">
        <v>44593</v>
      </c>
      <c r="H523" s="64">
        <v>18740</v>
      </c>
      <c r="I523" s="61" t="str">
        <f t="shared" si="44"/>
        <v>Demand</v>
      </c>
      <c r="J523" s="66">
        <v>467</v>
      </c>
      <c r="K523" s="67">
        <v>269</v>
      </c>
      <c r="L523" s="64">
        <v>269</v>
      </c>
      <c r="M523" s="64">
        <v>100</v>
      </c>
      <c r="N523" s="67">
        <f>ABS(K523-$J523)</f>
        <v>198</v>
      </c>
      <c r="O523" s="64">
        <f>ABS(L523-$J523)</f>
        <v>198</v>
      </c>
      <c r="P523" s="64">
        <f>ABS(M523-$J523)</f>
        <v>367</v>
      </c>
      <c r="Q523" s="66">
        <v>12.83458028518289</v>
      </c>
      <c r="R523" s="66">
        <f>$Q523*J523</f>
        <v>5993.7489931804093</v>
      </c>
      <c r="S523" s="67">
        <f>$Q523*K523</f>
        <v>3452.5020967141973</v>
      </c>
      <c r="T523" s="64">
        <f>$Q523*L523</f>
        <v>3452.5020967141973</v>
      </c>
      <c r="U523" s="64">
        <f>$Q523*M523</f>
        <v>1283.458028518289</v>
      </c>
      <c r="V523" s="67">
        <f t="shared" si="41"/>
        <v>2541.2468964662121</v>
      </c>
      <c r="W523" s="64">
        <f t="shared" si="42"/>
        <v>2541.2468964662121</v>
      </c>
      <c r="X523" s="117">
        <f t="shared" si="43"/>
        <v>4710.2909646621201</v>
      </c>
      <c r="Y523" s="75">
        <f>IFERROR(MAX(1-N523/$J523,0),1)</f>
        <v>0.57601713062098503</v>
      </c>
      <c r="Z523" s="27">
        <f>IFERROR(MAX(1-O523/$J523,0),1)</f>
        <v>0.57601713062098503</v>
      </c>
      <c r="AA523" s="76">
        <f>IFERROR(MAX(1-P523/$J523,0),1)</f>
        <v>0.21413276231263378</v>
      </c>
      <c r="AB523" s="65" t="str">
        <f>IF(SUM($J523,M523)=0,"Others",VLOOKUP(AA523,Master!$B$4:$D$13,3,TRUE))</f>
        <v>20-30%</v>
      </c>
      <c r="AC523" s="60" t="str">
        <f>IF(SUM(J523,K523)=0,"Others",IF(AND(K523=0,J523&gt;0),"Not Forecasted But Sold",IF(AND(K523&gt;0,J523=0),"Forecasted But Not Sold",IF(K523/J523&gt;1.1,"Overforecast",IF(K523/J523&lt;0.9,"Underforecast","Normal")))))</f>
        <v>Underforecast</v>
      </c>
      <c r="AD523" s="61" t="str">
        <f>IF(SUM(J523,L523)=0,"Others",IF(AND(L523=0,J523&gt;0),"Not Forecasted But Sold",IF(AND(L523&gt;0,J523=0),"Forecasted But Not Sold",IF(L523/J523&gt;1.1,"Overforecast",IF(L523/J523&lt;0.9,"Underforecast","Normal")))))</f>
        <v>Underforecast</v>
      </c>
      <c r="AE523" s="61" t="str">
        <f>IF(SUM(J523,M523)=0,"Others",IF(AND(M523=0,J523&gt;0),"Not Forecasted But Sold",IF(AND(M523&gt;0,J523=0),"Forecasted But Not Sold",IF(M523/J523&gt;1.1,"Overforecast",IF(M523/J523&lt;0.9,"Underforecast","Normal")))))</f>
        <v>Underforecast</v>
      </c>
      <c r="AF523" s="144" t="str">
        <f>IFERROR(IF(J523=0,"0",VLOOKUP(J523/M523,Master!$N$5:$P$11,3,TRUE)),"Sales Agst No FC")</f>
        <v>&gt;200"</v>
      </c>
    </row>
    <row r="524" spans="1:32" x14ac:dyDescent="0.45">
      <c r="A524" s="60" t="s">
        <v>2302</v>
      </c>
      <c r="B524" s="61" t="s">
        <v>1119</v>
      </c>
      <c r="C524" s="61" t="s">
        <v>1136</v>
      </c>
      <c r="D524" s="61" t="s">
        <v>1231</v>
      </c>
      <c r="E524" s="62" t="s">
        <v>635</v>
      </c>
      <c r="F524" s="62" t="s">
        <v>1810</v>
      </c>
      <c r="G524" s="63">
        <v>44593</v>
      </c>
      <c r="H524" s="64">
        <v>11667</v>
      </c>
      <c r="I524" s="61" t="str">
        <f t="shared" si="44"/>
        <v>Demand</v>
      </c>
      <c r="J524" s="66">
        <v>718</v>
      </c>
      <c r="K524" s="67">
        <v>319</v>
      </c>
      <c r="L524" s="64">
        <v>319</v>
      </c>
      <c r="M524" s="64">
        <v>200</v>
      </c>
      <c r="N524" s="67">
        <f>ABS(K524-$J524)</f>
        <v>399</v>
      </c>
      <c r="O524" s="64">
        <f>ABS(L524-$J524)</f>
        <v>399</v>
      </c>
      <c r="P524" s="64">
        <f>ABS(M524-$J524)</f>
        <v>518</v>
      </c>
      <c r="Q524" s="66">
        <v>25.796904334828103</v>
      </c>
      <c r="R524" s="66">
        <f>$Q524*J524</f>
        <v>18522.177312406577</v>
      </c>
      <c r="S524" s="67">
        <f>$Q524*K524</f>
        <v>8229.2124828101641</v>
      </c>
      <c r="T524" s="64">
        <f>$Q524*L524</f>
        <v>8229.2124828101641</v>
      </c>
      <c r="U524" s="64">
        <f>$Q524*M524</f>
        <v>5159.380866965621</v>
      </c>
      <c r="V524" s="67">
        <f t="shared" ref="V524:V564" si="45">ABS(S524-$R524)</f>
        <v>10292.964829596413</v>
      </c>
      <c r="W524" s="64">
        <f t="shared" ref="W524:W564" si="46">ABS(T524-$R524)</f>
        <v>10292.964829596413</v>
      </c>
      <c r="X524" s="117">
        <f t="shared" ref="X524:X564" si="47">ABS(U524-R524)</f>
        <v>13362.796445440956</v>
      </c>
      <c r="Y524" s="75">
        <f>IFERROR(MAX(1-N524/$J524,0),1)</f>
        <v>0.44428969359331472</v>
      </c>
      <c r="Z524" s="27">
        <f>IFERROR(MAX(1-O524/$J524,0),1)</f>
        <v>0.44428969359331472</v>
      </c>
      <c r="AA524" s="76">
        <f>IFERROR(MAX(1-P524/$J524,0),1)</f>
        <v>0.2785515320334262</v>
      </c>
      <c r="AB524" s="65" t="str">
        <f>IF(SUM($J524,M524)=0,"Others",VLOOKUP(AA524,Master!$B$4:$D$13,3,TRUE))</f>
        <v>20-30%</v>
      </c>
      <c r="AC524" s="60" t="str">
        <f>IF(SUM(J524,K524)=0,"Others",IF(AND(K524=0,J524&gt;0),"Not Forecasted But Sold",IF(AND(K524&gt;0,J524=0),"Forecasted But Not Sold",IF(K524/J524&gt;1.1,"Overforecast",IF(K524/J524&lt;0.9,"Underforecast","Normal")))))</f>
        <v>Underforecast</v>
      </c>
      <c r="AD524" s="61" t="str">
        <f>IF(SUM(J524,L524)=0,"Others",IF(AND(L524=0,J524&gt;0),"Not Forecasted But Sold",IF(AND(L524&gt;0,J524=0),"Forecasted But Not Sold",IF(L524/J524&gt;1.1,"Overforecast",IF(L524/J524&lt;0.9,"Underforecast","Normal")))))</f>
        <v>Underforecast</v>
      </c>
      <c r="AE524" s="61" t="str">
        <f>IF(SUM(J524,M524)=0,"Others",IF(AND(M524=0,J524&gt;0),"Not Forecasted But Sold",IF(AND(M524&gt;0,J524=0),"Forecasted But Not Sold",IF(M524/J524&gt;1.1,"Overforecast",IF(M524/J524&lt;0.9,"Underforecast","Normal")))))</f>
        <v>Underforecast</v>
      </c>
      <c r="AF524" s="144" t="str">
        <f>IFERROR(IF(J524=0,"0",VLOOKUP(J524/M524,Master!$N$5:$P$11,3,TRUE)),"Sales Agst No FC")</f>
        <v>&gt;200"</v>
      </c>
    </row>
    <row r="525" spans="1:32" x14ac:dyDescent="0.45">
      <c r="A525" s="60" t="s">
        <v>2302</v>
      </c>
      <c r="B525" s="61" t="s">
        <v>1122</v>
      </c>
      <c r="C525" s="61" t="s">
        <v>1143</v>
      </c>
      <c r="D525" s="61" t="s">
        <v>1232</v>
      </c>
      <c r="E525" s="62" t="s">
        <v>636</v>
      </c>
      <c r="F525" s="62" t="s">
        <v>1811</v>
      </c>
      <c r="G525" s="63">
        <v>44593</v>
      </c>
      <c r="H525" s="64">
        <v>3515</v>
      </c>
      <c r="I525" s="61" t="str">
        <f t="shared" si="44"/>
        <v>Demand</v>
      </c>
      <c r="J525" s="66">
        <v>436</v>
      </c>
      <c r="K525" s="67">
        <v>516</v>
      </c>
      <c r="L525" s="64">
        <v>516</v>
      </c>
      <c r="M525" s="64">
        <v>620</v>
      </c>
      <c r="N525" s="67">
        <f>ABS(K525-$J525)</f>
        <v>80</v>
      </c>
      <c r="O525" s="64">
        <f>ABS(L525-$J525)</f>
        <v>80</v>
      </c>
      <c r="P525" s="64">
        <f>ABS(M525-$J525)</f>
        <v>184</v>
      </c>
      <c r="Q525" s="66">
        <v>40.090000000000003</v>
      </c>
      <c r="R525" s="66">
        <f>$Q525*J525</f>
        <v>17479.240000000002</v>
      </c>
      <c r="S525" s="67">
        <f>$Q525*K525</f>
        <v>20686.440000000002</v>
      </c>
      <c r="T525" s="64">
        <f>$Q525*L525</f>
        <v>20686.440000000002</v>
      </c>
      <c r="U525" s="64">
        <f>$Q525*M525</f>
        <v>24855.800000000003</v>
      </c>
      <c r="V525" s="67">
        <f t="shared" si="45"/>
        <v>3207.2000000000007</v>
      </c>
      <c r="W525" s="64">
        <f t="shared" si="46"/>
        <v>3207.2000000000007</v>
      </c>
      <c r="X525" s="117">
        <f t="shared" si="47"/>
        <v>7376.5600000000013</v>
      </c>
      <c r="Y525" s="75">
        <f>IFERROR(MAX(1-N525/$J525,0),1)</f>
        <v>0.8165137614678899</v>
      </c>
      <c r="Z525" s="27">
        <f>IFERROR(MAX(1-O525/$J525,0),1)</f>
        <v>0.8165137614678899</v>
      </c>
      <c r="AA525" s="76">
        <f>IFERROR(MAX(1-P525/$J525,0),1)</f>
        <v>0.57798165137614677</v>
      </c>
      <c r="AB525" s="65" t="str">
        <f>IF(SUM($J525,M525)=0,"Others",VLOOKUP(AA525,Master!$B$4:$D$13,3,TRUE))</f>
        <v>50-60%</v>
      </c>
      <c r="AC525" s="60" t="str">
        <f>IF(SUM(J525,K525)=0,"Others",IF(AND(K525=0,J525&gt;0),"Not Forecasted But Sold",IF(AND(K525&gt;0,J525=0),"Forecasted But Not Sold",IF(K525/J525&gt;1.1,"Overforecast",IF(K525/J525&lt;0.9,"Underforecast","Normal")))))</f>
        <v>Overforecast</v>
      </c>
      <c r="AD525" s="61" t="str">
        <f>IF(SUM(J525,L525)=0,"Others",IF(AND(L525=0,J525&gt;0),"Not Forecasted But Sold",IF(AND(L525&gt;0,J525=0),"Forecasted But Not Sold",IF(L525/J525&gt;1.1,"Overforecast",IF(L525/J525&lt;0.9,"Underforecast","Normal")))))</f>
        <v>Overforecast</v>
      </c>
      <c r="AE525" s="61" t="str">
        <f>IF(SUM(J525,M525)=0,"Others",IF(AND(M525=0,J525&gt;0),"Not Forecasted But Sold",IF(AND(M525&gt;0,J525=0),"Forecasted But Not Sold",IF(M525/J525&gt;1.1,"Overforecast",IF(M525/J525&lt;0.9,"Underforecast","Normal")))))</f>
        <v>Overforecast</v>
      </c>
      <c r="AF525" s="144" t="str">
        <f>IFERROR(IF(J525=0,"0",VLOOKUP(J525/M525,Master!$N$5:$P$11,3,TRUE)),"Sales Agst No FC")</f>
        <v>50-80</v>
      </c>
    </row>
    <row r="526" spans="1:32" x14ac:dyDescent="0.45">
      <c r="A526" s="60" t="s">
        <v>2302</v>
      </c>
      <c r="B526" s="61" t="s">
        <v>1123</v>
      </c>
      <c r="C526" s="61" t="s">
        <v>1143</v>
      </c>
      <c r="D526" s="61" t="s">
        <v>1232</v>
      </c>
      <c r="E526" s="62" t="s">
        <v>637</v>
      </c>
      <c r="F526" s="62" t="s">
        <v>1812</v>
      </c>
      <c r="G526" s="63">
        <v>44593</v>
      </c>
      <c r="H526" s="64">
        <v>886</v>
      </c>
      <c r="I526" s="61" t="str">
        <f t="shared" si="44"/>
        <v>Demand</v>
      </c>
      <c r="J526" s="66">
        <v>292</v>
      </c>
      <c r="K526" s="67">
        <v>247</v>
      </c>
      <c r="L526" s="64">
        <v>247</v>
      </c>
      <c r="M526" s="64">
        <v>300</v>
      </c>
      <c r="N526" s="67">
        <f>ABS(K526-$J526)</f>
        <v>45</v>
      </c>
      <c r="O526" s="64">
        <f>ABS(L526-$J526)</f>
        <v>45</v>
      </c>
      <c r="P526" s="64">
        <f>ABS(M526-$J526)</f>
        <v>8</v>
      </c>
      <c r="Q526" s="66">
        <v>22.75963440860215</v>
      </c>
      <c r="R526" s="66">
        <f>$Q526*J526</f>
        <v>6645.8132473118276</v>
      </c>
      <c r="S526" s="67">
        <f>$Q526*K526</f>
        <v>5621.6296989247312</v>
      </c>
      <c r="T526" s="64">
        <f>$Q526*L526</f>
        <v>5621.6296989247312</v>
      </c>
      <c r="U526" s="64">
        <f>$Q526*M526</f>
        <v>6827.8903225806453</v>
      </c>
      <c r="V526" s="67">
        <f t="shared" si="45"/>
        <v>1024.1835483870964</v>
      </c>
      <c r="W526" s="64">
        <f t="shared" si="46"/>
        <v>1024.1835483870964</v>
      </c>
      <c r="X526" s="117">
        <f t="shared" si="47"/>
        <v>182.07707526881768</v>
      </c>
      <c r="Y526" s="75">
        <f>IFERROR(MAX(1-N526/$J526,0),1)</f>
        <v>0.84589041095890405</v>
      </c>
      <c r="Z526" s="27">
        <f>IFERROR(MAX(1-O526/$J526,0),1)</f>
        <v>0.84589041095890405</v>
      </c>
      <c r="AA526" s="76">
        <f>IFERROR(MAX(1-P526/$J526,0),1)</f>
        <v>0.9726027397260274</v>
      </c>
      <c r="AB526" s="65" t="str">
        <f>IF(SUM($J526,M526)=0,"Others",VLOOKUP(AA526,Master!$B$4:$D$13,3,TRUE))</f>
        <v>90-100%</v>
      </c>
      <c r="AC526" s="60" t="str">
        <f>IF(SUM(J526,K526)=0,"Others",IF(AND(K526=0,J526&gt;0),"Not Forecasted But Sold",IF(AND(K526&gt;0,J526=0),"Forecasted But Not Sold",IF(K526/J526&gt;1.1,"Overforecast",IF(K526/J526&lt;0.9,"Underforecast","Normal")))))</f>
        <v>Underforecast</v>
      </c>
      <c r="AD526" s="61" t="str">
        <f>IF(SUM(J526,L526)=0,"Others",IF(AND(L526=0,J526&gt;0),"Not Forecasted But Sold",IF(AND(L526&gt;0,J526=0),"Forecasted But Not Sold",IF(L526/J526&gt;1.1,"Overforecast",IF(L526/J526&lt;0.9,"Underforecast","Normal")))))</f>
        <v>Underforecast</v>
      </c>
      <c r="AE526" s="61" t="str">
        <f>IF(SUM(J526,M526)=0,"Others",IF(AND(M526=0,J526&gt;0),"Not Forecasted But Sold",IF(AND(M526&gt;0,J526=0),"Forecasted But Not Sold",IF(M526/J526&gt;1.1,"Overforecast",IF(M526/J526&lt;0.9,"Underforecast","Normal")))))</f>
        <v>Normal</v>
      </c>
      <c r="AF526" s="144" t="str">
        <f>IFERROR(IF(J526=0,"0",VLOOKUP(J526/M526,Master!$N$5:$P$11,3,TRUE)),"Sales Agst No FC")</f>
        <v>80-120</v>
      </c>
    </row>
    <row r="527" spans="1:32" x14ac:dyDescent="0.45">
      <c r="A527" s="60" t="s">
        <v>2302</v>
      </c>
      <c r="B527" s="61" t="s">
        <v>1121</v>
      </c>
      <c r="C527" s="61" t="s">
        <v>1143</v>
      </c>
      <c r="D527" s="61" t="s">
        <v>1232</v>
      </c>
      <c r="E527" s="62" t="s">
        <v>638</v>
      </c>
      <c r="F527" s="62" t="s">
        <v>1813</v>
      </c>
      <c r="G527" s="63">
        <v>44593</v>
      </c>
      <c r="H527" s="64">
        <v>4988</v>
      </c>
      <c r="I527" s="61" t="str">
        <f t="shared" si="44"/>
        <v>Demand</v>
      </c>
      <c r="J527" s="66">
        <v>469</v>
      </c>
      <c r="K527" s="67">
        <v>9</v>
      </c>
      <c r="L527" s="64">
        <v>9</v>
      </c>
      <c r="M527" s="64">
        <v>3</v>
      </c>
      <c r="N527" s="67">
        <f>ABS(K527-$J527)</f>
        <v>460</v>
      </c>
      <c r="O527" s="64">
        <f>ABS(L527-$J527)</f>
        <v>460</v>
      </c>
      <c r="P527" s="64">
        <f>ABS(M527-$J527)</f>
        <v>466</v>
      </c>
      <c r="Q527" s="66">
        <v>29.75</v>
      </c>
      <c r="R527" s="66">
        <f>$Q527*J527</f>
        <v>13952.75</v>
      </c>
      <c r="S527" s="67">
        <f>$Q527*K527</f>
        <v>267.75</v>
      </c>
      <c r="T527" s="64">
        <f>$Q527*L527</f>
        <v>267.75</v>
      </c>
      <c r="U527" s="64">
        <f>$Q527*M527</f>
        <v>89.25</v>
      </c>
      <c r="V527" s="67">
        <f t="shared" si="45"/>
        <v>13685</v>
      </c>
      <c r="W527" s="64">
        <f t="shared" si="46"/>
        <v>13685</v>
      </c>
      <c r="X527" s="117">
        <f t="shared" si="47"/>
        <v>13863.5</v>
      </c>
      <c r="Y527" s="75">
        <f>IFERROR(MAX(1-N527/$J527,0),1)</f>
        <v>1.9189765458422214E-2</v>
      </c>
      <c r="Z527" s="27">
        <f>IFERROR(MAX(1-O527/$J527,0),1)</f>
        <v>1.9189765458422214E-2</v>
      </c>
      <c r="AA527" s="76">
        <f>IFERROR(MAX(1-P527/$J527,0),1)</f>
        <v>6.3965884861407751E-3</v>
      </c>
      <c r="AB527" s="65" t="str">
        <f>IF(SUM($J527,M527)=0,"Others",VLOOKUP(AA527,Master!$B$4:$D$13,3,TRUE))</f>
        <v>0-10%</v>
      </c>
      <c r="AC527" s="60" t="str">
        <f>IF(SUM(J527,K527)=0,"Others",IF(AND(K527=0,J527&gt;0),"Not Forecasted But Sold",IF(AND(K527&gt;0,J527=0),"Forecasted But Not Sold",IF(K527/J527&gt;1.1,"Overforecast",IF(K527/J527&lt;0.9,"Underforecast","Normal")))))</f>
        <v>Underforecast</v>
      </c>
      <c r="AD527" s="61" t="str">
        <f>IF(SUM(J527,L527)=0,"Others",IF(AND(L527=0,J527&gt;0),"Not Forecasted But Sold",IF(AND(L527&gt;0,J527=0),"Forecasted But Not Sold",IF(L527/J527&gt;1.1,"Overforecast",IF(L527/J527&lt;0.9,"Underforecast","Normal")))))</f>
        <v>Underforecast</v>
      </c>
      <c r="AE527" s="61" t="str">
        <f>IF(SUM(J527,M527)=0,"Others",IF(AND(M527=0,J527&gt;0),"Not Forecasted But Sold",IF(AND(M527&gt;0,J527=0),"Forecasted But Not Sold",IF(M527/J527&gt;1.1,"Overforecast",IF(M527/J527&lt;0.9,"Underforecast","Normal")))))</f>
        <v>Underforecast</v>
      </c>
      <c r="AF527" s="144" t="str">
        <f>IFERROR(IF(J527=0,"0",VLOOKUP(J527/M527,Master!$N$5:$P$11,3,TRUE)),"Sales Agst No FC")</f>
        <v>&gt;200"</v>
      </c>
    </row>
    <row r="528" spans="1:32" x14ac:dyDescent="0.45">
      <c r="A528" s="60" t="s">
        <v>2302</v>
      </c>
      <c r="B528" s="61" t="s">
        <v>1120</v>
      </c>
      <c r="C528" s="61" t="s">
        <v>1143</v>
      </c>
      <c r="D528" s="61" t="s">
        <v>1232</v>
      </c>
      <c r="E528" s="62" t="s">
        <v>639</v>
      </c>
      <c r="F528" s="62" t="s">
        <v>1814</v>
      </c>
      <c r="G528" s="63">
        <v>44593</v>
      </c>
      <c r="H528" s="64">
        <v>2248</v>
      </c>
      <c r="I528" s="61" t="str">
        <f t="shared" si="44"/>
        <v>Demand</v>
      </c>
      <c r="J528" s="66">
        <v>468</v>
      </c>
      <c r="K528" s="67">
        <v>438</v>
      </c>
      <c r="L528" s="64">
        <v>438</v>
      </c>
      <c r="M528" s="64">
        <v>450</v>
      </c>
      <c r="N528" s="67">
        <f>ABS(K528-$J528)</f>
        <v>30</v>
      </c>
      <c r="O528" s="64">
        <f>ABS(L528-$J528)</f>
        <v>30</v>
      </c>
      <c r="P528" s="64">
        <f>ABS(M528-$J528)</f>
        <v>18</v>
      </c>
      <c r="Q528" s="66">
        <v>35.795365853658545</v>
      </c>
      <c r="R528" s="66">
        <f>$Q528*J528</f>
        <v>16752.231219512199</v>
      </c>
      <c r="S528" s="67">
        <f>$Q528*K528</f>
        <v>15678.370243902442</v>
      </c>
      <c r="T528" s="64">
        <f>$Q528*L528</f>
        <v>15678.370243902442</v>
      </c>
      <c r="U528" s="64">
        <f>$Q528*M528</f>
        <v>16107.914634146346</v>
      </c>
      <c r="V528" s="67">
        <f t="shared" si="45"/>
        <v>1073.8609756097576</v>
      </c>
      <c r="W528" s="64">
        <f t="shared" si="46"/>
        <v>1073.8609756097576</v>
      </c>
      <c r="X528" s="117">
        <f t="shared" si="47"/>
        <v>644.31658536585383</v>
      </c>
      <c r="Y528" s="75">
        <f>IFERROR(MAX(1-N528/$J528,0),1)</f>
        <v>0.9358974358974359</v>
      </c>
      <c r="Z528" s="27">
        <f>IFERROR(MAX(1-O528/$J528,0),1)</f>
        <v>0.9358974358974359</v>
      </c>
      <c r="AA528" s="76">
        <f>IFERROR(MAX(1-P528/$J528,0),1)</f>
        <v>0.96153846153846156</v>
      </c>
      <c r="AB528" s="65" t="str">
        <f>IF(SUM($J528,M528)=0,"Others",VLOOKUP(AA528,Master!$B$4:$D$13,3,TRUE))</f>
        <v>90-100%</v>
      </c>
      <c r="AC528" s="60" t="str">
        <f>IF(SUM(J528,K528)=0,"Others",IF(AND(K528=0,J528&gt;0),"Not Forecasted But Sold",IF(AND(K528&gt;0,J528=0),"Forecasted But Not Sold",IF(K528/J528&gt;1.1,"Overforecast",IF(K528/J528&lt;0.9,"Underforecast","Normal")))))</f>
        <v>Normal</v>
      </c>
      <c r="AD528" s="61" t="str">
        <f>IF(SUM(J528,L528)=0,"Others",IF(AND(L528=0,J528&gt;0),"Not Forecasted But Sold",IF(AND(L528&gt;0,J528=0),"Forecasted But Not Sold",IF(L528/J528&gt;1.1,"Overforecast",IF(L528/J528&lt;0.9,"Underforecast","Normal")))))</f>
        <v>Normal</v>
      </c>
      <c r="AE528" s="61" t="str">
        <f>IF(SUM(J528,M528)=0,"Others",IF(AND(M528=0,J528&gt;0),"Not Forecasted But Sold",IF(AND(M528&gt;0,J528=0),"Forecasted But Not Sold",IF(M528/J528&gt;1.1,"Overforecast",IF(M528/J528&lt;0.9,"Underforecast","Normal")))))</f>
        <v>Normal</v>
      </c>
      <c r="AF528" s="144" t="str">
        <f>IFERROR(IF(J528=0,"0",VLOOKUP(J528/M528,Master!$N$5:$P$11,3,TRUE)),"Sales Agst No FC")</f>
        <v>80-120</v>
      </c>
    </row>
    <row r="529" spans="1:32" x14ac:dyDescent="0.45">
      <c r="A529" s="60" t="s">
        <v>2302</v>
      </c>
      <c r="B529" s="61" t="s">
        <v>1122</v>
      </c>
      <c r="C529" s="61" t="s">
        <v>1141</v>
      </c>
      <c r="D529" s="61" t="s">
        <v>1233</v>
      </c>
      <c r="E529" s="62" t="s">
        <v>640</v>
      </c>
      <c r="F529" s="62" t="s">
        <v>1815</v>
      </c>
      <c r="G529" s="63">
        <v>44593</v>
      </c>
      <c r="H529" s="64">
        <v>0</v>
      </c>
      <c r="I529" s="61" t="str">
        <f t="shared" si="44"/>
        <v>Supply</v>
      </c>
      <c r="J529" s="66">
        <v>8</v>
      </c>
      <c r="K529" s="67">
        <v>20</v>
      </c>
      <c r="L529" s="64">
        <v>20</v>
      </c>
      <c r="M529" s="64">
        <v>48</v>
      </c>
      <c r="N529" s="67">
        <f>ABS(K529-$J529)</f>
        <v>12</v>
      </c>
      <c r="O529" s="64">
        <f>ABS(L529-$J529)</f>
        <v>12</v>
      </c>
      <c r="P529" s="64">
        <f>ABS(M529-$J529)</f>
        <v>40</v>
      </c>
      <c r="Q529" s="66">
        <v>2.0925859811971934</v>
      </c>
      <c r="R529" s="66">
        <f>$Q529*J529</f>
        <v>16.740687849577547</v>
      </c>
      <c r="S529" s="67">
        <f>$Q529*K529</f>
        <v>41.851719623943865</v>
      </c>
      <c r="T529" s="64">
        <f>$Q529*L529</f>
        <v>41.851719623943865</v>
      </c>
      <c r="U529" s="64">
        <f>$Q529*M529</f>
        <v>100.44412709746528</v>
      </c>
      <c r="V529" s="67">
        <f t="shared" si="45"/>
        <v>25.111031774366317</v>
      </c>
      <c r="W529" s="64">
        <f t="shared" si="46"/>
        <v>25.111031774366317</v>
      </c>
      <c r="X529" s="117">
        <f t="shared" si="47"/>
        <v>83.703439247887729</v>
      </c>
      <c r="Y529" s="75">
        <f>IFERROR(MAX(1-N529/$J529,0),1)</f>
        <v>0</v>
      </c>
      <c r="Z529" s="27">
        <f>IFERROR(MAX(1-O529/$J529,0),1)</f>
        <v>0</v>
      </c>
      <c r="AA529" s="76">
        <f>IFERROR(MAX(1-P529/$J529,0),1)</f>
        <v>0</v>
      </c>
      <c r="AB529" s="65" t="str">
        <f>IF(SUM($J529,M529)=0,"Others",VLOOKUP(AA529,Master!$B$4:$D$13,3,TRUE))</f>
        <v>0-10%</v>
      </c>
      <c r="AC529" s="60" t="str">
        <f>IF(SUM(J529,K529)=0,"Others",IF(AND(K529=0,J529&gt;0),"Not Forecasted But Sold",IF(AND(K529&gt;0,J529=0),"Forecasted But Not Sold",IF(K529/J529&gt;1.1,"Overforecast",IF(K529/J529&lt;0.9,"Underforecast","Normal")))))</f>
        <v>Overforecast</v>
      </c>
      <c r="AD529" s="61" t="str">
        <f>IF(SUM(J529,L529)=0,"Others",IF(AND(L529=0,J529&gt;0),"Not Forecasted But Sold",IF(AND(L529&gt;0,J529=0),"Forecasted But Not Sold",IF(L529/J529&gt;1.1,"Overforecast",IF(L529/J529&lt;0.9,"Underforecast","Normal")))))</f>
        <v>Overforecast</v>
      </c>
      <c r="AE529" s="61" t="str">
        <f>IF(SUM(J529,M529)=0,"Others",IF(AND(M529=0,J529&gt;0),"Not Forecasted But Sold",IF(AND(M529&gt;0,J529=0),"Forecasted But Not Sold",IF(M529/J529&gt;1.1,"Overforecast",IF(M529/J529&lt;0.9,"Underforecast","Normal")))))</f>
        <v>Overforecast</v>
      </c>
      <c r="AF529" s="144" t="str">
        <f>IFERROR(IF(J529=0,"0",VLOOKUP(J529/M529,Master!$N$5:$P$11,3,TRUE)),"Sales Agst No FC")</f>
        <v>0-25</v>
      </c>
    </row>
    <row r="530" spans="1:32" x14ac:dyDescent="0.45">
      <c r="A530" s="60" t="s">
        <v>2302</v>
      </c>
      <c r="B530" s="61" t="s">
        <v>1122</v>
      </c>
      <c r="C530" s="61" t="s">
        <v>1141</v>
      </c>
      <c r="D530" s="61" t="s">
        <v>1233</v>
      </c>
      <c r="E530" s="62" t="s">
        <v>641</v>
      </c>
      <c r="F530" s="62" t="s">
        <v>1816</v>
      </c>
      <c r="G530" s="63">
        <v>44593</v>
      </c>
      <c r="H530" s="64">
        <v>1792</v>
      </c>
      <c r="I530" s="61" t="str">
        <f t="shared" si="44"/>
        <v>Demand</v>
      </c>
      <c r="J530" s="66">
        <v>51</v>
      </c>
      <c r="K530" s="67">
        <v>200</v>
      </c>
      <c r="L530" s="64">
        <v>200</v>
      </c>
      <c r="M530" s="64">
        <v>187</v>
      </c>
      <c r="N530" s="67">
        <f>ABS(K530-$J530)</f>
        <v>149</v>
      </c>
      <c r="O530" s="64">
        <f>ABS(L530-$J530)</f>
        <v>149</v>
      </c>
      <c r="P530" s="64">
        <f>ABS(M530-$J530)</f>
        <v>136</v>
      </c>
      <c r="Q530" s="66">
        <v>2.6790431988575518</v>
      </c>
      <c r="R530" s="66">
        <f>$Q530*J530</f>
        <v>136.63120314173514</v>
      </c>
      <c r="S530" s="67">
        <f>$Q530*K530</f>
        <v>535.80863977151034</v>
      </c>
      <c r="T530" s="64">
        <f>$Q530*L530</f>
        <v>535.80863977151034</v>
      </c>
      <c r="U530" s="64">
        <f>$Q530*M530</f>
        <v>500.9810781863622</v>
      </c>
      <c r="V530" s="67">
        <f t="shared" si="45"/>
        <v>399.17743662977523</v>
      </c>
      <c r="W530" s="64">
        <f t="shared" si="46"/>
        <v>399.17743662977523</v>
      </c>
      <c r="X530" s="117">
        <f t="shared" si="47"/>
        <v>364.34987504462708</v>
      </c>
      <c r="Y530" s="75">
        <f>IFERROR(MAX(1-N530/$J530,0),1)</f>
        <v>0</v>
      </c>
      <c r="Z530" s="27">
        <f>IFERROR(MAX(1-O530/$J530,0),1)</f>
        <v>0</v>
      </c>
      <c r="AA530" s="76">
        <f>IFERROR(MAX(1-P530/$J530,0),1)</f>
        <v>0</v>
      </c>
      <c r="AB530" s="65" t="str">
        <f>IF(SUM($J530,M530)=0,"Others",VLOOKUP(AA530,Master!$B$4:$D$13,3,TRUE))</f>
        <v>0-10%</v>
      </c>
      <c r="AC530" s="60" t="str">
        <f>IF(SUM(J530,K530)=0,"Others",IF(AND(K530=0,J530&gt;0),"Not Forecasted But Sold",IF(AND(K530&gt;0,J530=0),"Forecasted But Not Sold",IF(K530/J530&gt;1.1,"Overforecast",IF(K530/J530&lt;0.9,"Underforecast","Normal")))))</f>
        <v>Overforecast</v>
      </c>
      <c r="AD530" s="61" t="str">
        <f>IF(SUM(J530,L530)=0,"Others",IF(AND(L530=0,J530&gt;0),"Not Forecasted But Sold",IF(AND(L530&gt;0,J530=0),"Forecasted But Not Sold",IF(L530/J530&gt;1.1,"Overforecast",IF(L530/J530&lt;0.9,"Underforecast","Normal")))))</f>
        <v>Overforecast</v>
      </c>
      <c r="AE530" s="61" t="str">
        <f>IF(SUM(J530,M530)=0,"Others",IF(AND(M530=0,J530&gt;0),"Not Forecasted But Sold",IF(AND(M530&gt;0,J530=0),"Forecasted But Not Sold",IF(M530/J530&gt;1.1,"Overforecast",IF(M530/J530&lt;0.9,"Underforecast","Normal")))))</f>
        <v>Overforecast</v>
      </c>
      <c r="AF530" s="144" t="str">
        <f>IFERROR(IF(J530=0,"0",VLOOKUP(J530/M530,Master!$N$5:$P$11,3,TRUE)),"Sales Agst No FC")</f>
        <v>25-50</v>
      </c>
    </row>
    <row r="531" spans="1:32" x14ac:dyDescent="0.45">
      <c r="A531" s="60" t="s">
        <v>2302</v>
      </c>
      <c r="B531" s="61" t="s">
        <v>1122</v>
      </c>
      <c r="C531" s="61" t="s">
        <v>1141</v>
      </c>
      <c r="D531" s="61" t="s">
        <v>1233</v>
      </c>
      <c r="E531" s="62" t="s">
        <v>642</v>
      </c>
      <c r="F531" s="62" t="s">
        <v>1817</v>
      </c>
      <c r="G531" s="63">
        <v>44593</v>
      </c>
      <c r="H531" s="64">
        <v>23</v>
      </c>
      <c r="I531" s="61" t="str">
        <f t="shared" si="44"/>
        <v>Supply</v>
      </c>
      <c r="J531" s="66">
        <v>0</v>
      </c>
      <c r="K531" s="67">
        <v>1400</v>
      </c>
      <c r="L531" s="64">
        <v>1400</v>
      </c>
      <c r="M531" s="64">
        <v>1140</v>
      </c>
      <c r="N531" s="67">
        <f>ABS(K531-$J531)</f>
        <v>1400</v>
      </c>
      <c r="O531" s="64">
        <f>ABS(L531-$J531)</f>
        <v>1400</v>
      </c>
      <c r="P531" s="64">
        <f>ABS(M531-$J531)</f>
        <v>1140</v>
      </c>
      <c r="Q531" s="66">
        <v>2.3523265500416564</v>
      </c>
      <c r="R531" s="66">
        <f>$Q531*J531</f>
        <v>0</v>
      </c>
      <c r="S531" s="67">
        <f>$Q531*K531</f>
        <v>3293.2571700583189</v>
      </c>
      <c r="T531" s="64">
        <f>$Q531*L531</f>
        <v>3293.2571700583189</v>
      </c>
      <c r="U531" s="64">
        <f>$Q531*M531</f>
        <v>2681.6522670474883</v>
      </c>
      <c r="V531" s="67">
        <f t="shared" si="45"/>
        <v>3293.2571700583189</v>
      </c>
      <c r="W531" s="64">
        <f t="shared" si="46"/>
        <v>3293.2571700583189</v>
      </c>
      <c r="X531" s="117">
        <f t="shared" si="47"/>
        <v>2681.6522670474883</v>
      </c>
      <c r="Y531" s="75">
        <f>IFERROR(MAX(1-N531/$J531,0),1)</f>
        <v>1</v>
      </c>
      <c r="Z531" s="27">
        <f>IFERROR(MAX(1-O531/$J531,0),1)</f>
        <v>1</v>
      </c>
      <c r="AA531" s="76">
        <f>IFERROR(MAX(1-P531/$J531,0),1)</f>
        <v>1</v>
      </c>
      <c r="AB531" s="65" t="str">
        <f>IF(SUM($J531,M531)=0,"Others",VLOOKUP(AA531,Master!$B$4:$D$13,3,TRUE))</f>
        <v>90-100%</v>
      </c>
      <c r="AC531" s="60" t="str">
        <f>IF(SUM(J531,K531)=0,"Others",IF(AND(K531=0,J531&gt;0),"Not Forecasted But Sold",IF(AND(K531&gt;0,J531=0),"Forecasted But Not Sold",IF(K531/J531&gt;1.1,"Overforecast",IF(K531/J531&lt;0.9,"Underforecast","Normal")))))</f>
        <v>Forecasted But Not Sold</v>
      </c>
      <c r="AD531" s="61" t="str">
        <f>IF(SUM(J531,L531)=0,"Others",IF(AND(L531=0,J531&gt;0),"Not Forecasted But Sold",IF(AND(L531&gt;0,J531=0),"Forecasted But Not Sold",IF(L531/J531&gt;1.1,"Overforecast",IF(L531/J531&lt;0.9,"Underforecast","Normal")))))</f>
        <v>Forecasted But Not Sold</v>
      </c>
      <c r="AE531" s="61" t="str">
        <f>IF(SUM(J531,M531)=0,"Others",IF(AND(M531=0,J531&gt;0),"Not Forecasted But Sold",IF(AND(M531&gt;0,J531=0),"Forecasted But Not Sold",IF(M531/J531&gt;1.1,"Overforecast",IF(M531/J531&lt;0.9,"Underforecast","Normal")))))</f>
        <v>Forecasted But Not Sold</v>
      </c>
      <c r="AF531" s="144" t="str">
        <f>IFERROR(IF(J531=0,"0",VLOOKUP(J531/M531,Master!$N$5:$P$11,3,TRUE)),"Sales Agst No FC")</f>
        <v>0</v>
      </c>
    </row>
    <row r="532" spans="1:32" x14ac:dyDescent="0.45">
      <c r="A532" s="60" t="s">
        <v>2302</v>
      </c>
      <c r="B532" s="61" t="s">
        <v>1122</v>
      </c>
      <c r="C532" s="61" t="s">
        <v>1141</v>
      </c>
      <c r="D532" s="61" t="s">
        <v>1233</v>
      </c>
      <c r="E532" s="62" t="s">
        <v>643</v>
      </c>
      <c r="F532" s="62" t="s">
        <v>1818</v>
      </c>
      <c r="G532" s="63">
        <v>44593</v>
      </c>
      <c r="H532" s="64">
        <v>3071</v>
      </c>
      <c r="I532" s="61" t="str">
        <f t="shared" si="44"/>
        <v>Demand</v>
      </c>
      <c r="J532" s="66">
        <v>36</v>
      </c>
      <c r="K532" s="67">
        <v>40</v>
      </c>
      <c r="L532" s="64">
        <v>40</v>
      </c>
      <c r="M532" s="64">
        <v>40</v>
      </c>
      <c r="N532" s="67">
        <f>ABS(K532-$J532)</f>
        <v>4</v>
      </c>
      <c r="O532" s="64">
        <f>ABS(L532-$J532)</f>
        <v>4</v>
      </c>
      <c r="P532" s="64">
        <f>ABS(M532-$J532)</f>
        <v>4</v>
      </c>
      <c r="Q532" s="66">
        <v>3.138878971795787</v>
      </c>
      <c r="R532" s="66">
        <f>$Q532*J532</f>
        <v>112.99964298464833</v>
      </c>
      <c r="S532" s="67">
        <f>$Q532*K532</f>
        <v>125.55515887183148</v>
      </c>
      <c r="T532" s="64">
        <f>$Q532*L532</f>
        <v>125.55515887183148</v>
      </c>
      <c r="U532" s="64">
        <f>$Q532*M532</f>
        <v>125.55515887183148</v>
      </c>
      <c r="V532" s="67">
        <f t="shared" si="45"/>
        <v>12.555515887183148</v>
      </c>
      <c r="W532" s="64">
        <f t="shared" si="46"/>
        <v>12.555515887183148</v>
      </c>
      <c r="X532" s="117">
        <f t="shared" si="47"/>
        <v>12.555515887183148</v>
      </c>
      <c r="Y532" s="75">
        <f>IFERROR(MAX(1-N532/$J532,0),1)</f>
        <v>0.88888888888888884</v>
      </c>
      <c r="Z532" s="27">
        <f>IFERROR(MAX(1-O532/$J532,0),1)</f>
        <v>0.88888888888888884</v>
      </c>
      <c r="AA532" s="76">
        <f>IFERROR(MAX(1-P532/$J532,0),1)</f>
        <v>0.88888888888888884</v>
      </c>
      <c r="AB532" s="65" t="str">
        <f>IF(SUM($J532,M532)=0,"Others",VLOOKUP(AA532,Master!$B$4:$D$13,3,TRUE))</f>
        <v>80-90%</v>
      </c>
      <c r="AC532" s="60" t="str">
        <f>IF(SUM(J532,K532)=0,"Others",IF(AND(K532=0,J532&gt;0),"Not Forecasted But Sold",IF(AND(K532&gt;0,J532=0),"Forecasted But Not Sold",IF(K532/J532&gt;1.1,"Overforecast",IF(K532/J532&lt;0.9,"Underforecast","Normal")))))</f>
        <v>Overforecast</v>
      </c>
      <c r="AD532" s="61" t="str">
        <f>IF(SUM(J532,L532)=0,"Others",IF(AND(L532=0,J532&gt;0),"Not Forecasted But Sold",IF(AND(L532&gt;0,J532=0),"Forecasted But Not Sold",IF(L532/J532&gt;1.1,"Overforecast",IF(L532/J532&lt;0.9,"Underforecast","Normal")))))</f>
        <v>Overforecast</v>
      </c>
      <c r="AE532" s="61" t="str">
        <f>IF(SUM(J532,M532)=0,"Others",IF(AND(M532=0,J532&gt;0),"Not Forecasted But Sold",IF(AND(M532&gt;0,J532=0),"Forecasted But Not Sold",IF(M532/J532&gt;1.1,"Overforecast",IF(M532/J532&lt;0.9,"Underforecast","Normal")))))</f>
        <v>Overforecast</v>
      </c>
      <c r="AF532" s="144" t="str">
        <f>IFERROR(IF(J532=0,"0",VLOOKUP(J532/M532,Master!$N$5:$P$11,3,TRUE)),"Sales Agst No FC")</f>
        <v>80-120</v>
      </c>
    </row>
    <row r="533" spans="1:32" x14ac:dyDescent="0.45">
      <c r="A533" s="60" t="s">
        <v>2302</v>
      </c>
      <c r="B533" s="61" t="s">
        <v>1122</v>
      </c>
      <c r="C533" s="61" t="s">
        <v>1141</v>
      </c>
      <c r="D533" s="61" t="s">
        <v>1233</v>
      </c>
      <c r="E533" s="62" t="s">
        <v>644</v>
      </c>
      <c r="F533" s="62" t="s">
        <v>1819</v>
      </c>
      <c r="G533" s="63">
        <v>44593</v>
      </c>
      <c r="H533" s="64">
        <v>1970</v>
      </c>
      <c r="I533" s="61" t="str">
        <f t="shared" si="44"/>
        <v>Demand</v>
      </c>
      <c r="J533" s="66">
        <v>35</v>
      </c>
      <c r="K533" s="67">
        <v>130</v>
      </c>
      <c r="L533" s="64">
        <v>130</v>
      </c>
      <c r="M533" s="64">
        <v>134</v>
      </c>
      <c r="N533" s="67">
        <f>ABS(K533-$J533)</f>
        <v>95</v>
      </c>
      <c r="O533" s="64">
        <f>ABS(L533-$J533)</f>
        <v>95</v>
      </c>
      <c r="P533" s="64">
        <f>ABS(M533-$J533)</f>
        <v>99</v>
      </c>
      <c r="Q533" s="66">
        <v>3.9885755087468837</v>
      </c>
      <c r="R533" s="66">
        <f>$Q533*J533</f>
        <v>139.60014280614092</v>
      </c>
      <c r="S533" s="67">
        <f>$Q533*K533</f>
        <v>518.51481613709484</v>
      </c>
      <c r="T533" s="64">
        <f>$Q533*L533</f>
        <v>518.51481613709484</v>
      </c>
      <c r="U533" s="64">
        <f>$Q533*M533</f>
        <v>534.4691181720824</v>
      </c>
      <c r="V533" s="67">
        <f t="shared" si="45"/>
        <v>378.91467333095392</v>
      </c>
      <c r="W533" s="64">
        <f t="shared" si="46"/>
        <v>378.91467333095392</v>
      </c>
      <c r="X533" s="117">
        <f t="shared" si="47"/>
        <v>394.86897536594148</v>
      </c>
      <c r="Y533" s="75">
        <f>IFERROR(MAX(1-N533/$J533,0),1)</f>
        <v>0</v>
      </c>
      <c r="Z533" s="27">
        <f>IFERROR(MAX(1-O533/$J533,0),1)</f>
        <v>0</v>
      </c>
      <c r="AA533" s="76">
        <f>IFERROR(MAX(1-P533/$J533,0),1)</f>
        <v>0</v>
      </c>
      <c r="AB533" s="65" t="str">
        <f>IF(SUM($J533,M533)=0,"Others",VLOOKUP(AA533,Master!$B$4:$D$13,3,TRUE))</f>
        <v>0-10%</v>
      </c>
      <c r="AC533" s="60" t="str">
        <f>IF(SUM(J533,K533)=0,"Others",IF(AND(K533=0,J533&gt;0),"Not Forecasted But Sold",IF(AND(K533&gt;0,J533=0),"Forecasted But Not Sold",IF(K533/J533&gt;1.1,"Overforecast",IF(K533/J533&lt;0.9,"Underforecast","Normal")))))</f>
        <v>Overforecast</v>
      </c>
      <c r="AD533" s="61" t="str">
        <f>IF(SUM(J533,L533)=0,"Others",IF(AND(L533=0,J533&gt;0),"Not Forecasted But Sold",IF(AND(L533&gt;0,J533=0),"Forecasted But Not Sold",IF(L533/J533&gt;1.1,"Overforecast",IF(L533/J533&lt;0.9,"Underforecast","Normal")))))</f>
        <v>Overforecast</v>
      </c>
      <c r="AE533" s="61" t="str">
        <f>IF(SUM(J533,M533)=0,"Others",IF(AND(M533=0,J533&gt;0),"Not Forecasted But Sold",IF(AND(M533&gt;0,J533=0),"Forecasted But Not Sold",IF(M533/J533&gt;1.1,"Overforecast",IF(M533/J533&lt;0.9,"Underforecast","Normal")))))</f>
        <v>Overforecast</v>
      </c>
      <c r="AF533" s="144" t="str">
        <f>IFERROR(IF(J533=0,"0",VLOOKUP(J533/M533,Master!$N$5:$P$11,3,TRUE)),"Sales Agst No FC")</f>
        <v>25-50</v>
      </c>
    </row>
    <row r="534" spans="1:32" x14ac:dyDescent="0.45">
      <c r="A534" s="60" t="s">
        <v>2302</v>
      </c>
      <c r="B534" s="61" t="s">
        <v>1122</v>
      </c>
      <c r="C534" s="61" t="s">
        <v>1141</v>
      </c>
      <c r="D534" s="61" t="s">
        <v>1233</v>
      </c>
      <c r="E534" s="62" t="s">
        <v>645</v>
      </c>
      <c r="F534" s="62" t="s">
        <v>1820</v>
      </c>
      <c r="G534" s="63">
        <v>44593</v>
      </c>
      <c r="H534" s="64">
        <v>518</v>
      </c>
      <c r="I534" s="61" t="str">
        <f t="shared" si="44"/>
        <v>Demand</v>
      </c>
      <c r="J534" s="66">
        <v>416</v>
      </c>
      <c r="K534" s="67">
        <v>1800</v>
      </c>
      <c r="L534" s="64">
        <v>1800</v>
      </c>
      <c r="M534" s="64">
        <v>1820</v>
      </c>
      <c r="N534" s="67">
        <f>ABS(K534-$J534)</f>
        <v>1384</v>
      </c>
      <c r="O534" s="64">
        <f>ABS(L534-$J534)</f>
        <v>1384</v>
      </c>
      <c r="P534" s="64">
        <f>ABS(M534-$J534)</f>
        <v>1404</v>
      </c>
      <c r="Q534" s="66">
        <v>3.9769130072593146</v>
      </c>
      <c r="R534" s="66">
        <f>$Q534*J534</f>
        <v>1654.3958110198748</v>
      </c>
      <c r="S534" s="67">
        <f>$Q534*K534</f>
        <v>7158.443413066766</v>
      </c>
      <c r="T534" s="64">
        <f>$Q534*L534</f>
        <v>7158.443413066766</v>
      </c>
      <c r="U534" s="64">
        <f>$Q534*M534</f>
        <v>7237.9816732119525</v>
      </c>
      <c r="V534" s="67">
        <f t="shared" si="45"/>
        <v>5504.0476020468914</v>
      </c>
      <c r="W534" s="64">
        <f t="shared" si="46"/>
        <v>5504.0476020468914</v>
      </c>
      <c r="X534" s="117">
        <f t="shared" si="47"/>
        <v>5583.5858621920779</v>
      </c>
      <c r="Y534" s="75">
        <f>IFERROR(MAX(1-N534/$J534,0),1)</f>
        <v>0</v>
      </c>
      <c r="Z534" s="27">
        <f>IFERROR(MAX(1-O534/$J534,0),1)</f>
        <v>0</v>
      </c>
      <c r="AA534" s="76">
        <f>IFERROR(MAX(1-P534/$J534,0),1)</f>
        <v>0</v>
      </c>
      <c r="AB534" s="65" t="str">
        <f>IF(SUM($J534,M534)=0,"Others",VLOOKUP(AA534,Master!$B$4:$D$13,3,TRUE))</f>
        <v>0-10%</v>
      </c>
      <c r="AC534" s="60" t="str">
        <f>IF(SUM(J534,K534)=0,"Others",IF(AND(K534=0,J534&gt;0),"Not Forecasted But Sold",IF(AND(K534&gt;0,J534=0),"Forecasted But Not Sold",IF(K534/J534&gt;1.1,"Overforecast",IF(K534/J534&lt;0.9,"Underforecast","Normal")))))</f>
        <v>Overforecast</v>
      </c>
      <c r="AD534" s="61" t="str">
        <f>IF(SUM(J534,L534)=0,"Others",IF(AND(L534=0,J534&gt;0),"Not Forecasted But Sold",IF(AND(L534&gt;0,J534=0),"Forecasted But Not Sold",IF(L534/J534&gt;1.1,"Overforecast",IF(L534/J534&lt;0.9,"Underforecast","Normal")))))</f>
        <v>Overforecast</v>
      </c>
      <c r="AE534" s="61" t="str">
        <f>IF(SUM(J534,M534)=0,"Others",IF(AND(M534=0,J534&gt;0),"Not Forecasted But Sold",IF(AND(M534&gt;0,J534=0),"Forecasted But Not Sold",IF(M534/J534&gt;1.1,"Overforecast",IF(M534/J534&lt;0.9,"Underforecast","Normal")))))</f>
        <v>Overforecast</v>
      </c>
      <c r="AF534" s="144" t="str">
        <f>IFERROR(IF(J534=0,"0",VLOOKUP(J534/M534,Master!$N$5:$P$11,3,TRUE)),"Sales Agst No FC")</f>
        <v>0-25</v>
      </c>
    </row>
    <row r="535" spans="1:32" x14ac:dyDescent="0.45">
      <c r="A535" s="60" t="s">
        <v>2302</v>
      </c>
      <c r="B535" s="61" t="s">
        <v>1122</v>
      </c>
      <c r="C535" s="61" t="s">
        <v>1132</v>
      </c>
      <c r="D535" s="61" t="s">
        <v>1234</v>
      </c>
      <c r="E535" s="62" t="s">
        <v>646</v>
      </c>
      <c r="F535" s="62" t="s">
        <v>1821</v>
      </c>
      <c r="G535" s="63">
        <v>44593</v>
      </c>
      <c r="H535" s="64">
        <v>28699</v>
      </c>
      <c r="I535" s="61" t="str">
        <f t="shared" si="44"/>
        <v>Demand</v>
      </c>
      <c r="J535" s="66">
        <v>9461</v>
      </c>
      <c r="K535" s="67">
        <v>10000</v>
      </c>
      <c r="L535" s="64">
        <v>10000</v>
      </c>
      <c r="M535" s="64">
        <v>9450</v>
      </c>
      <c r="N535" s="67">
        <f>ABS(K535-$J535)</f>
        <v>539</v>
      </c>
      <c r="O535" s="64">
        <f>ABS(L535-$J535)</f>
        <v>539</v>
      </c>
      <c r="P535" s="64">
        <f>ABS(M535-$J535)</f>
        <v>11</v>
      </c>
      <c r="Q535" s="66">
        <v>22.900416666666668</v>
      </c>
      <c r="R535" s="66">
        <f>$Q535*J535</f>
        <v>216660.84208333335</v>
      </c>
      <c r="S535" s="67">
        <f>$Q535*K535</f>
        <v>229004.16666666669</v>
      </c>
      <c r="T535" s="64">
        <f>$Q535*L535</f>
        <v>229004.16666666669</v>
      </c>
      <c r="U535" s="64">
        <f>$Q535*M535</f>
        <v>216408.93750000003</v>
      </c>
      <c r="V535" s="67">
        <f t="shared" si="45"/>
        <v>12343.324583333335</v>
      </c>
      <c r="W535" s="64">
        <f t="shared" si="46"/>
        <v>12343.324583333335</v>
      </c>
      <c r="X535" s="117">
        <f t="shared" si="47"/>
        <v>251.90458333332208</v>
      </c>
      <c r="Y535" s="75">
        <f>IFERROR(MAX(1-N535/$J535,0),1)</f>
        <v>0.94302927808899695</v>
      </c>
      <c r="Z535" s="27">
        <f>IFERROR(MAX(1-O535/$J535,0),1)</f>
        <v>0.94302927808899695</v>
      </c>
      <c r="AA535" s="76">
        <f>IFERROR(MAX(1-P535/$J535,0),1)</f>
        <v>0.99883733220589788</v>
      </c>
      <c r="AB535" s="65" t="str">
        <f>IF(SUM($J535,M535)=0,"Others",VLOOKUP(AA535,Master!$B$4:$D$13,3,TRUE))</f>
        <v>90-100%</v>
      </c>
      <c r="AC535" s="60" t="str">
        <f>IF(SUM(J535,K535)=0,"Others",IF(AND(K535=0,J535&gt;0),"Not Forecasted But Sold",IF(AND(K535&gt;0,J535=0),"Forecasted But Not Sold",IF(K535/J535&gt;1.1,"Overforecast",IF(K535/J535&lt;0.9,"Underforecast","Normal")))))</f>
        <v>Normal</v>
      </c>
      <c r="AD535" s="61" t="str">
        <f>IF(SUM(J535,L535)=0,"Others",IF(AND(L535=0,J535&gt;0),"Not Forecasted But Sold",IF(AND(L535&gt;0,J535=0),"Forecasted But Not Sold",IF(L535/J535&gt;1.1,"Overforecast",IF(L535/J535&lt;0.9,"Underforecast","Normal")))))</f>
        <v>Normal</v>
      </c>
      <c r="AE535" s="61" t="str">
        <f>IF(SUM(J535,M535)=0,"Others",IF(AND(M535=0,J535&gt;0),"Not Forecasted But Sold",IF(AND(M535&gt;0,J535=0),"Forecasted But Not Sold",IF(M535/J535&gt;1.1,"Overforecast",IF(M535/J535&lt;0.9,"Underforecast","Normal")))))</f>
        <v>Normal</v>
      </c>
      <c r="AF535" s="144" t="str">
        <f>IFERROR(IF(J535=0,"0",VLOOKUP(J535/M535,Master!$N$5:$P$11,3,TRUE)),"Sales Agst No FC")</f>
        <v>80-120</v>
      </c>
    </row>
    <row r="536" spans="1:32" x14ac:dyDescent="0.45">
      <c r="A536" s="60" t="s">
        <v>2302</v>
      </c>
      <c r="B536" s="61" t="s">
        <v>1122</v>
      </c>
      <c r="C536" s="61" t="s">
        <v>1132</v>
      </c>
      <c r="D536" s="61" t="s">
        <v>1234</v>
      </c>
      <c r="E536" s="62" t="s">
        <v>647</v>
      </c>
      <c r="F536" s="62" t="s">
        <v>1822</v>
      </c>
      <c r="G536" s="63">
        <v>44593</v>
      </c>
      <c r="H536" s="64">
        <v>7310</v>
      </c>
      <c r="I536" s="61" t="str">
        <f t="shared" si="44"/>
        <v>Demand</v>
      </c>
      <c r="J536" s="66">
        <v>1384</v>
      </c>
      <c r="K536" s="67">
        <v>2000</v>
      </c>
      <c r="L536" s="64">
        <v>2000</v>
      </c>
      <c r="M536" s="64">
        <v>1770</v>
      </c>
      <c r="N536" s="67">
        <f>ABS(K536-$J536)</f>
        <v>616</v>
      </c>
      <c r="O536" s="64">
        <f>ABS(L536-$J536)</f>
        <v>616</v>
      </c>
      <c r="P536" s="64">
        <f>ABS(M536-$J536)</f>
        <v>386</v>
      </c>
      <c r="Q536" s="66">
        <v>16.648189209164819</v>
      </c>
      <c r="R536" s="66">
        <f>$Q536*J536</f>
        <v>23041.093865484108</v>
      </c>
      <c r="S536" s="67">
        <f>$Q536*K536</f>
        <v>33296.378418329637</v>
      </c>
      <c r="T536" s="64">
        <f>$Q536*L536</f>
        <v>33296.378418329637</v>
      </c>
      <c r="U536" s="64">
        <f>$Q536*M536</f>
        <v>29467.294900221728</v>
      </c>
      <c r="V536" s="67">
        <f t="shared" si="45"/>
        <v>10255.284552845529</v>
      </c>
      <c r="W536" s="64">
        <f t="shared" si="46"/>
        <v>10255.284552845529</v>
      </c>
      <c r="X536" s="117">
        <f t="shared" si="47"/>
        <v>6426.2010347376199</v>
      </c>
      <c r="Y536" s="75">
        <f>IFERROR(MAX(1-N536/$J536,0),1)</f>
        <v>0.55491329479768781</v>
      </c>
      <c r="Z536" s="27">
        <f>IFERROR(MAX(1-O536/$J536,0),1)</f>
        <v>0.55491329479768781</v>
      </c>
      <c r="AA536" s="76">
        <f>IFERROR(MAX(1-P536/$J536,0),1)</f>
        <v>0.72109826589595372</v>
      </c>
      <c r="AB536" s="65" t="str">
        <f>IF(SUM($J536,M536)=0,"Others",VLOOKUP(AA536,Master!$B$4:$D$13,3,TRUE))</f>
        <v>70-80%</v>
      </c>
      <c r="AC536" s="60" t="str">
        <f>IF(SUM(J536,K536)=0,"Others",IF(AND(K536=0,J536&gt;0),"Not Forecasted But Sold",IF(AND(K536&gt;0,J536=0),"Forecasted But Not Sold",IF(K536/J536&gt;1.1,"Overforecast",IF(K536/J536&lt;0.9,"Underforecast","Normal")))))</f>
        <v>Overforecast</v>
      </c>
      <c r="AD536" s="61" t="str">
        <f>IF(SUM(J536,L536)=0,"Others",IF(AND(L536=0,J536&gt;0),"Not Forecasted But Sold",IF(AND(L536&gt;0,J536=0),"Forecasted But Not Sold",IF(L536/J536&gt;1.1,"Overforecast",IF(L536/J536&lt;0.9,"Underforecast","Normal")))))</f>
        <v>Overforecast</v>
      </c>
      <c r="AE536" s="61" t="str">
        <f>IF(SUM(J536,M536)=0,"Others",IF(AND(M536=0,J536&gt;0),"Not Forecasted But Sold",IF(AND(M536&gt;0,J536=0),"Forecasted But Not Sold",IF(M536/J536&gt;1.1,"Overforecast",IF(M536/J536&lt;0.9,"Underforecast","Normal")))))</f>
        <v>Overforecast</v>
      </c>
      <c r="AF536" s="144" t="str">
        <f>IFERROR(IF(J536=0,"0",VLOOKUP(J536/M536,Master!$N$5:$P$11,3,TRUE)),"Sales Agst No FC")</f>
        <v>50-80</v>
      </c>
    </row>
    <row r="537" spans="1:32" x14ac:dyDescent="0.45">
      <c r="A537" s="60" t="s">
        <v>2302</v>
      </c>
      <c r="B537" s="61" t="s">
        <v>1119</v>
      </c>
      <c r="C537" s="61" t="s">
        <v>1132</v>
      </c>
      <c r="D537" s="61" t="s">
        <v>1234</v>
      </c>
      <c r="E537" s="62" t="s">
        <v>648</v>
      </c>
      <c r="F537" s="62" t="s">
        <v>1823</v>
      </c>
      <c r="G537" s="63">
        <v>44593</v>
      </c>
      <c r="H537" s="64">
        <v>17918</v>
      </c>
      <c r="I537" s="61" t="str">
        <f t="shared" si="44"/>
        <v>Demand</v>
      </c>
      <c r="J537" s="66">
        <v>3096</v>
      </c>
      <c r="K537" s="67">
        <v>2533</v>
      </c>
      <c r="L537" s="64">
        <v>2533</v>
      </c>
      <c r="M537" s="64">
        <v>2000</v>
      </c>
      <c r="N537" s="67">
        <f>ABS(K537-$J537)</f>
        <v>563</v>
      </c>
      <c r="O537" s="64">
        <f>ABS(L537-$J537)</f>
        <v>563</v>
      </c>
      <c r="P537" s="64">
        <f>ABS(M537-$J537)</f>
        <v>1096</v>
      </c>
      <c r="Q537" s="66">
        <v>20.054776682383196</v>
      </c>
      <c r="R537" s="66">
        <f>$Q537*J537</f>
        <v>62089.588608658371</v>
      </c>
      <c r="S537" s="67">
        <f>$Q537*K537</f>
        <v>50798.749336476634</v>
      </c>
      <c r="T537" s="64">
        <f>$Q537*L537</f>
        <v>50798.749336476634</v>
      </c>
      <c r="U537" s="64">
        <f>$Q537*M537</f>
        <v>40109.553364766391</v>
      </c>
      <c r="V537" s="67">
        <f t="shared" si="45"/>
        <v>11290.839272181736</v>
      </c>
      <c r="W537" s="64">
        <f t="shared" si="46"/>
        <v>11290.839272181736</v>
      </c>
      <c r="X537" s="117">
        <f t="shared" si="47"/>
        <v>21980.03524389198</v>
      </c>
      <c r="Y537" s="75">
        <f>IFERROR(MAX(1-N537/$J537,0),1)</f>
        <v>0.8181524547803618</v>
      </c>
      <c r="Z537" s="27">
        <f>IFERROR(MAX(1-O537/$J537,0),1)</f>
        <v>0.8181524547803618</v>
      </c>
      <c r="AA537" s="76">
        <f>IFERROR(MAX(1-P537/$J537,0),1)</f>
        <v>0.64599483204134367</v>
      </c>
      <c r="AB537" s="65" t="str">
        <f>IF(SUM($J537,M537)=0,"Others",VLOOKUP(AA537,Master!$B$4:$D$13,3,TRUE))</f>
        <v>60-70%</v>
      </c>
      <c r="AC537" s="60" t="str">
        <f>IF(SUM(J537,K537)=0,"Others",IF(AND(K537=0,J537&gt;0),"Not Forecasted But Sold",IF(AND(K537&gt;0,J537=0),"Forecasted But Not Sold",IF(K537/J537&gt;1.1,"Overforecast",IF(K537/J537&lt;0.9,"Underforecast","Normal")))))</f>
        <v>Underforecast</v>
      </c>
      <c r="AD537" s="61" t="str">
        <f>IF(SUM(J537,L537)=0,"Others",IF(AND(L537=0,J537&gt;0),"Not Forecasted But Sold",IF(AND(L537&gt;0,J537=0),"Forecasted But Not Sold",IF(L537/J537&gt;1.1,"Overforecast",IF(L537/J537&lt;0.9,"Underforecast","Normal")))))</f>
        <v>Underforecast</v>
      </c>
      <c r="AE537" s="61" t="str">
        <f>IF(SUM(J537,M537)=0,"Others",IF(AND(M537=0,J537&gt;0),"Not Forecasted But Sold",IF(AND(M537&gt;0,J537=0),"Forecasted But Not Sold",IF(M537/J537&gt;1.1,"Overforecast",IF(M537/J537&lt;0.9,"Underforecast","Normal")))))</f>
        <v>Underforecast</v>
      </c>
      <c r="AF537" s="144" t="str">
        <f>IFERROR(IF(J537=0,"0",VLOOKUP(J537/M537,Master!$N$5:$P$11,3,TRUE)),"Sales Agst No FC")</f>
        <v>150-200</v>
      </c>
    </row>
    <row r="538" spans="1:32" x14ac:dyDescent="0.45">
      <c r="A538" s="60" t="s">
        <v>2302</v>
      </c>
      <c r="B538" s="61" t="s">
        <v>1119</v>
      </c>
      <c r="C538" s="61" t="s">
        <v>1132</v>
      </c>
      <c r="D538" s="61" t="s">
        <v>1234</v>
      </c>
      <c r="E538" s="62" t="s">
        <v>649</v>
      </c>
      <c r="F538" s="62" t="s">
        <v>1824</v>
      </c>
      <c r="G538" s="63">
        <v>44593</v>
      </c>
      <c r="H538" s="64">
        <v>8840</v>
      </c>
      <c r="I538" s="61" t="str">
        <f t="shared" si="44"/>
        <v>Demand</v>
      </c>
      <c r="J538" s="66">
        <v>536</v>
      </c>
      <c r="K538" s="67">
        <v>422</v>
      </c>
      <c r="L538" s="64">
        <v>422</v>
      </c>
      <c r="M538" s="64">
        <v>800</v>
      </c>
      <c r="N538" s="67">
        <f>ABS(K538-$J538)</f>
        <v>114</v>
      </c>
      <c r="O538" s="64">
        <f>ABS(L538-$J538)</f>
        <v>114</v>
      </c>
      <c r="P538" s="64">
        <f>ABS(M538-$J538)</f>
        <v>264</v>
      </c>
      <c r="Q538" s="66">
        <v>10.838704805491989</v>
      </c>
      <c r="R538" s="66">
        <f>$Q538*J538</f>
        <v>5809.5457757437061</v>
      </c>
      <c r="S538" s="67">
        <f>$Q538*K538</f>
        <v>4573.9334279176192</v>
      </c>
      <c r="T538" s="64">
        <f>$Q538*L538</f>
        <v>4573.9334279176192</v>
      </c>
      <c r="U538" s="64">
        <f>$Q538*M538</f>
        <v>8670.963844393591</v>
      </c>
      <c r="V538" s="67">
        <f t="shared" si="45"/>
        <v>1235.612347826087</v>
      </c>
      <c r="W538" s="64">
        <f t="shared" si="46"/>
        <v>1235.612347826087</v>
      </c>
      <c r="X538" s="117">
        <f t="shared" si="47"/>
        <v>2861.4180686498848</v>
      </c>
      <c r="Y538" s="75">
        <f>IFERROR(MAX(1-N538/$J538,0),1)</f>
        <v>0.78731343283582089</v>
      </c>
      <c r="Z538" s="27">
        <f>IFERROR(MAX(1-O538/$J538,0),1)</f>
        <v>0.78731343283582089</v>
      </c>
      <c r="AA538" s="76">
        <f>IFERROR(MAX(1-P538/$J538,0),1)</f>
        <v>0.5074626865671642</v>
      </c>
      <c r="AB538" s="65" t="str">
        <f>IF(SUM($J538,M538)=0,"Others",VLOOKUP(AA538,Master!$B$4:$D$13,3,TRUE))</f>
        <v>40-50%</v>
      </c>
      <c r="AC538" s="60" t="str">
        <f>IF(SUM(J538,K538)=0,"Others",IF(AND(K538=0,J538&gt;0),"Not Forecasted But Sold",IF(AND(K538&gt;0,J538=0),"Forecasted But Not Sold",IF(K538/J538&gt;1.1,"Overforecast",IF(K538/J538&lt;0.9,"Underforecast","Normal")))))</f>
        <v>Underforecast</v>
      </c>
      <c r="AD538" s="61" t="str">
        <f>IF(SUM(J538,L538)=0,"Others",IF(AND(L538=0,J538&gt;0),"Not Forecasted But Sold",IF(AND(L538&gt;0,J538=0),"Forecasted But Not Sold",IF(L538/J538&gt;1.1,"Overforecast",IF(L538/J538&lt;0.9,"Underforecast","Normal")))))</f>
        <v>Underforecast</v>
      </c>
      <c r="AE538" s="61" t="str">
        <f>IF(SUM(J538,M538)=0,"Others",IF(AND(M538=0,J538&gt;0),"Not Forecasted But Sold",IF(AND(M538&gt;0,J538=0),"Forecasted But Not Sold",IF(M538/J538&gt;1.1,"Overforecast",IF(M538/J538&lt;0.9,"Underforecast","Normal")))))</f>
        <v>Overforecast</v>
      </c>
      <c r="AF538" s="144" t="str">
        <f>IFERROR(IF(J538=0,"0",VLOOKUP(J538/M538,Master!$N$5:$P$11,3,TRUE)),"Sales Agst No FC")</f>
        <v>50-80</v>
      </c>
    </row>
    <row r="539" spans="1:32" x14ac:dyDescent="0.45">
      <c r="A539" s="60" t="s">
        <v>2302</v>
      </c>
      <c r="B539" s="61" t="s">
        <v>1123</v>
      </c>
      <c r="C539" s="61" t="s">
        <v>1132</v>
      </c>
      <c r="D539" s="61" t="s">
        <v>1234</v>
      </c>
      <c r="E539" s="62" t="s">
        <v>650</v>
      </c>
      <c r="F539" s="62" t="s">
        <v>1825</v>
      </c>
      <c r="G539" s="63">
        <v>44593</v>
      </c>
      <c r="H539" s="64">
        <v>0</v>
      </c>
      <c r="I539" s="61" t="str">
        <f t="shared" si="44"/>
        <v>Supply</v>
      </c>
      <c r="J539" s="66">
        <v>4849</v>
      </c>
      <c r="K539" s="67">
        <v>5740</v>
      </c>
      <c r="L539" s="64">
        <v>5740</v>
      </c>
      <c r="M539" s="64">
        <v>5000</v>
      </c>
      <c r="N539" s="67">
        <f>ABS(K539-$J539)</f>
        <v>891</v>
      </c>
      <c r="O539" s="64">
        <f>ABS(L539-$J539)</f>
        <v>891</v>
      </c>
      <c r="P539" s="64">
        <f>ABS(M539-$J539)</f>
        <v>151</v>
      </c>
      <c r="Q539" s="66">
        <v>32.038956754969078</v>
      </c>
      <c r="R539" s="66">
        <f>$Q539*J539</f>
        <v>155356.90130484506</v>
      </c>
      <c r="S539" s="67">
        <f>$Q539*K539</f>
        <v>183903.61177352251</v>
      </c>
      <c r="T539" s="64">
        <f>$Q539*L539</f>
        <v>183903.61177352251</v>
      </c>
      <c r="U539" s="64">
        <f>$Q539*M539</f>
        <v>160194.78377484539</v>
      </c>
      <c r="V539" s="67">
        <f t="shared" si="45"/>
        <v>28546.710468677455</v>
      </c>
      <c r="W539" s="64">
        <f t="shared" si="46"/>
        <v>28546.710468677455</v>
      </c>
      <c r="X539" s="117">
        <f t="shared" si="47"/>
        <v>4837.8824700003315</v>
      </c>
      <c r="Y539" s="75">
        <f>IFERROR(MAX(1-N539/$J539,0),1)</f>
        <v>0.81625077335533103</v>
      </c>
      <c r="Z539" s="27">
        <f>IFERROR(MAX(1-O539/$J539,0),1)</f>
        <v>0.81625077335533103</v>
      </c>
      <c r="AA539" s="76">
        <f>IFERROR(MAX(1-P539/$J539,0),1)</f>
        <v>0.96885955867189111</v>
      </c>
      <c r="AB539" s="65" t="str">
        <f>IF(SUM($J539,M539)=0,"Others",VLOOKUP(AA539,Master!$B$4:$D$13,3,TRUE))</f>
        <v>90-100%</v>
      </c>
      <c r="AC539" s="60" t="str">
        <f>IF(SUM(J539,K539)=0,"Others",IF(AND(K539=0,J539&gt;0),"Not Forecasted But Sold",IF(AND(K539&gt;0,J539=0),"Forecasted But Not Sold",IF(K539/J539&gt;1.1,"Overforecast",IF(K539/J539&lt;0.9,"Underforecast","Normal")))))</f>
        <v>Overforecast</v>
      </c>
      <c r="AD539" s="61" t="str">
        <f>IF(SUM(J539,L539)=0,"Others",IF(AND(L539=0,J539&gt;0),"Not Forecasted But Sold",IF(AND(L539&gt;0,J539=0),"Forecasted But Not Sold",IF(L539/J539&gt;1.1,"Overforecast",IF(L539/J539&lt;0.9,"Underforecast","Normal")))))</f>
        <v>Overforecast</v>
      </c>
      <c r="AE539" s="61" t="str">
        <f>IF(SUM(J539,M539)=0,"Others",IF(AND(M539=0,J539&gt;0),"Not Forecasted But Sold",IF(AND(M539&gt;0,J539=0),"Forecasted But Not Sold",IF(M539/J539&gt;1.1,"Overforecast",IF(M539/J539&lt;0.9,"Underforecast","Normal")))))</f>
        <v>Normal</v>
      </c>
      <c r="AF539" s="144" t="str">
        <f>IFERROR(IF(J539=0,"0",VLOOKUP(J539/M539,Master!$N$5:$P$11,3,TRUE)),"Sales Agst No FC")</f>
        <v>80-120</v>
      </c>
    </row>
    <row r="540" spans="1:32" x14ac:dyDescent="0.45">
      <c r="A540" s="60" t="s">
        <v>2302</v>
      </c>
      <c r="B540" s="61" t="s">
        <v>1123</v>
      </c>
      <c r="C540" s="61" t="s">
        <v>1132</v>
      </c>
      <c r="D540" s="61" t="s">
        <v>1234</v>
      </c>
      <c r="E540" s="62" t="s">
        <v>651</v>
      </c>
      <c r="F540" s="62" t="s">
        <v>1826</v>
      </c>
      <c r="G540" s="63">
        <v>44593</v>
      </c>
      <c r="H540" s="64">
        <v>7641</v>
      </c>
      <c r="I540" s="61" t="str">
        <f t="shared" si="44"/>
        <v>Demand</v>
      </c>
      <c r="J540" s="66">
        <v>940</v>
      </c>
      <c r="K540" s="67">
        <v>1600</v>
      </c>
      <c r="L540" s="64">
        <v>1600</v>
      </c>
      <c r="M540" s="64">
        <v>1800</v>
      </c>
      <c r="N540" s="67">
        <f>ABS(K540-$J540)</f>
        <v>660</v>
      </c>
      <c r="O540" s="64">
        <f>ABS(L540-$J540)</f>
        <v>660</v>
      </c>
      <c r="P540" s="64">
        <f>ABS(M540-$J540)</f>
        <v>860</v>
      </c>
      <c r="Q540" s="66">
        <v>20.03916409700064</v>
      </c>
      <c r="R540" s="66">
        <f>$Q540*J540</f>
        <v>18836.8142511806</v>
      </c>
      <c r="S540" s="67">
        <f>$Q540*K540</f>
        <v>32062.662555201023</v>
      </c>
      <c r="T540" s="64">
        <f>$Q540*L540</f>
        <v>32062.662555201023</v>
      </c>
      <c r="U540" s="64">
        <f>$Q540*M540</f>
        <v>36070.495374601152</v>
      </c>
      <c r="V540" s="67">
        <f t="shared" si="45"/>
        <v>13225.848304020423</v>
      </c>
      <c r="W540" s="64">
        <f t="shared" si="46"/>
        <v>13225.848304020423</v>
      </c>
      <c r="X540" s="117">
        <f t="shared" si="47"/>
        <v>17233.681123420552</v>
      </c>
      <c r="Y540" s="75">
        <f>IFERROR(MAX(1-N540/$J540,0),1)</f>
        <v>0.2978723404255319</v>
      </c>
      <c r="Z540" s="27">
        <f>IFERROR(MAX(1-O540/$J540,0),1)</f>
        <v>0.2978723404255319</v>
      </c>
      <c r="AA540" s="76">
        <f>IFERROR(MAX(1-P540/$J540,0),1)</f>
        <v>8.5106382978723416E-2</v>
      </c>
      <c r="AB540" s="65" t="str">
        <f>IF(SUM($J540,M540)=0,"Others",VLOOKUP(AA540,Master!$B$4:$D$13,3,TRUE))</f>
        <v>0-10%</v>
      </c>
      <c r="AC540" s="60" t="str">
        <f>IF(SUM(J540,K540)=0,"Others",IF(AND(K540=0,J540&gt;0),"Not Forecasted But Sold",IF(AND(K540&gt;0,J540=0),"Forecasted But Not Sold",IF(K540/J540&gt;1.1,"Overforecast",IF(K540/J540&lt;0.9,"Underforecast","Normal")))))</f>
        <v>Overforecast</v>
      </c>
      <c r="AD540" s="61" t="str">
        <f>IF(SUM(J540,L540)=0,"Others",IF(AND(L540=0,J540&gt;0),"Not Forecasted But Sold",IF(AND(L540&gt;0,J540=0),"Forecasted But Not Sold",IF(L540/J540&gt;1.1,"Overforecast",IF(L540/J540&lt;0.9,"Underforecast","Normal")))))</f>
        <v>Overforecast</v>
      </c>
      <c r="AE540" s="61" t="str">
        <f>IF(SUM(J540,M540)=0,"Others",IF(AND(M540=0,J540&gt;0),"Not Forecasted But Sold",IF(AND(M540&gt;0,J540=0),"Forecasted But Not Sold",IF(M540/J540&gt;1.1,"Overforecast",IF(M540/J540&lt;0.9,"Underforecast","Normal")))))</f>
        <v>Overforecast</v>
      </c>
      <c r="AF540" s="144" t="str">
        <f>IFERROR(IF(J540=0,"0",VLOOKUP(J540/M540,Master!$N$5:$P$11,3,TRUE)),"Sales Agst No FC")</f>
        <v>50-80</v>
      </c>
    </row>
    <row r="541" spans="1:32" x14ac:dyDescent="0.45">
      <c r="A541" s="60" t="s">
        <v>2302</v>
      </c>
      <c r="B541" s="61" t="s">
        <v>1123</v>
      </c>
      <c r="C541" s="61" t="s">
        <v>1131</v>
      </c>
      <c r="D541" s="61" t="s">
        <v>1235</v>
      </c>
      <c r="E541" s="62" t="s">
        <v>652</v>
      </c>
      <c r="F541" s="62" t="s">
        <v>1827</v>
      </c>
      <c r="G541" s="63">
        <v>44593</v>
      </c>
      <c r="H541" s="64">
        <v>11676</v>
      </c>
      <c r="I541" s="61" t="str">
        <f t="shared" si="44"/>
        <v>Demand</v>
      </c>
      <c r="J541" s="66">
        <v>974</v>
      </c>
      <c r="K541" s="67">
        <v>720</v>
      </c>
      <c r="L541" s="64">
        <v>720</v>
      </c>
      <c r="M541" s="64">
        <v>1000</v>
      </c>
      <c r="N541" s="67">
        <f>ABS(K541-$J541)</f>
        <v>254</v>
      </c>
      <c r="O541" s="64">
        <f>ABS(L541-$J541)</f>
        <v>254</v>
      </c>
      <c r="P541" s="64">
        <f>ABS(M541-$J541)</f>
        <v>26</v>
      </c>
      <c r="Q541" s="66">
        <v>2.2917711805555552</v>
      </c>
      <c r="R541" s="66">
        <f>$Q541*J541</f>
        <v>2232.1851298611109</v>
      </c>
      <c r="S541" s="67">
        <f>$Q541*K541</f>
        <v>1650.0752499999996</v>
      </c>
      <c r="T541" s="64">
        <f>$Q541*L541</f>
        <v>1650.0752499999996</v>
      </c>
      <c r="U541" s="64">
        <f>$Q541*M541</f>
        <v>2291.771180555555</v>
      </c>
      <c r="V541" s="67">
        <f t="shared" si="45"/>
        <v>582.10987986111127</v>
      </c>
      <c r="W541" s="64">
        <f t="shared" si="46"/>
        <v>582.10987986111127</v>
      </c>
      <c r="X541" s="117">
        <f t="shared" si="47"/>
        <v>59.586050694444111</v>
      </c>
      <c r="Y541" s="75">
        <f>IFERROR(MAX(1-N541/$J541,0),1)</f>
        <v>0.73921971252566743</v>
      </c>
      <c r="Z541" s="27">
        <f>IFERROR(MAX(1-O541/$J541,0),1)</f>
        <v>0.73921971252566743</v>
      </c>
      <c r="AA541" s="76">
        <f>IFERROR(MAX(1-P541/$J541,0),1)</f>
        <v>0.97330595482546201</v>
      </c>
      <c r="AB541" s="65" t="str">
        <f>IF(SUM($J541,M541)=0,"Others",VLOOKUP(AA541,Master!$B$4:$D$13,3,TRUE))</f>
        <v>90-100%</v>
      </c>
      <c r="AC541" s="60" t="str">
        <f>IF(SUM(J541,K541)=0,"Others",IF(AND(K541=0,J541&gt;0),"Not Forecasted But Sold",IF(AND(K541&gt;0,J541=0),"Forecasted But Not Sold",IF(K541/J541&gt;1.1,"Overforecast",IF(K541/J541&lt;0.9,"Underforecast","Normal")))))</f>
        <v>Underforecast</v>
      </c>
      <c r="AD541" s="61" t="str">
        <f>IF(SUM(J541,L541)=0,"Others",IF(AND(L541=0,J541&gt;0),"Not Forecasted But Sold",IF(AND(L541&gt;0,J541=0),"Forecasted But Not Sold",IF(L541/J541&gt;1.1,"Overforecast",IF(L541/J541&lt;0.9,"Underforecast","Normal")))))</f>
        <v>Underforecast</v>
      </c>
      <c r="AE541" s="61" t="str">
        <f>IF(SUM(J541,M541)=0,"Others",IF(AND(M541=0,J541&gt;0),"Not Forecasted But Sold",IF(AND(M541&gt;0,J541=0),"Forecasted But Not Sold",IF(M541/J541&gt;1.1,"Overforecast",IF(M541/J541&lt;0.9,"Underforecast","Normal")))))</f>
        <v>Normal</v>
      </c>
      <c r="AF541" s="144" t="str">
        <f>IFERROR(IF(J541=0,"0",VLOOKUP(J541/M541,Master!$N$5:$P$11,3,TRUE)),"Sales Agst No FC")</f>
        <v>80-120</v>
      </c>
    </row>
    <row r="542" spans="1:32" x14ac:dyDescent="0.45">
      <c r="A542" s="60" t="s">
        <v>2302</v>
      </c>
      <c r="B542" s="61" t="s">
        <v>1123</v>
      </c>
      <c r="C542" s="61" t="s">
        <v>1131</v>
      </c>
      <c r="D542" s="61" t="s">
        <v>1235</v>
      </c>
      <c r="E542" s="62" t="s">
        <v>653</v>
      </c>
      <c r="F542" s="62" t="s">
        <v>1828</v>
      </c>
      <c r="G542" s="63">
        <v>44593</v>
      </c>
      <c r="H542" s="64">
        <v>10755</v>
      </c>
      <c r="I542" s="61" t="str">
        <f t="shared" si="44"/>
        <v>Demand</v>
      </c>
      <c r="J542" s="66">
        <v>631</v>
      </c>
      <c r="K542" s="67">
        <v>759</v>
      </c>
      <c r="L542" s="64">
        <v>759</v>
      </c>
      <c r="M542" s="64">
        <v>1000</v>
      </c>
      <c r="N542" s="67">
        <f>ABS(K542-$J542)</f>
        <v>128</v>
      </c>
      <c r="O542" s="64">
        <f>ABS(L542-$J542)</f>
        <v>128</v>
      </c>
      <c r="P542" s="64">
        <f>ABS(M542-$J542)</f>
        <v>369</v>
      </c>
      <c r="Q542" s="66">
        <v>0.79790194552529181</v>
      </c>
      <c r="R542" s="66">
        <f>$Q542*J542</f>
        <v>503.47612762645912</v>
      </c>
      <c r="S542" s="67">
        <f>$Q542*K542</f>
        <v>605.60757665369647</v>
      </c>
      <c r="T542" s="64">
        <f>$Q542*L542</f>
        <v>605.60757665369647</v>
      </c>
      <c r="U542" s="64">
        <f>$Q542*M542</f>
        <v>797.90194552529181</v>
      </c>
      <c r="V542" s="67">
        <f t="shared" si="45"/>
        <v>102.13144902723735</v>
      </c>
      <c r="W542" s="64">
        <f t="shared" si="46"/>
        <v>102.13144902723735</v>
      </c>
      <c r="X542" s="117">
        <f t="shared" si="47"/>
        <v>294.42581789883269</v>
      </c>
      <c r="Y542" s="75">
        <f>IFERROR(MAX(1-N542/$J542,0),1)</f>
        <v>0.79714738510301109</v>
      </c>
      <c r="Z542" s="27">
        <f>IFERROR(MAX(1-O542/$J542,0),1)</f>
        <v>0.79714738510301109</v>
      </c>
      <c r="AA542" s="76">
        <f>IFERROR(MAX(1-P542/$J542,0),1)</f>
        <v>0.41521394611727414</v>
      </c>
      <c r="AB542" s="65" t="str">
        <f>IF(SUM($J542,M542)=0,"Others",VLOOKUP(AA542,Master!$B$4:$D$13,3,TRUE))</f>
        <v>40-50%</v>
      </c>
      <c r="AC542" s="60" t="str">
        <f>IF(SUM(J542,K542)=0,"Others",IF(AND(K542=0,J542&gt;0),"Not Forecasted But Sold",IF(AND(K542&gt;0,J542=0),"Forecasted But Not Sold",IF(K542/J542&gt;1.1,"Overforecast",IF(K542/J542&lt;0.9,"Underforecast","Normal")))))</f>
        <v>Overforecast</v>
      </c>
      <c r="AD542" s="61" t="str">
        <f>IF(SUM(J542,L542)=0,"Others",IF(AND(L542=0,J542&gt;0),"Not Forecasted But Sold",IF(AND(L542&gt;0,J542=0),"Forecasted But Not Sold",IF(L542/J542&gt;1.1,"Overforecast",IF(L542/J542&lt;0.9,"Underforecast","Normal")))))</f>
        <v>Overforecast</v>
      </c>
      <c r="AE542" s="61" t="str">
        <f>IF(SUM(J542,M542)=0,"Others",IF(AND(M542=0,J542&gt;0),"Not Forecasted But Sold",IF(AND(M542&gt;0,J542=0),"Forecasted But Not Sold",IF(M542/J542&gt;1.1,"Overforecast",IF(M542/J542&lt;0.9,"Underforecast","Normal")))))</f>
        <v>Overforecast</v>
      </c>
      <c r="AF542" s="144" t="str">
        <f>IFERROR(IF(J542=0,"0",VLOOKUP(J542/M542,Master!$N$5:$P$11,3,TRUE)),"Sales Agst No FC")</f>
        <v>50-80</v>
      </c>
    </row>
    <row r="543" spans="1:32" x14ac:dyDescent="0.45">
      <c r="A543" s="60" t="s">
        <v>2302</v>
      </c>
      <c r="B543" s="61" t="s">
        <v>1123</v>
      </c>
      <c r="C543" s="61" t="s">
        <v>1131</v>
      </c>
      <c r="D543" s="61" t="s">
        <v>1235</v>
      </c>
      <c r="E543" s="62" t="s">
        <v>654</v>
      </c>
      <c r="F543" s="62" t="s">
        <v>1829</v>
      </c>
      <c r="G543" s="63">
        <v>44593</v>
      </c>
      <c r="H543" s="64">
        <v>17822</v>
      </c>
      <c r="I543" s="61" t="str">
        <f t="shared" si="44"/>
        <v>Demand</v>
      </c>
      <c r="J543" s="66">
        <v>965</v>
      </c>
      <c r="K543" s="67">
        <v>1188</v>
      </c>
      <c r="L543" s="64">
        <v>1188</v>
      </c>
      <c r="M543" s="64">
        <v>1200</v>
      </c>
      <c r="N543" s="67">
        <f>ABS(K543-$J543)</f>
        <v>223</v>
      </c>
      <c r="O543" s="64">
        <f>ABS(L543-$J543)</f>
        <v>223</v>
      </c>
      <c r="P543" s="64">
        <f>ABS(M543-$J543)</f>
        <v>235</v>
      </c>
      <c r="Q543" s="66">
        <v>1.2392103211009173</v>
      </c>
      <c r="R543" s="66">
        <f>$Q543*J543</f>
        <v>1195.8379598623853</v>
      </c>
      <c r="S543" s="67">
        <f>$Q543*K543</f>
        <v>1472.1818614678898</v>
      </c>
      <c r="T543" s="64">
        <f>$Q543*L543</f>
        <v>1472.1818614678898</v>
      </c>
      <c r="U543" s="64">
        <f>$Q543*M543</f>
        <v>1487.0523853211007</v>
      </c>
      <c r="V543" s="67">
        <f t="shared" si="45"/>
        <v>276.34390160550447</v>
      </c>
      <c r="W543" s="64">
        <f t="shared" si="46"/>
        <v>276.34390160550447</v>
      </c>
      <c r="X543" s="117">
        <f t="shared" si="47"/>
        <v>291.21442545871537</v>
      </c>
      <c r="Y543" s="75">
        <f>IFERROR(MAX(1-N543/$J543,0),1)</f>
        <v>0.76891191709844553</v>
      </c>
      <c r="Z543" s="27">
        <f>IFERROR(MAX(1-O543/$J543,0),1)</f>
        <v>0.76891191709844553</v>
      </c>
      <c r="AA543" s="76">
        <f>IFERROR(MAX(1-P543/$J543,0),1)</f>
        <v>0.75647668393782386</v>
      </c>
      <c r="AB543" s="65" t="str">
        <f>IF(SUM($J543,M543)=0,"Others",VLOOKUP(AA543,Master!$B$4:$D$13,3,TRUE))</f>
        <v>70-80%</v>
      </c>
      <c r="AC543" s="60" t="str">
        <f>IF(SUM(J543,K543)=0,"Others",IF(AND(K543=0,J543&gt;0),"Not Forecasted But Sold",IF(AND(K543&gt;0,J543=0),"Forecasted But Not Sold",IF(K543/J543&gt;1.1,"Overforecast",IF(K543/J543&lt;0.9,"Underforecast","Normal")))))</f>
        <v>Overforecast</v>
      </c>
      <c r="AD543" s="61" t="str">
        <f>IF(SUM(J543,L543)=0,"Others",IF(AND(L543=0,J543&gt;0),"Not Forecasted But Sold",IF(AND(L543&gt;0,J543=0),"Forecasted But Not Sold",IF(L543/J543&gt;1.1,"Overforecast",IF(L543/J543&lt;0.9,"Underforecast","Normal")))))</f>
        <v>Overforecast</v>
      </c>
      <c r="AE543" s="61" t="str">
        <f>IF(SUM(J543,M543)=0,"Others",IF(AND(M543=0,J543&gt;0),"Not Forecasted But Sold",IF(AND(M543&gt;0,J543=0),"Forecasted But Not Sold",IF(M543/J543&gt;1.1,"Overforecast",IF(M543/J543&lt;0.9,"Underforecast","Normal")))))</f>
        <v>Overforecast</v>
      </c>
      <c r="AF543" s="144" t="str">
        <f>IFERROR(IF(J543=0,"0",VLOOKUP(J543/M543,Master!$N$5:$P$11,3,TRUE)),"Sales Agst No FC")</f>
        <v>80-120</v>
      </c>
    </row>
    <row r="544" spans="1:32" x14ac:dyDescent="0.45">
      <c r="A544" s="60" t="s">
        <v>2302</v>
      </c>
      <c r="B544" s="61" t="s">
        <v>1123</v>
      </c>
      <c r="C544" s="61" t="s">
        <v>1131</v>
      </c>
      <c r="D544" s="61" t="s">
        <v>1235</v>
      </c>
      <c r="E544" s="62" t="s">
        <v>655</v>
      </c>
      <c r="F544" s="62" t="s">
        <v>1830</v>
      </c>
      <c r="G544" s="63">
        <v>44593</v>
      </c>
      <c r="H544" s="64">
        <v>20270</v>
      </c>
      <c r="I544" s="61" t="str">
        <f t="shared" si="44"/>
        <v>Demand</v>
      </c>
      <c r="J544" s="66">
        <v>611</v>
      </c>
      <c r="K544" s="67">
        <v>330</v>
      </c>
      <c r="L544" s="64">
        <v>330</v>
      </c>
      <c r="M544" s="64">
        <v>846</v>
      </c>
      <c r="N544" s="67">
        <f>ABS(K544-$J544)</f>
        <v>281</v>
      </c>
      <c r="O544" s="64">
        <f>ABS(L544-$J544)</f>
        <v>281</v>
      </c>
      <c r="P544" s="64">
        <f>ABS(M544-$J544)</f>
        <v>235</v>
      </c>
      <c r="Q544" s="66">
        <v>1.4110342361111112</v>
      </c>
      <c r="R544" s="66">
        <f>$Q544*J544</f>
        <v>862.14191826388901</v>
      </c>
      <c r="S544" s="67">
        <f>$Q544*K544</f>
        <v>465.6412979166667</v>
      </c>
      <c r="T544" s="64">
        <f>$Q544*L544</f>
        <v>465.6412979166667</v>
      </c>
      <c r="U544" s="64">
        <f>$Q544*M544</f>
        <v>1193.7349637500001</v>
      </c>
      <c r="V544" s="67">
        <f t="shared" si="45"/>
        <v>396.50062034722231</v>
      </c>
      <c r="W544" s="64">
        <f t="shared" si="46"/>
        <v>396.50062034722231</v>
      </c>
      <c r="X544" s="117">
        <f t="shared" si="47"/>
        <v>331.59304548611112</v>
      </c>
      <c r="Y544" s="75">
        <f>IFERROR(MAX(1-N544/$J544,0),1)</f>
        <v>0.5400981996726677</v>
      </c>
      <c r="Z544" s="27">
        <f>IFERROR(MAX(1-O544/$J544,0),1)</f>
        <v>0.5400981996726677</v>
      </c>
      <c r="AA544" s="76">
        <f>IFERROR(MAX(1-P544/$J544,0),1)</f>
        <v>0.61538461538461542</v>
      </c>
      <c r="AB544" s="65" t="str">
        <f>IF(SUM($J544,M544)=0,"Others",VLOOKUP(AA544,Master!$B$4:$D$13,3,TRUE))</f>
        <v>60-70%</v>
      </c>
      <c r="AC544" s="60" t="str">
        <f>IF(SUM(J544,K544)=0,"Others",IF(AND(K544=0,J544&gt;0),"Not Forecasted But Sold",IF(AND(K544&gt;0,J544=0),"Forecasted But Not Sold",IF(K544/J544&gt;1.1,"Overforecast",IF(K544/J544&lt;0.9,"Underforecast","Normal")))))</f>
        <v>Underforecast</v>
      </c>
      <c r="AD544" s="61" t="str">
        <f>IF(SUM(J544,L544)=0,"Others",IF(AND(L544=0,J544&gt;0),"Not Forecasted But Sold",IF(AND(L544&gt;0,J544=0),"Forecasted But Not Sold",IF(L544/J544&gt;1.1,"Overforecast",IF(L544/J544&lt;0.9,"Underforecast","Normal")))))</f>
        <v>Underforecast</v>
      </c>
      <c r="AE544" s="61" t="str">
        <f>IF(SUM(J544,M544)=0,"Others",IF(AND(M544=0,J544&gt;0),"Not Forecasted But Sold",IF(AND(M544&gt;0,J544=0),"Forecasted But Not Sold",IF(M544/J544&gt;1.1,"Overforecast",IF(M544/J544&lt;0.9,"Underforecast","Normal")))))</f>
        <v>Overforecast</v>
      </c>
      <c r="AF544" s="144" t="str">
        <f>IFERROR(IF(J544=0,"0",VLOOKUP(J544/M544,Master!$N$5:$P$11,3,TRUE)),"Sales Agst No FC")</f>
        <v>50-80</v>
      </c>
    </row>
    <row r="545" spans="1:32" x14ac:dyDescent="0.45">
      <c r="A545" s="60" t="s">
        <v>2302</v>
      </c>
      <c r="B545" s="61" t="s">
        <v>1123</v>
      </c>
      <c r="C545" s="61" t="s">
        <v>1131</v>
      </c>
      <c r="D545" s="61" t="s">
        <v>1235</v>
      </c>
      <c r="E545" s="62" t="s">
        <v>656</v>
      </c>
      <c r="F545" s="62" t="s">
        <v>1831</v>
      </c>
      <c r="G545" s="63">
        <v>44593</v>
      </c>
      <c r="H545" s="64">
        <v>19768</v>
      </c>
      <c r="I545" s="61" t="str">
        <f t="shared" si="44"/>
        <v>Demand</v>
      </c>
      <c r="J545" s="66">
        <v>399</v>
      </c>
      <c r="K545" s="67">
        <v>658</v>
      </c>
      <c r="L545" s="64">
        <v>658</v>
      </c>
      <c r="M545" s="64">
        <v>500</v>
      </c>
      <c r="N545" s="67">
        <f>ABS(K545-$J545)</f>
        <v>259</v>
      </c>
      <c r="O545" s="64">
        <f>ABS(L545-$J545)</f>
        <v>259</v>
      </c>
      <c r="P545" s="64">
        <f>ABS(M545-$J545)</f>
        <v>101</v>
      </c>
      <c r="Q545" s="66">
        <v>1.5827390323903237</v>
      </c>
      <c r="R545" s="66">
        <f>$Q545*J545</f>
        <v>631.51287392373911</v>
      </c>
      <c r="S545" s="67">
        <f>$Q545*K545</f>
        <v>1041.4422833128331</v>
      </c>
      <c r="T545" s="64">
        <f>$Q545*L545</f>
        <v>1041.4422833128331</v>
      </c>
      <c r="U545" s="64">
        <f>$Q545*M545</f>
        <v>791.36951619516185</v>
      </c>
      <c r="V545" s="67">
        <f t="shared" si="45"/>
        <v>409.92940938909396</v>
      </c>
      <c r="W545" s="64">
        <f t="shared" si="46"/>
        <v>409.92940938909396</v>
      </c>
      <c r="X545" s="117">
        <f t="shared" si="47"/>
        <v>159.85664227142274</v>
      </c>
      <c r="Y545" s="75">
        <f>IFERROR(MAX(1-N545/$J545,0),1)</f>
        <v>0.35087719298245612</v>
      </c>
      <c r="Z545" s="27">
        <f>IFERROR(MAX(1-O545/$J545,0),1)</f>
        <v>0.35087719298245612</v>
      </c>
      <c r="AA545" s="76">
        <f>IFERROR(MAX(1-P545/$J545,0),1)</f>
        <v>0.74686716791979957</v>
      </c>
      <c r="AB545" s="65" t="str">
        <f>IF(SUM($J545,M545)=0,"Others",VLOOKUP(AA545,Master!$B$4:$D$13,3,TRUE))</f>
        <v>70-80%</v>
      </c>
      <c r="AC545" s="60" t="str">
        <f>IF(SUM(J545,K545)=0,"Others",IF(AND(K545=0,J545&gt;0),"Not Forecasted But Sold",IF(AND(K545&gt;0,J545=0),"Forecasted But Not Sold",IF(K545/J545&gt;1.1,"Overforecast",IF(K545/J545&lt;0.9,"Underforecast","Normal")))))</f>
        <v>Overforecast</v>
      </c>
      <c r="AD545" s="61" t="str">
        <f>IF(SUM(J545,L545)=0,"Others",IF(AND(L545=0,J545&gt;0),"Not Forecasted But Sold",IF(AND(L545&gt;0,J545=0),"Forecasted But Not Sold",IF(L545/J545&gt;1.1,"Overforecast",IF(L545/J545&lt;0.9,"Underforecast","Normal")))))</f>
        <v>Overforecast</v>
      </c>
      <c r="AE545" s="61" t="str">
        <f>IF(SUM(J545,M545)=0,"Others",IF(AND(M545=0,J545&gt;0),"Not Forecasted But Sold",IF(AND(M545&gt;0,J545=0),"Forecasted But Not Sold",IF(M545/J545&gt;1.1,"Overforecast",IF(M545/J545&lt;0.9,"Underforecast","Normal")))))</f>
        <v>Overforecast</v>
      </c>
      <c r="AF545" s="144" t="str">
        <f>IFERROR(IF(J545=0,"0",VLOOKUP(J545/M545,Master!$N$5:$P$11,3,TRUE)),"Sales Agst No FC")</f>
        <v>50-80</v>
      </c>
    </row>
    <row r="546" spans="1:32" x14ac:dyDescent="0.45">
      <c r="A546" s="60" t="s">
        <v>2302</v>
      </c>
      <c r="B546" s="61" t="s">
        <v>1121</v>
      </c>
      <c r="C546" s="61" t="s">
        <v>1131</v>
      </c>
      <c r="D546" s="61" t="s">
        <v>1235</v>
      </c>
      <c r="E546" s="62" t="s">
        <v>657</v>
      </c>
      <c r="F546" s="62" t="s">
        <v>1832</v>
      </c>
      <c r="G546" s="63">
        <v>44593</v>
      </c>
      <c r="H546" s="64">
        <v>0</v>
      </c>
      <c r="I546" s="61" t="str">
        <f t="shared" si="44"/>
        <v>Supply</v>
      </c>
      <c r="J546" s="66">
        <v>0</v>
      </c>
      <c r="K546" s="67">
        <v>0</v>
      </c>
      <c r="L546" s="64">
        <v>0</v>
      </c>
      <c r="M546" s="64">
        <v>0</v>
      </c>
      <c r="N546" s="67">
        <f>ABS(K546-$J546)</f>
        <v>0</v>
      </c>
      <c r="O546" s="64">
        <f>ABS(L546-$J546)</f>
        <v>0</v>
      </c>
      <c r="P546" s="64">
        <f>ABS(M546-$J546)</f>
        <v>0</v>
      </c>
      <c r="Q546" s="66">
        <v>0.84219615132175951</v>
      </c>
      <c r="R546" s="66">
        <f>$Q546*J546</f>
        <v>0</v>
      </c>
      <c r="S546" s="67">
        <f>$Q546*K546</f>
        <v>0</v>
      </c>
      <c r="T546" s="64">
        <f>$Q546*L546</f>
        <v>0</v>
      </c>
      <c r="U546" s="64">
        <f>$Q546*M546</f>
        <v>0</v>
      </c>
      <c r="V546" s="67">
        <f t="shared" si="45"/>
        <v>0</v>
      </c>
      <c r="W546" s="64">
        <f t="shared" si="46"/>
        <v>0</v>
      </c>
      <c r="X546" s="117">
        <f t="shared" si="47"/>
        <v>0</v>
      </c>
      <c r="Y546" s="75">
        <f>IFERROR(MAX(1-N546/$J546,0),1)</f>
        <v>1</v>
      </c>
      <c r="Z546" s="27">
        <f>IFERROR(MAX(1-O546/$J546,0),1)</f>
        <v>1</v>
      </c>
      <c r="AA546" s="76">
        <f>IFERROR(MAX(1-P546/$J546,0),1)</f>
        <v>1</v>
      </c>
      <c r="AB546" s="65" t="str">
        <f>IF(SUM($J546,M546)=0,"Others",VLOOKUP(AA546,Master!$B$4:$D$13,3,TRUE))</f>
        <v>Others</v>
      </c>
      <c r="AC546" s="60" t="str">
        <f>IF(SUM(J546,K546)=0,"Others",IF(AND(K546=0,J546&gt;0),"Not Forecasted But Sold",IF(AND(K546&gt;0,J546=0),"Forecasted But Not Sold",IF(K546/J546&gt;1.1,"Overforecast",IF(K546/J546&lt;0.9,"Underforecast","Normal")))))</f>
        <v>Others</v>
      </c>
      <c r="AD546" s="61" t="str">
        <f>IF(SUM(J546,L546)=0,"Others",IF(AND(L546=0,J546&gt;0),"Not Forecasted But Sold",IF(AND(L546&gt;0,J546=0),"Forecasted But Not Sold",IF(L546/J546&gt;1.1,"Overforecast",IF(L546/J546&lt;0.9,"Underforecast","Normal")))))</f>
        <v>Others</v>
      </c>
      <c r="AE546" s="61" t="str">
        <f>IF(SUM(J546,M546)=0,"Others",IF(AND(M546=0,J546&gt;0),"Not Forecasted But Sold",IF(AND(M546&gt;0,J546=0),"Forecasted But Not Sold",IF(M546/J546&gt;1.1,"Overforecast",IF(M546/J546&lt;0.9,"Underforecast","Normal")))))</f>
        <v>Others</v>
      </c>
      <c r="AF546" s="144" t="str">
        <f>IFERROR(IF(J546=0,"0",VLOOKUP(J546/M546,Master!$N$5:$P$11,3,TRUE)),"Sales Agst No FC")</f>
        <v>0</v>
      </c>
    </row>
    <row r="547" spans="1:32" x14ac:dyDescent="0.45">
      <c r="A547" s="60" t="s">
        <v>2302</v>
      </c>
      <c r="B547" s="61" t="s">
        <v>1121</v>
      </c>
      <c r="C547" s="61" t="s">
        <v>1131</v>
      </c>
      <c r="D547" s="61" t="s">
        <v>1235</v>
      </c>
      <c r="E547" s="62" t="s">
        <v>658</v>
      </c>
      <c r="F547" s="62" t="s">
        <v>1833</v>
      </c>
      <c r="G547" s="63">
        <v>44593</v>
      </c>
      <c r="H547" s="64">
        <v>0</v>
      </c>
      <c r="I547" s="61" t="str">
        <f t="shared" si="44"/>
        <v>Supply</v>
      </c>
      <c r="J547" s="66">
        <v>0</v>
      </c>
      <c r="K547" s="67">
        <v>0</v>
      </c>
      <c r="L547" s="64">
        <v>0</v>
      </c>
      <c r="M547" s="64">
        <v>0</v>
      </c>
      <c r="N547" s="67">
        <f>ABS(K547-$J547)</f>
        <v>0</v>
      </c>
      <c r="O547" s="64">
        <f>ABS(L547-$J547)</f>
        <v>0</v>
      </c>
      <c r="P547" s="64">
        <f>ABS(M547-$J547)</f>
        <v>0</v>
      </c>
      <c r="Q547" s="66">
        <v>2.4387397650734557</v>
      </c>
      <c r="R547" s="66">
        <f>$Q547*J547</f>
        <v>0</v>
      </c>
      <c r="S547" s="67">
        <f>$Q547*K547</f>
        <v>0</v>
      </c>
      <c r="T547" s="64">
        <f>$Q547*L547</f>
        <v>0</v>
      </c>
      <c r="U547" s="64">
        <f>$Q547*M547</f>
        <v>0</v>
      </c>
      <c r="V547" s="67">
        <f t="shared" si="45"/>
        <v>0</v>
      </c>
      <c r="W547" s="64">
        <f t="shared" si="46"/>
        <v>0</v>
      </c>
      <c r="X547" s="117">
        <f t="shared" si="47"/>
        <v>0</v>
      </c>
      <c r="Y547" s="75">
        <f>IFERROR(MAX(1-N547/$J547,0),1)</f>
        <v>1</v>
      </c>
      <c r="Z547" s="27">
        <f>IFERROR(MAX(1-O547/$J547,0),1)</f>
        <v>1</v>
      </c>
      <c r="AA547" s="76">
        <f>IFERROR(MAX(1-P547/$J547,0),1)</f>
        <v>1</v>
      </c>
      <c r="AB547" s="65" t="str">
        <f>IF(SUM($J547,M547)=0,"Others",VLOOKUP(AA547,Master!$B$4:$D$13,3,TRUE))</f>
        <v>Others</v>
      </c>
      <c r="AC547" s="60" t="str">
        <f>IF(SUM(J547,K547)=0,"Others",IF(AND(K547=0,J547&gt;0),"Not Forecasted But Sold",IF(AND(K547&gt;0,J547=0),"Forecasted But Not Sold",IF(K547/J547&gt;1.1,"Overforecast",IF(K547/J547&lt;0.9,"Underforecast","Normal")))))</f>
        <v>Others</v>
      </c>
      <c r="AD547" s="61" t="str">
        <f>IF(SUM(J547,L547)=0,"Others",IF(AND(L547=0,J547&gt;0),"Not Forecasted But Sold",IF(AND(L547&gt;0,J547=0),"Forecasted But Not Sold",IF(L547/J547&gt;1.1,"Overforecast",IF(L547/J547&lt;0.9,"Underforecast","Normal")))))</f>
        <v>Others</v>
      </c>
      <c r="AE547" s="61" t="str">
        <f>IF(SUM(J547,M547)=0,"Others",IF(AND(M547=0,J547&gt;0),"Not Forecasted But Sold",IF(AND(M547&gt;0,J547=0),"Forecasted But Not Sold",IF(M547/J547&gt;1.1,"Overforecast",IF(M547/J547&lt;0.9,"Underforecast","Normal")))))</f>
        <v>Others</v>
      </c>
      <c r="AF547" s="144" t="str">
        <f>IFERROR(IF(J547=0,"0",VLOOKUP(J547/M547,Master!$N$5:$P$11,3,TRUE)),"Sales Agst No FC")</f>
        <v>0</v>
      </c>
    </row>
    <row r="548" spans="1:32" x14ac:dyDescent="0.45">
      <c r="A548" s="60" t="s">
        <v>2302</v>
      </c>
      <c r="B548" s="61" t="s">
        <v>1121</v>
      </c>
      <c r="C548" s="61" t="s">
        <v>1131</v>
      </c>
      <c r="D548" s="61" t="s">
        <v>1235</v>
      </c>
      <c r="E548" s="62" t="s">
        <v>659</v>
      </c>
      <c r="F548" s="62" t="s">
        <v>1834</v>
      </c>
      <c r="G548" s="63">
        <v>44593</v>
      </c>
      <c r="H548" s="64">
        <v>0</v>
      </c>
      <c r="I548" s="61" t="str">
        <f t="shared" si="44"/>
        <v>Supply</v>
      </c>
      <c r="J548" s="66">
        <v>0</v>
      </c>
      <c r="K548" s="67">
        <v>0</v>
      </c>
      <c r="L548" s="64">
        <v>0</v>
      </c>
      <c r="M548" s="64">
        <v>0</v>
      </c>
      <c r="N548" s="67">
        <f>ABS(K548-$J548)</f>
        <v>0</v>
      </c>
      <c r="O548" s="64">
        <f>ABS(L548-$J548)</f>
        <v>0</v>
      </c>
      <c r="P548" s="64">
        <f>ABS(M548-$J548)</f>
        <v>0</v>
      </c>
      <c r="Q548" s="66">
        <v>1.0075972114187182</v>
      </c>
      <c r="R548" s="66">
        <f>$Q548*J548</f>
        <v>0</v>
      </c>
      <c r="S548" s="67">
        <f>$Q548*K548</f>
        <v>0</v>
      </c>
      <c r="T548" s="64">
        <f>$Q548*L548</f>
        <v>0</v>
      </c>
      <c r="U548" s="64">
        <f>$Q548*M548</f>
        <v>0</v>
      </c>
      <c r="V548" s="67">
        <f t="shared" si="45"/>
        <v>0</v>
      </c>
      <c r="W548" s="64">
        <f t="shared" si="46"/>
        <v>0</v>
      </c>
      <c r="X548" s="117">
        <f t="shared" si="47"/>
        <v>0</v>
      </c>
      <c r="Y548" s="75">
        <f>IFERROR(MAX(1-N548/$J548,0),1)</f>
        <v>1</v>
      </c>
      <c r="Z548" s="27">
        <f>IFERROR(MAX(1-O548/$J548,0),1)</f>
        <v>1</v>
      </c>
      <c r="AA548" s="76">
        <f>IFERROR(MAX(1-P548/$J548,0),1)</f>
        <v>1</v>
      </c>
      <c r="AB548" s="65" t="str">
        <f>IF(SUM($J548,M548)=0,"Others",VLOOKUP(AA548,Master!$B$4:$D$13,3,TRUE))</f>
        <v>Others</v>
      </c>
      <c r="AC548" s="60" t="str">
        <f>IF(SUM(J548,K548)=0,"Others",IF(AND(K548=0,J548&gt;0),"Not Forecasted But Sold",IF(AND(K548&gt;0,J548=0),"Forecasted But Not Sold",IF(K548/J548&gt;1.1,"Overforecast",IF(K548/J548&lt;0.9,"Underforecast","Normal")))))</f>
        <v>Others</v>
      </c>
      <c r="AD548" s="61" t="str">
        <f>IF(SUM(J548,L548)=0,"Others",IF(AND(L548=0,J548&gt;0),"Not Forecasted But Sold",IF(AND(L548&gt;0,J548=0),"Forecasted But Not Sold",IF(L548/J548&gt;1.1,"Overforecast",IF(L548/J548&lt;0.9,"Underforecast","Normal")))))</f>
        <v>Others</v>
      </c>
      <c r="AE548" s="61" t="str">
        <f>IF(SUM(J548,M548)=0,"Others",IF(AND(M548=0,J548&gt;0),"Not Forecasted But Sold",IF(AND(M548&gt;0,J548=0),"Forecasted But Not Sold",IF(M548/J548&gt;1.1,"Overforecast",IF(M548/J548&lt;0.9,"Underforecast","Normal")))))</f>
        <v>Others</v>
      </c>
      <c r="AF548" s="144" t="str">
        <f>IFERROR(IF(J548=0,"0",VLOOKUP(J548/M548,Master!$N$5:$P$11,3,TRUE)),"Sales Agst No FC")</f>
        <v>0</v>
      </c>
    </row>
    <row r="549" spans="1:32" x14ac:dyDescent="0.45">
      <c r="A549" s="60" t="s">
        <v>2302</v>
      </c>
      <c r="B549" s="61" t="s">
        <v>1121</v>
      </c>
      <c r="C549" s="61" t="s">
        <v>1131</v>
      </c>
      <c r="D549" s="61" t="s">
        <v>1235</v>
      </c>
      <c r="E549" s="62" t="s">
        <v>660</v>
      </c>
      <c r="F549" s="62" t="s">
        <v>1835</v>
      </c>
      <c r="G549" s="63">
        <v>44593</v>
      </c>
      <c r="H549" s="64">
        <v>0</v>
      </c>
      <c r="I549" s="61" t="str">
        <f t="shared" si="44"/>
        <v>Supply</v>
      </c>
      <c r="J549" s="66">
        <v>0</v>
      </c>
      <c r="K549" s="67">
        <v>0</v>
      </c>
      <c r="L549" s="64">
        <v>0</v>
      </c>
      <c r="M549" s="64">
        <v>0</v>
      </c>
      <c r="N549" s="67">
        <f>ABS(K549-$J549)</f>
        <v>0</v>
      </c>
      <c r="O549" s="64">
        <f>ABS(L549-$J549)</f>
        <v>0</v>
      </c>
      <c r="P549" s="64">
        <f>ABS(M549-$J549)</f>
        <v>0</v>
      </c>
      <c r="Q549" s="66">
        <v>3.342857142857143</v>
      </c>
      <c r="R549" s="66">
        <f>$Q549*J549</f>
        <v>0</v>
      </c>
      <c r="S549" s="67">
        <f>$Q549*K549</f>
        <v>0</v>
      </c>
      <c r="T549" s="64">
        <f>$Q549*L549</f>
        <v>0</v>
      </c>
      <c r="U549" s="64">
        <f>$Q549*M549</f>
        <v>0</v>
      </c>
      <c r="V549" s="67">
        <f t="shared" si="45"/>
        <v>0</v>
      </c>
      <c r="W549" s="64">
        <f t="shared" si="46"/>
        <v>0</v>
      </c>
      <c r="X549" s="117">
        <f t="shared" si="47"/>
        <v>0</v>
      </c>
      <c r="Y549" s="75">
        <f>IFERROR(MAX(1-N549/$J549,0),1)</f>
        <v>1</v>
      </c>
      <c r="Z549" s="27">
        <f>IFERROR(MAX(1-O549/$J549,0),1)</f>
        <v>1</v>
      </c>
      <c r="AA549" s="76">
        <f>IFERROR(MAX(1-P549/$J549,0),1)</f>
        <v>1</v>
      </c>
      <c r="AB549" s="65" t="str">
        <f>IF(SUM($J549,M549)=0,"Others",VLOOKUP(AA549,Master!$B$4:$D$13,3,TRUE))</f>
        <v>Others</v>
      </c>
      <c r="AC549" s="60" t="str">
        <f>IF(SUM(J549,K549)=0,"Others",IF(AND(K549=0,J549&gt;0),"Not Forecasted But Sold",IF(AND(K549&gt;0,J549=0),"Forecasted But Not Sold",IF(K549/J549&gt;1.1,"Overforecast",IF(K549/J549&lt;0.9,"Underforecast","Normal")))))</f>
        <v>Others</v>
      </c>
      <c r="AD549" s="61" t="str">
        <f>IF(SUM(J549,L549)=0,"Others",IF(AND(L549=0,J549&gt;0),"Not Forecasted But Sold",IF(AND(L549&gt;0,J549=0),"Forecasted But Not Sold",IF(L549/J549&gt;1.1,"Overforecast",IF(L549/J549&lt;0.9,"Underforecast","Normal")))))</f>
        <v>Others</v>
      </c>
      <c r="AE549" s="61" t="str">
        <f>IF(SUM(J549,M549)=0,"Others",IF(AND(M549=0,J549&gt;0),"Not Forecasted But Sold",IF(AND(M549&gt;0,J549=0),"Forecasted But Not Sold",IF(M549/J549&gt;1.1,"Overforecast",IF(M549/J549&lt;0.9,"Underforecast","Normal")))))</f>
        <v>Others</v>
      </c>
      <c r="AF549" s="144" t="str">
        <f>IFERROR(IF(J549=0,"0",VLOOKUP(J549/M549,Master!$N$5:$P$11,3,TRUE)),"Sales Agst No FC")</f>
        <v>0</v>
      </c>
    </row>
    <row r="550" spans="1:32" x14ac:dyDescent="0.45">
      <c r="A550" s="60" t="s">
        <v>2302</v>
      </c>
      <c r="B550" s="61" t="s">
        <v>1122</v>
      </c>
      <c r="C550" s="61" t="s">
        <v>1128</v>
      </c>
      <c r="D550" s="61" t="s">
        <v>1236</v>
      </c>
      <c r="E550" s="62" t="s">
        <v>661</v>
      </c>
      <c r="F550" s="62" t="s">
        <v>1836</v>
      </c>
      <c r="G550" s="63">
        <v>44593</v>
      </c>
      <c r="H550" s="64">
        <v>0</v>
      </c>
      <c r="I550" s="61" t="str">
        <f t="shared" si="44"/>
        <v>Supply</v>
      </c>
      <c r="J550" s="66">
        <v>0</v>
      </c>
      <c r="K550" s="67">
        <v>0</v>
      </c>
      <c r="L550" s="64">
        <v>0</v>
      </c>
      <c r="M550" s="64">
        <v>0</v>
      </c>
      <c r="N550" s="67">
        <f>ABS(K550-$J550)</f>
        <v>0</v>
      </c>
      <c r="O550" s="64">
        <f>ABS(L550-$J550)</f>
        <v>0</v>
      </c>
      <c r="P550" s="64">
        <f>ABS(M550-$J550)</f>
        <v>0</v>
      </c>
      <c r="Q550" s="66">
        <v>10.70240734874881</v>
      </c>
      <c r="R550" s="66">
        <f>$Q550*J550</f>
        <v>0</v>
      </c>
      <c r="S550" s="67">
        <f>$Q550*K550</f>
        <v>0</v>
      </c>
      <c r="T550" s="64">
        <f>$Q550*L550</f>
        <v>0</v>
      </c>
      <c r="U550" s="64">
        <f>$Q550*M550</f>
        <v>0</v>
      </c>
      <c r="V550" s="67">
        <f t="shared" si="45"/>
        <v>0</v>
      </c>
      <c r="W550" s="64">
        <f t="shared" si="46"/>
        <v>0</v>
      </c>
      <c r="X550" s="117">
        <f t="shared" si="47"/>
        <v>0</v>
      </c>
      <c r="Y550" s="75">
        <f>IFERROR(MAX(1-N550/$J550,0),1)</f>
        <v>1</v>
      </c>
      <c r="Z550" s="27">
        <f>IFERROR(MAX(1-O550/$J550,0),1)</f>
        <v>1</v>
      </c>
      <c r="AA550" s="76">
        <f>IFERROR(MAX(1-P550/$J550,0),1)</f>
        <v>1</v>
      </c>
      <c r="AB550" s="65" t="str">
        <f>IF(SUM($J550,M550)=0,"Others",VLOOKUP(AA550,Master!$B$4:$D$13,3,TRUE))</f>
        <v>Others</v>
      </c>
      <c r="AC550" s="60" t="str">
        <f>IF(SUM(J550,K550)=0,"Others",IF(AND(K550=0,J550&gt;0),"Not Forecasted But Sold",IF(AND(K550&gt;0,J550=0),"Forecasted But Not Sold",IF(K550/J550&gt;1.1,"Overforecast",IF(K550/J550&lt;0.9,"Underforecast","Normal")))))</f>
        <v>Others</v>
      </c>
      <c r="AD550" s="61" t="str">
        <f>IF(SUM(J550,L550)=0,"Others",IF(AND(L550=0,J550&gt;0),"Not Forecasted But Sold",IF(AND(L550&gt;0,J550=0),"Forecasted But Not Sold",IF(L550/J550&gt;1.1,"Overforecast",IF(L550/J550&lt;0.9,"Underforecast","Normal")))))</f>
        <v>Others</v>
      </c>
      <c r="AE550" s="61" t="str">
        <f>IF(SUM(J550,M550)=0,"Others",IF(AND(M550=0,J550&gt;0),"Not Forecasted But Sold",IF(AND(M550&gt;0,J550=0),"Forecasted But Not Sold",IF(M550/J550&gt;1.1,"Overforecast",IF(M550/J550&lt;0.9,"Underforecast","Normal")))))</f>
        <v>Others</v>
      </c>
      <c r="AF550" s="144" t="str">
        <f>IFERROR(IF(J550=0,"0",VLOOKUP(J550/M550,Master!$N$5:$P$11,3,TRUE)),"Sales Agst No FC")</f>
        <v>0</v>
      </c>
    </row>
    <row r="551" spans="1:32" x14ac:dyDescent="0.45">
      <c r="A551" s="60" t="s">
        <v>2302</v>
      </c>
      <c r="B551" s="61" t="s">
        <v>1122</v>
      </c>
      <c r="C551" s="61" t="s">
        <v>1128</v>
      </c>
      <c r="D551" s="61" t="s">
        <v>1236</v>
      </c>
      <c r="E551" s="62" t="s">
        <v>662</v>
      </c>
      <c r="F551" s="62" t="s">
        <v>1837</v>
      </c>
      <c r="G551" s="63">
        <v>44593</v>
      </c>
      <c r="H551" s="64">
        <v>0</v>
      </c>
      <c r="I551" s="61" t="str">
        <f t="shared" si="44"/>
        <v>Supply</v>
      </c>
      <c r="J551" s="66">
        <v>0</v>
      </c>
      <c r="K551" s="67">
        <v>0</v>
      </c>
      <c r="L551" s="64">
        <v>0</v>
      </c>
      <c r="M551" s="64">
        <v>0</v>
      </c>
      <c r="N551" s="67">
        <f>ABS(K551-$J551)</f>
        <v>0</v>
      </c>
      <c r="O551" s="64">
        <f>ABS(L551-$J551)</f>
        <v>0</v>
      </c>
      <c r="P551" s="64">
        <f>ABS(M551-$J551)</f>
        <v>0</v>
      </c>
      <c r="Q551" s="66">
        <v>11.296985534790412</v>
      </c>
      <c r="R551" s="66">
        <f>$Q551*J551</f>
        <v>0</v>
      </c>
      <c r="S551" s="67">
        <f>$Q551*K551</f>
        <v>0</v>
      </c>
      <c r="T551" s="64">
        <f>$Q551*L551</f>
        <v>0</v>
      </c>
      <c r="U551" s="64">
        <f>$Q551*M551</f>
        <v>0</v>
      </c>
      <c r="V551" s="67">
        <f t="shared" si="45"/>
        <v>0</v>
      </c>
      <c r="W551" s="64">
        <f t="shared" si="46"/>
        <v>0</v>
      </c>
      <c r="X551" s="117">
        <f t="shared" si="47"/>
        <v>0</v>
      </c>
      <c r="Y551" s="75">
        <f>IFERROR(MAX(1-N551/$J551,0),1)</f>
        <v>1</v>
      </c>
      <c r="Z551" s="27">
        <f>IFERROR(MAX(1-O551/$J551,0),1)</f>
        <v>1</v>
      </c>
      <c r="AA551" s="76">
        <f>IFERROR(MAX(1-P551/$J551,0),1)</f>
        <v>1</v>
      </c>
      <c r="AB551" s="65" t="str">
        <f>IF(SUM($J551,M551)=0,"Others",VLOOKUP(AA551,Master!$B$4:$D$13,3,TRUE))</f>
        <v>Others</v>
      </c>
      <c r="AC551" s="60" t="str">
        <f>IF(SUM(J551,K551)=0,"Others",IF(AND(K551=0,J551&gt;0),"Not Forecasted But Sold",IF(AND(K551&gt;0,J551=0),"Forecasted But Not Sold",IF(K551/J551&gt;1.1,"Overforecast",IF(K551/J551&lt;0.9,"Underforecast","Normal")))))</f>
        <v>Others</v>
      </c>
      <c r="AD551" s="61" t="str">
        <f>IF(SUM(J551,L551)=0,"Others",IF(AND(L551=0,J551&gt;0),"Not Forecasted But Sold",IF(AND(L551&gt;0,J551=0),"Forecasted But Not Sold",IF(L551/J551&gt;1.1,"Overforecast",IF(L551/J551&lt;0.9,"Underforecast","Normal")))))</f>
        <v>Others</v>
      </c>
      <c r="AE551" s="61" t="str">
        <f>IF(SUM(J551,M551)=0,"Others",IF(AND(M551=0,J551&gt;0),"Not Forecasted But Sold",IF(AND(M551&gt;0,J551=0),"Forecasted But Not Sold",IF(M551/J551&gt;1.1,"Overforecast",IF(M551/J551&lt;0.9,"Underforecast","Normal")))))</f>
        <v>Others</v>
      </c>
      <c r="AF551" s="144" t="str">
        <f>IFERROR(IF(J551=0,"0",VLOOKUP(J551/M551,Master!$N$5:$P$11,3,TRUE)),"Sales Agst No FC")</f>
        <v>0</v>
      </c>
    </row>
    <row r="552" spans="1:32" x14ac:dyDescent="0.45">
      <c r="A552" s="60" t="s">
        <v>2302</v>
      </c>
      <c r="B552" s="61" t="s">
        <v>1121</v>
      </c>
      <c r="C552" s="61" t="s">
        <v>1145</v>
      </c>
      <c r="D552" s="61" t="s">
        <v>1237</v>
      </c>
      <c r="E552" s="62" t="s">
        <v>663</v>
      </c>
      <c r="F552" s="62" t="s">
        <v>1838</v>
      </c>
      <c r="G552" s="63">
        <v>44593</v>
      </c>
      <c r="H552" s="64">
        <v>1706</v>
      </c>
      <c r="I552" s="61" t="str">
        <f t="shared" si="44"/>
        <v>Demand</v>
      </c>
      <c r="J552" s="66">
        <v>1268</v>
      </c>
      <c r="K552" s="67">
        <v>2783</v>
      </c>
      <c r="L552" s="64">
        <v>2783</v>
      </c>
      <c r="M552" s="64">
        <v>2500</v>
      </c>
      <c r="N552" s="67">
        <f>ABS(K552-$J552)</f>
        <v>1515</v>
      </c>
      <c r="O552" s="64">
        <f>ABS(L552-$J552)</f>
        <v>1515</v>
      </c>
      <c r="P552" s="64">
        <f>ABS(M552-$J552)</f>
        <v>1232</v>
      </c>
      <c r="Q552" s="66">
        <v>5.1962927634892138</v>
      </c>
      <c r="R552" s="66">
        <f>$Q552*J552</f>
        <v>6588.8992241043234</v>
      </c>
      <c r="S552" s="67">
        <f>$Q552*K552</f>
        <v>14461.282760790482</v>
      </c>
      <c r="T552" s="64">
        <f>$Q552*L552</f>
        <v>14461.282760790482</v>
      </c>
      <c r="U552" s="64">
        <f>$Q552*M552</f>
        <v>12990.731908723035</v>
      </c>
      <c r="V552" s="67">
        <f t="shared" si="45"/>
        <v>7872.3835366861585</v>
      </c>
      <c r="W552" s="64">
        <f t="shared" si="46"/>
        <v>7872.3835366861585</v>
      </c>
      <c r="X552" s="117">
        <f t="shared" si="47"/>
        <v>6401.8326846187119</v>
      </c>
      <c r="Y552" s="75">
        <f>IFERROR(MAX(1-N552/$J552,0),1)</f>
        <v>0</v>
      </c>
      <c r="Z552" s="27">
        <f>IFERROR(MAX(1-O552/$J552,0),1)</f>
        <v>0</v>
      </c>
      <c r="AA552" s="76">
        <f>IFERROR(MAX(1-P552/$J552,0),1)</f>
        <v>2.8391167192429068E-2</v>
      </c>
      <c r="AB552" s="65" t="str">
        <f>IF(SUM($J552,M552)=0,"Others",VLOOKUP(AA552,Master!$B$4:$D$13,3,TRUE))</f>
        <v>0-10%</v>
      </c>
      <c r="AC552" s="60" t="str">
        <f>IF(SUM(J552,K552)=0,"Others",IF(AND(K552=0,J552&gt;0),"Not Forecasted But Sold",IF(AND(K552&gt;0,J552=0),"Forecasted But Not Sold",IF(K552/J552&gt;1.1,"Overforecast",IF(K552/J552&lt;0.9,"Underforecast","Normal")))))</f>
        <v>Overforecast</v>
      </c>
      <c r="AD552" s="61" t="str">
        <f>IF(SUM(J552,L552)=0,"Others",IF(AND(L552=0,J552&gt;0),"Not Forecasted But Sold",IF(AND(L552&gt;0,J552=0),"Forecasted But Not Sold",IF(L552/J552&gt;1.1,"Overforecast",IF(L552/J552&lt;0.9,"Underforecast","Normal")))))</f>
        <v>Overforecast</v>
      </c>
      <c r="AE552" s="61" t="str">
        <f>IF(SUM(J552,M552)=0,"Others",IF(AND(M552=0,J552&gt;0),"Not Forecasted But Sold",IF(AND(M552&gt;0,J552=0),"Forecasted But Not Sold",IF(M552/J552&gt;1.1,"Overforecast",IF(M552/J552&lt;0.9,"Underforecast","Normal")))))</f>
        <v>Overforecast</v>
      </c>
      <c r="AF552" s="144" t="str">
        <f>IFERROR(IF(J552=0,"0",VLOOKUP(J552/M552,Master!$N$5:$P$11,3,TRUE)),"Sales Agst No FC")</f>
        <v>50-80</v>
      </c>
    </row>
    <row r="553" spans="1:32" x14ac:dyDescent="0.45">
      <c r="A553" s="60" t="s">
        <v>2302</v>
      </c>
      <c r="B553" s="61" t="s">
        <v>1123</v>
      </c>
      <c r="C553" s="61" t="s">
        <v>1145</v>
      </c>
      <c r="D553" s="61" t="s">
        <v>1237</v>
      </c>
      <c r="E553" s="62" t="s">
        <v>664</v>
      </c>
      <c r="F553" s="62" t="s">
        <v>1839</v>
      </c>
      <c r="G553" s="63">
        <v>44593</v>
      </c>
      <c r="H553" s="64">
        <v>2100</v>
      </c>
      <c r="I553" s="61" t="str">
        <f t="shared" ref="I553:I586" si="48">IF(J553&gt;M553,"Demand",IF(OR(H553&lt;=0.05*M553,J553&gt;=0.9*H553),"Supply","Demand"))</f>
        <v>Demand</v>
      </c>
      <c r="J553" s="66">
        <v>364</v>
      </c>
      <c r="K553" s="67">
        <v>595</v>
      </c>
      <c r="L553" s="64">
        <v>595</v>
      </c>
      <c r="M553" s="64">
        <v>700</v>
      </c>
      <c r="N553" s="67">
        <f>ABS(K553-$J553)</f>
        <v>231</v>
      </c>
      <c r="O553" s="64">
        <f>ABS(L553-$J553)</f>
        <v>231</v>
      </c>
      <c r="P553" s="64">
        <f>ABS(M553-$J553)</f>
        <v>336</v>
      </c>
      <c r="Q553" s="66">
        <v>7.5482307372400754</v>
      </c>
      <c r="R553" s="66">
        <f>$Q553*J553</f>
        <v>2747.5559883553874</v>
      </c>
      <c r="S553" s="67">
        <f>$Q553*K553</f>
        <v>4491.1972886578451</v>
      </c>
      <c r="T553" s="64">
        <f>$Q553*L553</f>
        <v>4491.1972886578451</v>
      </c>
      <c r="U553" s="64">
        <f>$Q553*M553</f>
        <v>5283.7615160680525</v>
      </c>
      <c r="V553" s="67">
        <f t="shared" si="45"/>
        <v>1743.6413003024577</v>
      </c>
      <c r="W553" s="64">
        <f t="shared" si="46"/>
        <v>1743.6413003024577</v>
      </c>
      <c r="X553" s="117">
        <f t="shared" si="47"/>
        <v>2536.2055277126651</v>
      </c>
      <c r="Y553" s="75">
        <f>IFERROR(MAX(1-N553/$J553,0),1)</f>
        <v>0.36538461538461542</v>
      </c>
      <c r="Z553" s="27">
        <f>IFERROR(MAX(1-O553/$J553,0),1)</f>
        <v>0.36538461538461542</v>
      </c>
      <c r="AA553" s="76">
        <f>IFERROR(MAX(1-P553/$J553,0),1)</f>
        <v>7.6923076923076872E-2</v>
      </c>
      <c r="AB553" s="65" t="str">
        <f>IF(SUM($J553,M553)=0,"Others",VLOOKUP(AA553,Master!$B$4:$D$13,3,TRUE))</f>
        <v>0-10%</v>
      </c>
      <c r="AC553" s="60" t="str">
        <f>IF(SUM(J553,K553)=0,"Others",IF(AND(K553=0,J553&gt;0),"Not Forecasted But Sold",IF(AND(K553&gt;0,J553=0),"Forecasted But Not Sold",IF(K553/J553&gt;1.1,"Overforecast",IF(K553/J553&lt;0.9,"Underforecast","Normal")))))</f>
        <v>Overforecast</v>
      </c>
      <c r="AD553" s="61" t="str">
        <f>IF(SUM(J553,L553)=0,"Others",IF(AND(L553=0,J553&gt;0),"Not Forecasted But Sold",IF(AND(L553&gt;0,J553=0),"Forecasted But Not Sold",IF(L553/J553&gt;1.1,"Overforecast",IF(L553/J553&lt;0.9,"Underforecast","Normal")))))</f>
        <v>Overforecast</v>
      </c>
      <c r="AE553" s="61" t="str">
        <f>IF(SUM(J553,M553)=0,"Others",IF(AND(M553=0,J553&gt;0),"Not Forecasted But Sold",IF(AND(M553&gt;0,J553=0),"Forecasted But Not Sold",IF(M553/J553&gt;1.1,"Overforecast",IF(M553/J553&lt;0.9,"Underforecast","Normal")))))</f>
        <v>Overforecast</v>
      </c>
      <c r="AF553" s="144" t="str">
        <f>IFERROR(IF(J553=0,"0",VLOOKUP(J553/M553,Master!$N$5:$P$11,3,TRUE)),"Sales Agst No FC")</f>
        <v>50-80</v>
      </c>
    </row>
    <row r="554" spans="1:32" x14ac:dyDescent="0.45">
      <c r="A554" s="60" t="s">
        <v>2302</v>
      </c>
      <c r="B554" s="61" t="s">
        <v>1121</v>
      </c>
      <c r="C554" s="61" t="s">
        <v>1145</v>
      </c>
      <c r="D554" s="61" t="s">
        <v>1237</v>
      </c>
      <c r="E554" s="62" t="s">
        <v>665</v>
      </c>
      <c r="F554" s="62" t="s">
        <v>1840</v>
      </c>
      <c r="G554" s="63">
        <v>44593</v>
      </c>
      <c r="H554" s="64">
        <v>0</v>
      </c>
      <c r="I554" s="61" t="str">
        <f t="shared" si="48"/>
        <v>Demand</v>
      </c>
      <c r="J554" s="66">
        <v>260</v>
      </c>
      <c r="K554" s="67">
        <v>255</v>
      </c>
      <c r="L554" s="64">
        <v>255</v>
      </c>
      <c r="M554" s="64">
        <v>0</v>
      </c>
      <c r="N554" s="67">
        <f>ABS(K554-$J554)</f>
        <v>5</v>
      </c>
      <c r="O554" s="64">
        <f>ABS(L554-$J554)</f>
        <v>5</v>
      </c>
      <c r="P554" s="64">
        <f>ABS(M554-$J554)</f>
        <v>260</v>
      </c>
      <c r="Q554" s="66">
        <v>5.2047940255345742</v>
      </c>
      <c r="R554" s="66">
        <f>$Q554*J554</f>
        <v>1353.2464466389893</v>
      </c>
      <c r="S554" s="67">
        <f>$Q554*K554</f>
        <v>1327.2224765113165</v>
      </c>
      <c r="T554" s="64">
        <f>$Q554*L554</f>
        <v>1327.2224765113165</v>
      </c>
      <c r="U554" s="64">
        <f>$Q554*M554</f>
        <v>0</v>
      </c>
      <c r="V554" s="67">
        <f t="shared" si="45"/>
        <v>26.023970127672783</v>
      </c>
      <c r="W554" s="64">
        <f t="shared" si="46"/>
        <v>26.023970127672783</v>
      </c>
      <c r="X554" s="117">
        <f t="shared" si="47"/>
        <v>1353.2464466389893</v>
      </c>
      <c r="Y554" s="75">
        <f>IFERROR(MAX(1-N554/$J554,0),1)</f>
        <v>0.98076923076923073</v>
      </c>
      <c r="Z554" s="27">
        <f>IFERROR(MAX(1-O554/$J554,0),1)</f>
        <v>0.98076923076923073</v>
      </c>
      <c r="AA554" s="76">
        <f>IFERROR(MAX(1-P554/$J554,0),1)</f>
        <v>0</v>
      </c>
      <c r="AB554" s="65" t="str">
        <f>IF(SUM($J554,M554)=0,"Others",VLOOKUP(AA554,Master!$B$4:$D$13,3,TRUE))</f>
        <v>0-10%</v>
      </c>
      <c r="AC554" s="60" t="str">
        <f>IF(SUM(J554,K554)=0,"Others",IF(AND(K554=0,J554&gt;0),"Not Forecasted But Sold",IF(AND(K554&gt;0,J554=0),"Forecasted But Not Sold",IF(K554/J554&gt;1.1,"Overforecast",IF(K554/J554&lt;0.9,"Underforecast","Normal")))))</f>
        <v>Normal</v>
      </c>
      <c r="AD554" s="61" t="str">
        <f>IF(SUM(J554,L554)=0,"Others",IF(AND(L554=0,J554&gt;0),"Not Forecasted But Sold",IF(AND(L554&gt;0,J554=0),"Forecasted But Not Sold",IF(L554/J554&gt;1.1,"Overforecast",IF(L554/J554&lt;0.9,"Underforecast","Normal")))))</f>
        <v>Normal</v>
      </c>
      <c r="AE554" s="61" t="str">
        <f>IF(SUM(J554,M554)=0,"Others",IF(AND(M554=0,J554&gt;0),"Not Forecasted But Sold",IF(AND(M554&gt;0,J554=0),"Forecasted But Not Sold",IF(M554/J554&gt;1.1,"Overforecast",IF(M554/J554&lt;0.9,"Underforecast","Normal")))))</f>
        <v>Not Forecasted But Sold</v>
      </c>
      <c r="AF554" s="144" t="str">
        <f>IFERROR(IF(J554=0,"0",VLOOKUP(J554/M554,Master!$N$5:$P$11,3,TRUE)),"Sales Agst No FC")</f>
        <v>Sales Agst No FC</v>
      </c>
    </row>
    <row r="555" spans="1:32" x14ac:dyDescent="0.45">
      <c r="A555" s="60" t="s">
        <v>2302</v>
      </c>
      <c r="B555" s="61" t="s">
        <v>1121</v>
      </c>
      <c r="C555" s="61" t="s">
        <v>1136</v>
      </c>
      <c r="D555" s="61" t="s">
        <v>1238</v>
      </c>
      <c r="E555" s="62" t="s">
        <v>666</v>
      </c>
      <c r="F555" s="62" t="s">
        <v>1841</v>
      </c>
      <c r="G555" s="63">
        <v>44593</v>
      </c>
      <c r="H555" s="64">
        <v>22900</v>
      </c>
      <c r="I555" s="61" t="str">
        <f t="shared" si="48"/>
        <v>Demand</v>
      </c>
      <c r="J555" s="66">
        <v>1876</v>
      </c>
      <c r="K555" s="67">
        <v>1172</v>
      </c>
      <c r="L555" s="64">
        <v>1172</v>
      </c>
      <c r="M555" s="64">
        <v>1450</v>
      </c>
      <c r="N555" s="67">
        <f>ABS(K555-$J555)</f>
        <v>704</v>
      </c>
      <c r="O555" s="64">
        <f>ABS(L555-$J555)</f>
        <v>704</v>
      </c>
      <c r="P555" s="64">
        <f>ABS(M555-$J555)</f>
        <v>426</v>
      </c>
      <c r="Q555" s="66">
        <v>2.3522362710091356</v>
      </c>
      <c r="R555" s="66">
        <f>$Q555*J555</f>
        <v>4412.7952444131379</v>
      </c>
      <c r="S555" s="67">
        <f>$Q555*K555</f>
        <v>2756.8209096227069</v>
      </c>
      <c r="T555" s="64">
        <f>$Q555*L555</f>
        <v>2756.8209096227069</v>
      </c>
      <c r="U555" s="64">
        <f>$Q555*M555</f>
        <v>3410.7425929632464</v>
      </c>
      <c r="V555" s="67">
        <f t="shared" si="45"/>
        <v>1655.9743347904309</v>
      </c>
      <c r="W555" s="64">
        <f t="shared" si="46"/>
        <v>1655.9743347904309</v>
      </c>
      <c r="X555" s="117">
        <f t="shared" si="47"/>
        <v>1002.0526514498915</v>
      </c>
      <c r="Y555" s="75">
        <f>IFERROR(MAX(1-N555/$J555,0),1)</f>
        <v>0.62473347547974412</v>
      </c>
      <c r="Z555" s="27">
        <f>IFERROR(MAX(1-O555/$J555,0),1)</f>
        <v>0.62473347547974412</v>
      </c>
      <c r="AA555" s="76">
        <f>IFERROR(MAX(1-P555/$J555,0),1)</f>
        <v>0.77292110874200426</v>
      </c>
      <c r="AB555" s="65" t="str">
        <f>IF(SUM($J555,M555)=0,"Others",VLOOKUP(AA555,Master!$B$4:$D$13,3,TRUE))</f>
        <v>70-80%</v>
      </c>
      <c r="AC555" s="60" t="str">
        <f>IF(SUM(J555,K555)=0,"Others",IF(AND(K555=0,J555&gt;0),"Not Forecasted But Sold",IF(AND(K555&gt;0,J555=0),"Forecasted But Not Sold",IF(K555/J555&gt;1.1,"Overforecast",IF(K555/J555&lt;0.9,"Underforecast","Normal")))))</f>
        <v>Underforecast</v>
      </c>
      <c r="AD555" s="61" t="str">
        <f>IF(SUM(J555,L555)=0,"Others",IF(AND(L555=0,J555&gt;0),"Not Forecasted But Sold",IF(AND(L555&gt;0,J555=0),"Forecasted But Not Sold",IF(L555/J555&gt;1.1,"Overforecast",IF(L555/J555&lt;0.9,"Underforecast","Normal")))))</f>
        <v>Underforecast</v>
      </c>
      <c r="AE555" s="61" t="str">
        <f>IF(SUM(J555,M555)=0,"Others",IF(AND(M555=0,J555&gt;0),"Not Forecasted But Sold",IF(AND(M555&gt;0,J555=0),"Forecasted But Not Sold",IF(M555/J555&gt;1.1,"Overforecast",IF(M555/J555&lt;0.9,"Underforecast","Normal")))))</f>
        <v>Underforecast</v>
      </c>
      <c r="AF555" s="144" t="str">
        <f>IFERROR(IF(J555=0,"0",VLOOKUP(J555/M555,Master!$N$5:$P$11,3,TRUE)),"Sales Agst No FC")</f>
        <v>120-150</v>
      </c>
    </row>
    <row r="556" spans="1:32" x14ac:dyDescent="0.45">
      <c r="A556" s="60" t="s">
        <v>2302</v>
      </c>
      <c r="B556" s="61" t="s">
        <v>1121</v>
      </c>
      <c r="C556" s="61" t="s">
        <v>1136</v>
      </c>
      <c r="D556" s="61" t="s">
        <v>1238</v>
      </c>
      <c r="E556" s="62" t="s">
        <v>667</v>
      </c>
      <c r="F556" s="62" t="s">
        <v>1842</v>
      </c>
      <c r="G556" s="63">
        <v>44593</v>
      </c>
      <c r="H556" s="64">
        <v>5742</v>
      </c>
      <c r="I556" s="61" t="str">
        <f t="shared" si="48"/>
        <v>Demand</v>
      </c>
      <c r="J556" s="66">
        <v>457</v>
      </c>
      <c r="K556" s="67">
        <v>460</v>
      </c>
      <c r="L556" s="64">
        <v>460</v>
      </c>
      <c r="M556" s="64">
        <v>400</v>
      </c>
      <c r="N556" s="67">
        <f>ABS(K556-$J556)</f>
        <v>3</v>
      </c>
      <c r="O556" s="64">
        <f>ABS(L556-$J556)</f>
        <v>3</v>
      </c>
      <c r="P556" s="64">
        <f>ABS(M556-$J556)</f>
        <v>57</v>
      </c>
      <c r="Q556" s="66">
        <v>6.7835545851657786</v>
      </c>
      <c r="R556" s="66">
        <f>$Q556*J556</f>
        <v>3100.0844454207609</v>
      </c>
      <c r="S556" s="67">
        <f>$Q556*K556</f>
        <v>3120.4351091762583</v>
      </c>
      <c r="T556" s="64">
        <f>$Q556*L556</f>
        <v>3120.4351091762583</v>
      </c>
      <c r="U556" s="64">
        <f>$Q556*M556</f>
        <v>2713.4218340663115</v>
      </c>
      <c r="V556" s="67">
        <f t="shared" si="45"/>
        <v>20.350663755497408</v>
      </c>
      <c r="W556" s="64">
        <f t="shared" si="46"/>
        <v>20.350663755497408</v>
      </c>
      <c r="X556" s="117">
        <f t="shared" si="47"/>
        <v>386.66261135444938</v>
      </c>
      <c r="Y556" s="75">
        <f>IFERROR(MAX(1-N556/$J556,0),1)</f>
        <v>0.99343544857768051</v>
      </c>
      <c r="Z556" s="27">
        <f>IFERROR(MAX(1-O556/$J556,0),1)</f>
        <v>0.99343544857768051</v>
      </c>
      <c r="AA556" s="76">
        <f>IFERROR(MAX(1-P556/$J556,0),1)</f>
        <v>0.87527352297592997</v>
      </c>
      <c r="AB556" s="65" t="str">
        <f>IF(SUM($J556,M556)=0,"Others",VLOOKUP(AA556,Master!$B$4:$D$13,3,TRUE))</f>
        <v>80-90%</v>
      </c>
      <c r="AC556" s="60" t="str">
        <f>IF(SUM(J556,K556)=0,"Others",IF(AND(K556=0,J556&gt;0),"Not Forecasted But Sold",IF(AND(K556&gt;0,J556=0),"Forecasted But Not Sold",IF(K556/J556&gt;1.1,"Overforecast",IF(K556/J556&lt;0.9,"Underforecast","Normal")))))</f>
        <v>Normal</v>
      </c>
      <c r="AD556" s="61" t="str">
        <f>IF(SUM(J556,L556)=0,"Others",IF(AND(L556=0,J556&gt;0),"Not Forecasted But Sold",IF(AND(L556&gt;0,J556=0),"Forecasted But Not Sold",IF(L556/J556&gt;1.1,"Overforecast",IF(L556/J556&lt;0.9,"Underforecast","Normal")))))</f>
        <v>Normal</v>
      </c>
      <c r="AE556" s="61" t="str">
        <f>IF(SUM(J556,M556)=0,"Others",IF(AND(M556=0,J556&gt;0),"Not Forecasted But Sold",IF(AND(M556&gt;0,J556=0),"Forecasted But Not Sold",IF(M556/J556&gt;1.1,"Overforecast",IF(M556/J556&lt;0.9,"Underforecast","Normal")))))</f>
        <v>Underforecast</v>
      </c>
      <c r="AF556" s="144" t="str">
        <f>IFERROR(IF(J556=0,"0",VLOOKUP(J556/M556,Master!$N$5:$P$11,3,TRUE)),"Sales Agst No FC")</f>
        <v>80-120</v>
      </c>
    </row>
    <row r="557" spans="1:32" x14ac:dyDescent="0.45">
      <c r="A557" s="60" t="s">
        <v>2302</v>
      </c>
      <c r="B557" s="61" t="s">
        <v>1123</v>
      </c>
      <c r="C557" s="61" t="s">
        <v>1136</v>
      </c>
      <c r="D557" s="61" t="s">
        <v>1238</v>
      </c>
      <c r="E557" s="62" t="s">
        <v>668</v>
      </c>
      <c r="F557" s="62" t="s">
        <v>1843</v>
      </c>
      <c r="G557" s="63">
        <v>44593</v>
      </c>
      <c r="H557" s="64">
        <v>26007</v>
      </c>
      <c r="I557" s="61" t="str">
        <f t="shared" si="48"/>
        <v>Demand</v>
      </c>
      <c r="J557" s="66">
        <v>1459</v>
      </c>
      <c r="K557" s="67">
        <v>2069</v>
      </c>
      <c r="L557" s="64">
        <v>2069</v>
      </c>
      <c r="M557" s="64">
        <v>2500</v>
      </c>
      <c r="N557" s="67">
        <f>ABS(K557-$J557)</f>
        <v>610</v>
      </c>
      <c r="O557" s="64">
        <f>ABS(L557-$J557)</f>
        <v>610</v>
      </c>
      <c r="P557" s="64">
        <f>ABS(M557-$J557)</f>
        <v>1041</v>
      </c>
      <c r="Q557" s="66">
        <v>3.763107229559508</v>
      </c>
      <c r="R557" s="66">
        <f>$Q557*J557</f>
        <v>5490.3734479273226</v>
      </c>
      <c r="S557" s="67">
        <f>$Q557*K557</f>
        <v>7785.8688579586224</v>
      </c>
      <c r="T557" s="64">
        <f>$Q557*L557</f>
        <v>7785.8688579586224</v>
      </c>
      <c r="U557" s="64">
        <f>$Q557*M557</f>
        <v>9407.7680738987692</v>
      </c>
      <c r="V557" s="67">
        <f t="shared" si="45"/>
        <v>2295.4954100312998</v>
      </c>
      <c r="W557" s="64">
        <f t="shared" si="46"/>
        <v>2295.4954100312998</v>
      </c>
      <c r="X557" s="117">
        <f t="shared" si="47"/>
        <v>3917.3946259714467</v>
      </c>
      <c r="Y557" s="75">
        <f>IFERROR(MAX(1-N557/$J557,0),1)</f>
        <v>0.58190541466758061</v>
      </c>
      <c r="Z557" s="27">
        <f>IFERROR(MAX(1-O557/$J557,0),1)</f>
        <v>0.58190541466758061</v>
      </c>
      <c r="AA557" s="76">
        <f>IFERROR(MAX(1-P557/$J557,0),1)</f>
        <v>0.28649760109664157</v>
      </c>
      <c r="AB557" s="65" t="str">
        <f>IF(SUM($J557,M557)=0,"Others",VLOOKUP(AA557,Master!$B$4:$D$13,3,TRUE))</f>
        <v>20-30%</v>
      </c>
      <c r="AC557" s="60" t="str">
        <f>IF(SUM(J557,K557)=0,"Others",IF(AND(K557=0,J557&gt;0),"Not Forecasted But Sold",IF(AND(K557&gt;0,J557=0),"Forecasted But Not Sold",IF(K557/J557&gt;1.1,"Overforecast",IF(K557/J557&lt;0.9,"Underforecast","Normal")))))</f>
        <v>Overforecast</v>
      </c>
      <c r="AD557" s="61" t="str">
        <f>IF(SUM(J557,L557)=0,"Others",IF(AND(L557=0,J557&gt;0),"Not Forecasted But Sold",IF(AND(L557&gt;0,J557=0),"Forecasted But Not Sold",IF(L557/J557&gt;1.1,"Overforecast",IF(L557/J557&lt;0.9,"Underforecast","Normal")))))</f>
        <v>Overforecast</v>
      </c>
      <c r="AE557" s="61" t="str">
        <f>IF(SUM(J557,M557)=0,"Others",IF(AND(M557=0,J557&gt;0),"Not Forecasted But Sold",IF(AND(M557&gt;0,J557=0),"Forecasted But Not Sold",IF(M557/J557&gt;1.1,"Overforecast",IF(M557/J557&lt;0.9,"Underforecast","Normal")))))</f>
        <v>Overforecast</v>
      </c>
      <c r="AF557" s="144" t="str">
        <f>IFERROR(IF(J557=0,"0",VLOOKUP(J557/M557,Master!$N$5:$P$11,3,TRUE)),"Sales Agst No FC")</f>
        <v>50-80</v>
      </c>
    </row>
    <row r="558" spans="1:32" x14ac:dyDescent="0.45">
      <c r="A558" s="60" t="s">
        <v>2302</v>
      </c>
      <c r="B558" s="61" t="s">
        <v>1122</v>
      </c>
      <c r="C558" s="61" t="s">
        <v>1146</v>
      </c>
      <c r="D558" s="61" t="s">
        <v>1239</v>
      </c>
      <c r="E558" s="62" t="s">
        <v>669</v>
      </c>
      <c r="F558" s="62" t="s">
        <v>1844</v>
      </c>
      <c r="G558" s="63">
        <v>44593</v>
      </c>
      <c r="H558" s="64">
        <v>412</v>
      </c>
      <c r="I558" s="61" t="str">
        <f t="shared" si="48"/>
        <v>Demand</v>
      </c>
      <c r="J558" s="66">
        <v>4</v>
      </c>
      <c r="K558" s="67">
        <v>19</v>
      </c>
      <c r="L558" s="64">
        <v>19</v>
      </c>
      <c r="M558" s="64">
        <v>15</v>
      </c>
      <c r="N558" s="67">
        <f>ABS(K558-$J558)</f>
        <v>15</v>
      </c>
      <c r="O558" s="64">
        <f>ABS(L558-$J558)</f>
        <v>15</v>
      </c>
      <c r="P558" s="64">
        <f>ABS(M558-$J558)</f>
        <v>11</v>
      </c>
      <c r="Q558" s="66">
        <v>16.786488095238095</v>
      </c>
      <c r="R558" s="66">
        <f>$Q558*J558</f>
        <v>67.14595238095238</v>
      </c>
      <c r="S558" s="67">
        <f>$Q558*K558</f>
        <v>318.94327380952382</v>
      </c>
      <c r="T558" s="64">
        <f>$Q558*L558</f>
        <v>318.94327380952382</v>
      </c>
      <c r="U558" s="64">
        <f>$Q558*M558</f>
        <v>251.79732142857142</v>
      </c>
      <c r="V558" s="67">
        <f t="shared" si="45"/>
        <v>251.79732142857142</v>
      </c>
      <c r="W558" s="64">
        <f t="shared" si="46"/>
        <v>251.79732142857142</v>
      </c>
      <c r="X558" s="117">
        <f t="shared" si="47"/>
        <v>184.65136904761903</v>
      </c>
      <c r="Y558" s="75">
        <f>IFERROR(MAX(1-N558/$J558,0),1)</f>
        <v>0</v>
      </c>
      <c r="Z558" s="27">
        <f>IFERROR(MAX(1-O558/$J558,0),1)</f>
        <v>0</v>
      </c>
      <c r="AA558" s="76">
        <f>IFERROR(MAX(1-P558/$J558,0),1)</f>
        <v>0</v>
      </c>
      <c r="AB558" s="65" t="str">
        <f>IF(SUM($J558,M558)=0,"Others",VLOOKUP(AA558,Master!$B$4:$D$13,3,TRUE))</f>
        <v>0-10%</v>
      </c>
      <c r="AC558" s="60" t="str">
        <f>IF(SUM(J558,K558)=0,"Others",IF(AND(K558=0,J558&gt;0),"Not Forecasted But Sold",IF(AND(K558&gt;0,J558=0),"Forecasted But Not Sold",IF(K558/J558&gt;1.1,"Overforecast",IF(K558/J558&lt;0.9,"Underforecast","Normal")))))</f>
        <v>Overforecast</v>
      </c>
      <c r="AD558" s="61" t="str">
        <f>IF(SUM(J558,L558)=0,"Others",IF(AND(L558=0,J558&gt;0),"Not Forecasted But Sold",IF(AND(L558&gt;0,J558=0),"Forecasted But Not Sold",IF(L558/J558&gt;1.1,"Overforecast",IF(L558/J558&lt;0.9,"Underforecast","Normal")))))</f>
        <v>Overforecast</v>
      </c>
      <c r="AE558" s="61" t="str">
        <f>IF(SUM(J558,M558)=0,"Others",IF(AND(M558=0,J558&gt;0),"Not Forecasted But Sold",IF(AND(M558&gt;0,J558=0),"Forecasted But Not Sold",IF(M558/J558&gt;1.1,"Overforecast",IF(M558/J558&lt;0.9,"Underforecast","Normal")))))</f>
        <v>Overforecast</v>
      </c>
      <c r="AF558" s="144" t="str">
        <f>IFERROR(IF(J558=0,"0",VLOOKUP(J558/M558,Master!$N$5:$P$11,3,TRUE)),"Sales Agst No FC")</f>
        <v>25-50</v>
      </c>
    </row>
    <row r="559" spans="1:32" x14ac:dyDescent="0.45">
      <c r="A559" s="60" t="s">
        <v>2302</v>
      </c>
      <c r="B559" s="61" t="s">
        <v>1122</v>
      </c>
      <c r="C559" s="61" t="s">
        <v>1146</v>
      </c>
      <c r="D559" s="61" t="s">
        <v>1239</v>
      </c>
      <c r="E559" s="62" t="s">
        <v>670</v>
      </c>
      <c r="F559" s="62" t="s">
        <v>1845</v>
      </c>
      <c r="G559" s="63">
        <v>44593</v>
      </c>
      <c r="H559" s="64">
        <v>865</v>
      </c>
      <c r="I559" s="61" t="str">
        <f t="shared" si="48"/>
        <v>Demand</v>
      </c>
      <c r="J559" s="66">
        <v>319</v>
      </c>
      <c r="K559" s="67">
        <v>541</v>
      </c>
      <c r="L559" s="64">
        <v>541</v>
      </c>
      <c r="M559" s="64">
        <v>450</v>
      </c>
      <c r="N559" s="67">
        <f>ABS(K559-$J559)</f>
        <v>222</v>
      </c>
      <c r="O559" s="64">
        <f>ABS(L559-$J559)</f>
        <v>222</v>
      </c>
      <c r="P559" s="64">
        <f>ABS(M559-$J559)</f>
        <v>131</v>
      </c>
      <c r="Q559" s="66">
        <v>8.2162619047619057</v>
      </c>
      <c r="R559" s="66">
        <f>$Q559*J559</f>
        <v>2620.9875476190477</v>
      </c>
      <c r="S559" s="67">
        <f>$Q559*K559</f>
        <v>4444.9976904761907</v>
      </c>
      <c r="T559" s="64">
        <f>$Q559*L559</f>
        <v>4444.9976904761907</v>
      </c>
      <c r="U559" s="64">
        <f>$Q559*M559</f>
        <v>3697.3178571428575</v>
      </c>
      <c r="V559" s="67">
        <f t="shared" si="45"/>
        <v>1824.0101428571429</v>
      </c>
      <c r="W559" s="64">
        <f t="shared" si="46"/>
        <v>1824.0101428571429</v>
      </c>
      <c r="X559" s="117">
        <f t="shared" si="47"/>
        <v>1076.3303095238098</v>
      </c>
      <c r="Y559" s="75">
        <f>IFERROR(MAX(1-N559/$J559,0),1)</f>
        <v>0.3040752351097179</v>
      </c>
      <c r="Z559" s="27">
        <f>IFERROR(MAX(1-O559/$J559,0),1)</f>
        <v>0.3040752351097179</v>
      </c>
      <c r="AA559" s="76">
        <f>IFERROR(MAX(1-P559/$J559,0),1)</f>
        <v>0.58934169278996862</v>
      </c>
      <c r="AB559" s="65" t="str">
        <f>IF(SUM($J559,M559)=0,"Others",VLOOKUP(AA559,Master!$B$4:$D$13,3,TRUE))</f>
        <v>50-60%</v>
      </c>
      <c r="AC559" s="60" t="str">
        <f>IF(SUM(J559,K559)=0,"Others",IF(AND(K559=0,J559&gt;0),"Not Forecasted But Sold",IF(AND(K559&gt;0,J559=0),"Forecasted But Not Sold",IF(K559/J559&gt;1.1,"Overforecast",IF(K559/J559&lt;0.9,"Underforecast","Normal")))))</f>
        <v>Overforecast</v>
      </c>
      <c r="AD559" s="61" t="str">
        <f>IF(SUM(J559,L559)=0,"Others",IF(AND(L559=0,J559&gt;0),"Not Forecasted But Sold",IF(AND(L559&gt;0,J559=0),"Forecasted But Not Sold",IF(L559/J559&gt;1.1,"Overforecast",IF(L559/J559&lt;0.9,"Underforecast","Normal")))))</f>
        <v>Overforecast</v>
      </c>
      <c r="AE559" s="61" t="str">
        <f>IF(SUM(J559,M559)=0,"Others",IF(AND(M559=0,J559&gt;0),"Not Forecasted But Sold",IF(AND(M559&gt;0,J559=0),"Forecasted But Not Sold",IF(M559/J559&gt;1.1,"Overforecast",IF(M559/J559&lt;0.9,"Underforecast","Normal")))))</f>
        <v>Overforecast</v>
      </c>
      <c r="AF559" s="144" t="str">
        <f>IFERROR(IF(J559=0,"0",VLOOKUP(J559/M559,Master!$N$5:$P$11,3,TRUE)),"Sales Agst No FC")</f>
        <v>50-80</v>
      </c>
    </row>
    <row r="560" spans="1:32" x14ac:dyDescent="0.45">
      <c r="A560" s="60" t="s">
        <v>2302</v>
      </c>
      <c r="B560" s="61" t="s">
        <v>1122</v>
      </c>
      <c r="C560" s="61" t="s">
        <v>1146</v>
      </c>
      <c r="D560" s="61" t="s">
        <v>1239</v>
      </c>
      <c r="E560" s="62" t="s">
        <v>671</v>
      </c>
      <c r="F560" s="62" t="s">
        <v>1846</v>
      </c>
      <c r="G560" s="63">
        <v>44593</v>
      </c>
      <c r="H560" s="64">
        <v>15</v>
      </c>
      <c r="I560" s="61" t="str">
        <f t="shared" si="48"/>
        <v>Demand</v>
      </c>
      <c r="J560" s="66">
        <v>7</v>
      </c>
      <c r="K560" s="67">
        <v>3</v>
      </c>
      <c r="L560" s="64">
        <v>3</v>
      </c>
      <c r="M560" s="64">
        <v>4</v>
      </c>
      <c r="N560" s="67">
        <f>ABS(K560-$J560)</f>
        <v>4</v>
      </c>
      <c r="O560" s="64">
        <f>ABS(L560-$J560)</f>
        <v>4</v>
      </c>
      <c r="P560" s="64">
        <f>ABS(M560-$J560)</f>
        <v>3</v>
      </c>
      <c r="Q560" s="66">
        <v>9.6106666666666669</v>
      </c>
      <c r="R560" s="66">
        <f>$Q560*J560</f>
        <v>67.274666666666661</v>
      </c>
      <c r="S560" s="67">
        <f>$Q560*K560</f>
        <v>28.832000000000001</v>
      </c>
      <c r="T560" s="64">
        <f>$Q560*L560</f>
        <v>28.832000000000001</v>
      </c>
      <c r="U560" s="64">
        <f>$Q560*M560</f>
        <v>38.442666666666668</v>
      </c>
      <c r="V560" s="67">
        <f t="shared" si="45"/>
        <v>38.442666666666661</v>
      </c>
      <c r="W560" s="64">
        <f t="shared" si="46"/>
        <v>38.442666666666661</v>
      </c>
      <c r="X560" s="117">
        <f t="shared" si="47"/>
        <v>28.831999999999994</v>
      </c>
      <c r="Y560" s="75">
        <f>IFERROR(MAX(1-N560/$J560,0),1)</f>
        <v>0.4285714285714286</v>
      </c>
      <c r="Z560" s="27">
        <f>IFERROR(MAX(1-O560/$J560,0),1)</f>
        <v>0.4285714285714286</v>
      </c>
      <c r="AA560" s="76">
        <f>IFERROR(MAX(1-P560/$J560,0),1)</f>
        <v>0.5714285714285714</v>
      </c>
      <c r="AB560" s="65" t="str">
        <f>IF(SUM($J560,M560)=0,"Others",VLOOKUP(AA560,Master!$B$4:$D$13,3,TRUE))</f>
        <v>50-60%</v>
      </c>
      <c r="AC560" s="60" t="str">
        <f>IF(SUM(J560,K560)=0,"Others",IF(AND(K560=0,J560&gt;0),"Not Forecasted But Sold",IF(AND(K560&gt;0,J560=0),"Forecasted But Not Sold",IF(K560/J560&gt;1.1,"Overforecast",IF(K560/J560&lt;0.9,"Underforecast","Normal")))))</f>
        <v>Underforecast</v>
      </c>
      <c r="AD560" s="61" t="str">
        <f>IF(SUM(J560,L560)=0,"Others",IF(AND(L560=0,J560&gt;0),"Not Forecasted But Sold",IF(AND(L560&gt;0,J560=0),"Forecasted But Not Sold",IF(L560/J560&gt;1.1,"Overforecast",IF(L560/J560&lt;0.9,"Underforecast","Normal")))))</f>
        <v>Underforecast</v>
      </c>
      <c r="AE560" s="61" t="str">
        <f>IF(SUM(J560,M560)=0,"Others",IF(AND(M560=0,J560&gt;0),"Not Forecasted But Sold",IF(AND(M560&gt;0,J560=0),"Forecasted But Not Sold",IF(M560/J560&gt;1.1,"Overforecast",IF(M560/J560&lt;0.9,"Underforecast","Normal")))))</f>
        <v>Underforecast</v>
      </c>
      <c r="AF560" s="144" t="str">
        <f>IFERROR(IF(J560=0,"0",VLOOKUP(J560/M560,Master!$N$5:$P$11,3,TRUE)),"Sales Agst No FC")</f>
        <v>150-200</v>
      </c>
    </row>
    <row r="561" spans="1:32" x14ac:dyDescent="0.45">
      <c r="A561" s="60" t="s">
        <v>2302</v>
      </c>
      <c r="B561" s="61" t="s">
        <v>1122</v>
      </c>
      <c r="C561" s="61" t="s">
        <v>1146</v>
      </c>
      <c r="D561" s="61" t="s">
        <v>1239</v>
      </c>
      <c r="E561" s="62" t="s">
        <v>672</v>
      </c>
      <c r="F561" s="62" t="s">
        <v>1847</v>
      </c>
      <c r="G561" s="63">
        <v>44593</v>
      </c>
      <c r="H561" s="64">
        <v>70</v>
      </c>
      <c r="I561" s="61" t="str">
        <f t="shared" si="48"/>
        <v>Demand</v>
      </c>
      <c r="J561" s="66">
        <v>4</v>
      </c>
      <c r="K561" s="67">
        <v>1</v>
      </c>
      <c r="L561" s="64">
        <v>1</v>
      </c>
      <c r="M561" s="64">
        <v>3</v>
      </c>
      <c r="N561" s="67">
        <f>ABS(K561-$J561)</f>
        <v>3</v>
      </c>
      <c r="O561" s="64">
        <f>ABS(L561-$J561)</f>
        <v>3</v>
      </c>
      <c r="P561" s="64">
        <f>ABS(M561-$J561)</f>
        <v>1</v>
      </c>
      <c r="Q561" s="66">
        <v>16.786488095238095</v>
      </c>
      <c r="R561" s="66">
        <f>$Q561*J561</f>
        <v>67.14595238095238</v>
      </c>
      <c r="S561" s="67">
        <f>$Q561*K561</f>
        <v>16.786488095238095</v>
      </c>
      <c r="T561" s="64">
        <f>$Q561*L561</f>
        <v>16.786488095238095</v>
      </c>
      <c r="U561" s="64">
        <f>$Q561*M561</f>
        <v>50.359464285714282</v>
      </c>
      <c r="V561" s="67">
        <f t="shared" si="45"/>
        <v>50.359464285714282</v>
      </c>
      <c r="W561" s="64">
        <f t="shared" si="46"/>
        <v>50.359464285714282</v>
      </c>
      <c r="X561" s="117">
        <f t="shared" si="47"/>
        <v>16.786488095238099</v>
      </c>
      <c r="Y561" s="75">
        <f>IFERROR(MAX(1-N561/$J561,0),1)</f>
        <v>0.25</v>
      </c>
      <c r="Z561" s="27">
        <f>IFERROR(MAX(1-O561/$J561,0),1)</f>
        <v>0.25</v>
      </c>
      <c r="AA561" s="76">
        <f>IFERROR(MAX(1-P561/$J561,0),1)</f>
        <v>0.75</v>
      </c>
      <c r="AB561" s="65" t="str">
        <f>IF(SUM($J561,M561)=0,"Others",VLOOKUP(AA561,Master!$B$4:$D$13,3,TRUE))</f>
        <v>70-80%</v>
      </c>
      <c r="AC561" s="60" t="str">
        <f>IF(SUM(J561,K561)=0,"Others",IF(AND(K561=0,J561&gt;0),"Not Forecasted But Sold",IF(AND(K561&gt;0,J561=0),"Forecasted But Not Sold",IF(K561/J561&gt;1.1,"Overforecast",IF(K561/J561&lt;0.9,"Underforecast","Normal")))))</f>
        <v>Underforecast</v>
      </c>
      <c r="AD561" s="61" t="str">
        <f>IF(SUM(J561,L561)=0,"Others",IF(AND(L561=0,J561&gt;0),"Not Forecasted But Sold",IF(AND(L561&gt;0,J561=0),"Forecasted But Not Sold",IF(L561/J561&gt;1.1,"Overforecast",IF(L561/J561&lt;0.9,"Underforecast","Normal")))))</f>
        <v>Underforecast</v>
      </c>
      <c r="AE561" s="61" t="str">
        <f>IF(SUM(J561,M561)=0,"Others",IF(AND(M561=0,J561&gt;0),"Not Forecasted But Sold",IF(AND(M561&gt;0,J561=0),"Forecasted But Not Sold",IF(M561/J561&gt;1.1,"Overforecast",IF(M561/J561&lt;0.9,"Underforecast","Normal")))))</f>
        <v>Underforecast</v>
      </c>
      <c r="AF561" s="144" t="str">
        <f>IFERROR(IF(J561=0,"0",VLOOKUP(J561/M561,Master!$N$5:$P$11,3,TRUE)),"Sales Agst No FC")</f>
        <v>120-150</v>
      </c>
    </row>
    <row r="562" spans="1:32" x14ac:dyDescent="0.45">
      <c r="A562" s="60" t="s">
        <v>2302</v>
      </c>
      <c r="B562" s="61" t="s">
        <v>1122</v>
      </c>
      <c r="C562" s="61" t="s">
        <v>1146</v>
      </c>
      <c r="D562" s="61" t="s">
        <v>1239</v>
      </c>
      <c r="E562" s="62" t="s">
        <v>673</v>
      </c>
      <c r="F562" s="62" t="s">
        <v>1848</v>
      </c>
      <c r="G562" s="63">
        <v>44593</v>
      </c>
      <c r="H562" s="64">
        <v>52</v>
      </c>
      <c r="I562" s="61" t="str">
        <f t="shared" si="48"/>
        <v>Demand</v>
      </c>
      <c r="J562" s="66">
        <v>4</v>
      </c>
      <c r="K562" s="67">
        <v>15</v>
      </c>
      <c r="L562" s="64">
        <v>15</v>
      </c>
      <c r="M562" s="64">
        <v>20</v>
      </c>
      <c r="N562" s="67">
        <f>ABS(K562-$J562)</f>
        <v>11</v>
      </c>
      <c r="O562" s="64">
        <f>ABS(L562-$J562)</f>
        <v>11</v>
      </c>
      <c r="P562" s="64">
        <f>ABS(M562-$J562)</f>
        <v>16</v>
      </c>
      <c r="Q562" s="66">
        <v>14.169297619047622</v>
      </c>
      <c r="R562" s="66">
        <f>$Q562*J562</f>
        <v>56.677190476190489</v>
      </c>
      <c r="S562" s="67">
        <f>$Q562*K562</f>
        <v>212.53946428571433</v>
      </c>
      <c r="T562" s="64">
        <f>$Q562*L562</f>
        <v>212.53946428571433</v>
      </c>
      <c r="U562" s="64">
        <f>$Q562*M562</f>
        <v>283.38595238095246</v>
      </c>
      <c r="V562" s="67">
        <f t="shared" si="45"/>
        <v>155.86227380952386</v>
      </c>
      <c r="W562" s="64">
        <f t="shared" si="46"/>
        <v>155.86227380952386</v>
      </c>
      <c r="X562" s="117">
        <f t="shared" si="47"/>
        <v>226.70876190476196</v>
      </c>
      <c r="Y562" s="75">
        <f>IFERROR(MAX(1-N562/$J562,0),1)</f>
        <v>0</v>
      </c>
      <c r="Z562" s="27">
        <f>IFERROR(MAX(1-O562/$J562,0),1)</f>
        <v>0</v>
      </c>
      <c r="AA562" s="76">
        <f>IFERROR(MAX(1-P562/$J562,0),1)</f>
        <v>0</v>
      </c>
      <c r="AB562" s="65" t="str">
        <f>IF(SUM($J562,M562)=0,"Others",VLOOKUP(AA562,Master!$B$4:$D$13,3,TRUE))</f>
        <v>0-10%</v>
      </c>
      <c r="AC562" s="60" t="str">
        <f>IF(SUM(J562,K562)=0,"Others",IF(AND(K562=0,J562&gt;0),"Not Forecasted But Sold",IF(AND(K562&gt;0,J562=0),"Forecasted But Not Sold",IF(K562/J562&gt;1.1,"Overforecast",IF(K562/J562&lt;0.9,"Underforecast","Normal")))))</f>
        <v>Overforecast</v>
      </c>
      <c r="AD562" s="61" t="str">
        <f>IF(SUM(J562,L562)=0,"Others",IF(AND(L562=0,J562&gt;0),"Not Forecasted But Sold",IF(AND(L562&gt;0,J562=0),"Forecasted But Not Sold",IF(L562/J562&gt;1.1,"Overforecast",IF(L562/J562&lt;0.9,"Underforecast","Normal")))))</f>
        <v>Overforecast</v>
      </c>
      <c r="AE562" s="61" t="str">
        <f>IF(SUM(J562,M562)=0,"Others",IF(AND(M562=0,J562&gt;0),"Not Forecasted But Sold",IF(AND(M562&gt;0,J562=0),"Forecasted But Not Sold",IF(M562/J562&gt;1.1,"Overforecast",IF(M562/J562&lt;0.9,"Underforecast","Normal")))))</f>
        <v>Overforecast</v>
      </c>
      <c r="AF562" s="144" t="str">
        <f>IFERROR(IF(J562=0,"0",VLOOKUP(J562/M562,Master!$N$5:$P$11,3,TRUE)),"Sales Agst No FC")</f>
        <v>0-25</v>
      </c>
    </row>
    <row r="563" spans="1:32" x14ac:dyDescent="0.45">
      <c r="A563" s="60" t="s">
        <v>2302</v>
      </c>
      <c r="B563" s="61" t="s">
        <v>1122</v>
      </c>
      <c r="C563" s="61" t="s">
        <v>1146</v>
      </c>
      <c r="D563" s="61" t="s">
        <v>1239</v>
      </c>
      <c r="E563" s="62" t="s">
        <v>674</v>
      </c>
      <c r="F563" s="62" t="s">
        <v>1849</v>
      </c>
      <c r="G563" s="63">
        <v>44593</v>
      </c>
      <c r="H563" s="64">
        <v>86</v>
      </c>
      <c r="I563" s="61" t="str">
        <f t="shared" si="48"/>
        <v>Demand</v>
      </c>
      <c r="J563" s="66">
        <v>0</v>
      </c>
      <c r="K563" s="67">
        <v>3</v>
      </c>
      <c r="L563" s="64">
        <v>3</v>
      </c>
      <c r="M563" s="64">
        <v>5</v>
      </c>
      <c r="N563" s="67">
        <f>ABS(K563-$J563)</f>
        <v>3</v>
      </c>
      <c r="O563" s="64">
        <f>ABS(L563-$J563)</f>
        <v>3</v>
      </c>
      <c r="P563" s="64">
        <f>ABS(M563-$J563)</f>
        <v>5</v>
      </c>
      <c r="Q563" s="66">
        <v>38.024345238095243</v>
      </c>
      <c r="R563" s="66">
        <f>$Q563*J563</f>
        <v>0</v>
      </c>
      <c r="S563" s="67">
        <f>$Q563*K563</f>
        <v>114.07303571428574</v>
      </c>
      <c r="T563" s="64">
        <f>$Q563*L563</f>
        <v>114.07303571428574</v>
      </c>
      <c r="U563" s="64">
        <f>$Q563*M563</f>
        <v>190.12172619047621</v>
      </c>
      <c r="V563" s="67">
        <f t="shared" si="45"/>
        <v>114.07303571428574</v>
      </c>
      <c r="W563" s="64">
        <f t="shared" si="46"/>
        <v>114.07303571428574</v>
      </c>
      <c r="X563" s="117">
        <f t="shared" si="47"/>
        <v>190.12172619047621</v>
      </c>
      <c r="Y563" s="75">
        <f>IFERROR(MAX(1-N563/$J563,0),1)</f>
        <v>1</v>
      </c>
      <c r="Z563" s="27">
        <f>IFERROR(MAX(1-O563/$J563,0),1)</f>
        <v>1</v>
      </c>
      <c r="AA563" s="76">
        <f>IFERROR(MAX(1-P563/$J563,0),1)</f>
        <v>1</v>
      </c>
      <c r="AB563" s="65" t="str">
        <f>IF(SUM($J563,M563)=0,"Others",VLOOKUP(AA563,Master!$B$4:$D$13,3,TRUE))</f>
        <v>90-100%</v>
      </c>
      <c r="AC563" s="60" t="str">
        <f>IF(SUM(J563,K563)=0,"Others",IF(AND(K563=0,J563&gt;0),"Not Forecasted But Sold",IF(AND(K563&gt;0,J563=0),"Forecasted But Not Sold",IF(K563/J563&gt;1.1,"Overforecast",IF(K563/J563&lt;0.9,"Underforecast","Normal")))))</f>
        <v>Forecasted But Not Sold</v>
      </c>
      <c r="AD563" s="61" t="str">
        <f>IF(SUM(J563,L563)=0,"Others",IF(AND(L563=0,J563&gt;0),"Not Forecasted But Sold",IF(AND(L563&gt;0,J563=0),"Forecasted But Not Sold",IF(L563/J563&gt;1.1,"Overforecast",IF(L563/J563&lt;0.9,"Underforecast","Normal")))))</f>
        <v>Forecasted But Not Sold</v>
      </c>
      <c r="AE563" s="61" t="str">
        <f>IF(SUM(J563,M563)=0,"Others",IF(AND(M563=0,J563&gt;0),"Not Forecasted But Sold",IF(AND(M563&gt;0,J563=0),"Forecasted But Not Sold",IF(M563/J563&gt;1.1,"Overforecast",IF(M563/J563&lt;0.9,"Underforecast","Normal")))))</f>
        <v>Forecasted But Not Sold</v>
      </c>
      <c r="AF563" s="144" t="str">
        <f>IFERROR(IF(J563=0,"0",VLOOKUP(J563/M563,Master!$N$5:$P$11,3,TRUE)),"Sales Agst No FC")</f>
        <v>0</v>
      </c>
    </row>
    <row r="564" spans="1:32" x14ac:dyDescent="0.45">
      <c r="A564" s="60" t="s">
        <v>2302</v>
      </c>
      <c r="B564" s="61" t="s">
        <v>1122</v>
      </c>
      <c r="C564" s="61" t="s">
        <v>1146</v>
      </c>
      <c r="D564" s="61" t="s">
        <v>1239</v>
      </c>
      <c r="E564" s="62" t="s">
        <v>675</v>
      </c>
      <c r="F564" s="62" t="s">
        <v>1850</v>
      </c>
      <c r="G564" s="63">
        <v>44593</v>
      </c>
      <c r="H564" s="64">
        <v>442</v>
      </c>
      <c r="I564" s="61" t="str">
        <f t="shared" si="48"/>
        <v>Demand</v>
      </c>
      <c r="J564" s="66">
        <v>0</v>
      </c>
      <c r="K564" s="67">
        <v>0</v>
      </c>
      <c r="L564" s="64">
        <v>0</v>
      </c>
      <c r="M564" s="64">
        <v>10</v>
      </c>
      <c r="N564" s="67">
        <f>ABS(K564-$J564)</f>
        <v>0</v>
      </c>
      <c r="O564" s="64">
        <f>ABS(L564-$J564)</f>
        <v>0</v>
      </c>
      <c r="P564" s="64">
        <f>ABS(M564-$J564)</f>
        <v>10</v>
      </c>
      <c r="Q564" s="66">
        <v>26.327922077922082</v>
      </c>
      <c r="R564" s="66">
        <f>$Q564*J564</f>
        <v>0</v>
      </c>
      <c r="S564" s="67">
        <f>$Q564*K564</f>
        <v>0</v>
      </c>
      <c r="T564" s="64">
        <f>$Q564*L564</f>
        <v>0</v>
      </c>
      <c r="U564" s="64">
        <f>$Q564*M564</f>
        <v>263.27922077922085</v>
      </c>
      <c r="V564" s="67">
        <f t="shared" si="45"/>
        <v>0</v>
      </c>
      <c r="W564" s="64">
        <f t="shared" si="46"/>
        <v>0</v>
      </c>
      <c r="X564" s="117">
        <f t="shared" si="47"/>
        <v>263.27922077922085</v>
      </c>
      <c r="Y564" s="75">
        <f>IFERROR(MAX(1-N564/$J564,0),1)</f>
        <v>1</v>
      </c>
      <c r="Z564" s="27">
        <f>IFERROR(MAX(1-O564/$J564,0),1)</f>
        <v>1</v>
      </c>
      <c r="AA564" s="76">
        <f>IFERROR(MAX(1-P564/$J564,0),1)</f>
        <v>1</v>
      </c>
      <c r="AB564" s="65" t="str">
        <f>IF(SUM($J564,M564)=0,"Others",VLOOKUP(AA564,Master!$B$4:$D$13,3,TRUE))</f>
        <v>90-100%</v>
      </c>
      <c r="AC564" s="60" t="str">
        <f>IF(SUM(J564,K564)=0,"Others",IF(AND(K564=0,J564&gt;0),"Not Forecasted But Sold",IF(AND(K564&gt;0,J564=0),"Forecasted But Not Sold",IF(K564/J564&gt;1.1,"Overforecast",IF(K564/J564&lt;0.9,"Underforecast","Normal")))))</f>
        <v>Others</v>
      </c>
      <c r="AD564" s="61" t="str">
        <f>IF(SUM(J564,L564)=0,"Others",IF(AND(L564=0,J564&gt;0),"Not Forecasted But Sold",IF(AND(L564&gt;0,J564=0),"Forecasted But Not Sold",IF(L564/J564&gt;1.1,"Overforecast",IF(L564/J564&lt;0.9,"Underforecast","Normal")))))</f>
        <v>Others</v>
      </c>
      <c r="AE564" s="61" t="str">
        <f>IF(SUM(J564,M564)=0,"Others",IF(AND(M564=0,J564&gt;0),"Not Forecasted But Sold",IF(AND(M564&gt;0,J564=0),"Forecasted But Not Sold",IF(M564/J564&gt;1.1,"Overforecast",IF(M564/J564&lt;0.9,"Underforecast","Normal")))))</f>
        <v>Forecasted But Not Sold</v>
      </c>
      <c r="AF564" s="144" t="str">
        <f>IFERROR(IF(J564=0,"0",VLOOKUP(J564/M564,Master!$N$5:$P$11,3,TRUE)),"Sales Agst No FC")</f>
        <v>0</v>
      </c>
    </row>
    <row r="565" spans="1:32" x14ac:dyDescent="0.45">
      <c r="A565" s="60" t="s">
        <v>2302</v>
      </c>
      <c r="B565" s="61" t="s">
        <v>1123</v>
      </c>
      <c r="C565" s="61" t="s">
        <v>1146</v>
      </c>
      <c r="D565" s="61" t="s">
        <v>1239</v>
      </c>
      <c r="E565" s="62" t="s">
        <v>676</v>
      </c>
      <c r="F565" s="62" t="s">
        <v>1851</v>
      </c>
      <c r="G565" s="63">
        <v>44593</v>
      </c>
      <c r="H565" s="64">
        <v>628</v>
      </c>
      <c r="I565" s="61" t="str">
        <f t="shared" si="48"/>
        <v>Demand</v>
      </c>
      <c r="J565" s="66">
        <v>57</v>
      </c>
      <c r="K565" s="67">
        <v>0</v>
      </c>
      <c r="L565" s="64">
        <v>0</v>
      </c>
      <c r="M565" s="64">
        <v>11</v>
      </c>
      <c r="N565" s="67">
        <f>ABS(K565-$J565)</f>
        <v>57</v>
      </c>
      <c r="O565" s="64">
        <f>ABS(L565-$J565)</f>
        <v>57</v>
      </c>
      <c r="P565" s="64">
        <f>ABS(M565-$J565)</f>
        <v>46</v>
      </c>
      <c r="Q565" s="66">
        <v>6.544999999999999</v>
      </c>
      <c r="R565" s="66">
        <f>$Q565*J565</f>
        <v>373.06499999999994</v>
      </c>
      <c r="S565" s="67">
        <f>$Q565*K565</f>
        <v>0</v>
      </c>
      <c r="T565" s="64">
        <f>$Q565*L565</f>
        <v>0</v>
      </c>
      <c r="U565" s="64">
        <f>$Q565*M565</f>
        <v>71.99499999999999</v>
      </c>
      <c r="V565" s="67">
        <f t="shared" ref="V565:V610" si="49">ABS(S565-$R565)</f>
        <v>373.06499999999994</v>
      </c>
      <c r="W565" s="64">
        <f t="shared" ref="W565:W610" si="50">ABS(T565-$R565)</f>
        <v>373.06499999999994</v>
      </c>
      <c r="X565" s="117">
        <f t="shared" ref="X565:X610" si="51">ABS(U565-R565)</f>
        <v>301.06999999999994</v>
      </c>
      <c r="Y565" s="75">
        <f>IFERROR(MAX(1-N565/$J565,0),1)</f>
        <v>0</v>
      </c>
      <c r="Z565" s="27">
        <f>IFERROR(MAX(1-O565/$J565,0),1)</f>
        <v>0</v>
      </c>
      <c r="AA565" s="76">
        <f>IFERROR(MAX(1-P565/$J565,0),1)</f>
        <v>0.19298245614035092</v>
      </c>
      <c r="AB565" s="65" t="str">
        <f>IF(SUM($J565,M565)=0,"Others",VLOOKUP(AA565,Master!$B$4:$D$13,3,TRUE))</f>
        <v>10-20%</v>
      </c>
      <c r="AC565" s="60" t="str">
        <f>IF(SUM(J565,K565)=0,"Others",IF(AND(K565=0,J565&gt;0),"Not Forecasted But Sold",IF(AND(K565&gt;0,J565=0),"Forecasted But Not Sold",IF(K565/J565&gt;1.1,"Overforecast",IF(K565/J565&lt;0.9,"Underforecast","Normal")))))</f>
        <v>Not Forecasted But Sold</v>
      </c>
      <c r="AD565" s="61" t="str">
        <f>IF(SUM(J565,L565)=0,"Others",IF(AND(L565=0,J565&gt;0),"Not Forecasted But Sold",IF(AND(L565&gt;0,J565=0),"Forecasted But Not Sold",IF(L565/J565&gt;1.1,"Overforecast",IF(L565/J565&lt;0.9,"Underforecast","Normal")))))</f>
        <v>Not Forecasted But Sold</v>
      </c>
      <c r="AE565" s="61" t="str">
        <f>IF(SUM(J565,M565)=0,"Others",IF(AND(M565=0,J565&gt;0),"Not Forecasted But Sold",IF(AND(M565&gt;0,J565=0),"Forecasted But Not Sold",IF(M565/J565&gt;1.1,"Overforecast",IF(M565/J565&lt;0.9,"Underforecast","Normal")))))</f>
        <v>Underforecast</v>
      </c>
      <c r="AF565" s="144" t="str">
        <f>IFERROR(IF(J565=0,"0",VLOOKUP(J565/M565,Master!$N$5:$P$11,3,TRUE)),"Sales Agst No FC")</f>
        <v>&gt;200"</v>
      </c>
    </row>
    <row r="566" spans="1:32" x14ac:dyDescent="0.45">
      <c r="A566" s="60" t="s">
        <v>2302</v>
      </c>
      <c r="B566" s="61" t="s">
        <v>1123</v>
      </c>
      <c r="C566" s="61" t="s">
        <v>1146</v>
      </c>
      <c r="D566" s="61" t="s">
        <v>1239</v>
      </c>
      <c r="E566" s="62" t="s">
        <v>677</v>
      </c>
      <c r="F566" s="62" t="s">
        <v>1852</v>
      </c>
      <c r="G566" s="63">
        <v>44593</v>
      </c>
      <c r="H566" s="64">
        <v>3564</v>
      </c>
      <c r="I566" s="61" t="str">
        <f t="shared" si="48"/>
        <v>Demand</v>
      </c>
      <c r="J566" s="66">
        <v>933</v>
      </c>
      <c r="K566" s="67">
        <v>738</v>
      </c>
      <c r="L566" s="64">
        <v>738</v>
      </c>
      <c r="M566" s="64">
        <v>750</v>
      </c>
      <c r="N566" s="67">
        <f>ABS(K566-$J566)</f>
        <v>195</v>
      </c>
      <c r="O566" s="64">
        <f>ABS(L566-$J566)</f>
        <v>195</v>
      </c>
      <c r="P566" s="64">
        <f>ABS(M566-$J566)</f>
        <v>183</v>
      </c>
      <c r="Q566" s="66">
        <v>6.649240128996075</v>
      </c>
      <c r="R566" s="66">
        <f>$Q566*J566</f>
        <v>6203.7410403533377</v>
      </c>
      <c r="S566" s="67">
        <f>$Q566*K566</f>
        <v>4907.1392151991031</v>
      </c>
      <c r="T566" s="64">
        <f>$Q566*L566</f>
        <v>4907.1392151991031</v>
      </c>
      <c r="U566" s="64">
        <f>$Q566*M566</f>
        <v>4986.9300967470563</v>
      </c>
      <c r="V566" s="67">
        <f t="shared" si="49"/>
        <v>1296.6018251542346</v>
      </c>
      <c r="W566" s="64">
        <f t="shared" si="50"/>
        <v>1296.6018251542346</v>
      </c>
      <c r="X566" s="117">
        <f t="shared" si="51"/>
        <v>1216.8109436062814</v>
      </c>
      <c r="Y566" s="75">
        <f>IFERROR(MAX(1-N566/$J566,0),1)</f>
        <v>0.79099678456591638</v>
      </c>
      <c r="Z566" s="27">
        <f>IFERROR(MAX(1-O566/$J566,0),1)</f>
        <v>0.79099678456591638</v>
      </c>
      <c r="AA566" s="76">
        <f>IFERROR(MAX(1-P566/$J566,0),1)</f>
        <v>0.8038585209003215</v>
      </c>
      <c r="AB566" s="65" t="str">
        <f>IF(SUM($J566,M566)=0,"Others",VLOOKUP(AA566,Master!$B$4:$D$13,3,TRUE))</f>
        <v>70-80%</v>
      </c>
      <c r="AC566" s="60" t="str">
        <f>IF(SUM(J566,K566)=0,"Others",IF(AND(K566=0,J566&gt;0),"Not Forecasted But Sold",IF(AND(K566&gt;0,J566=0),"Forecasted But Not Sold",IF(K566/J566&gt;1.1,"Overforecast",IF(K566/J566&lt;0.9,"Underforecast","Normal")))))</f>
        <v>Underforecast</v>
      </c>
      <c r="AD566" s="61" t="str">
        <f>IF(SUM(J566,L566)=0,"Others",IF(AND(L566=0,J566&gt;0),"Not Forecasted But Sold",IF(AND(L566&gt;0,J566=0),"Forecasted But Not Sold",IF(L566/J566&gt;1.1,"Overforecast",IF(L566/J566&lt;0.9,"Underforecast","Normal")))))</f>
        <v>Underforecast</v>
      </c>
      <c r="AE566" s="61" t="str">
        <f>IF(SUM(J566,M566)=0,"Others",IF(AND(M566=0,J566&gt;0),"Not Forecasted But Sold",IF(AND(M566&gt;0,J566=0),"Forecasted But Not Sold",IF(M566/J566&gt;1.1,"Overforecast",IF(M566/J566&lt;0.9,"Underforecast","Normal")))))</f>
        <v>Underforecast</v>
      </c>
      <c r="AF566" s="144" t="str">
        <f>IFERROR(IF(J566=0,"0",VLOOKUP(J566/M566,Master!$N$5:$P$11,3,TRUE)),"Sales Agst No FC")</f>
        <v>120-150</v>
      </c>
    </row>
    <row r="567" spans="1:32" x14ac:dyDescent="0.45">
      <c r="A567" s="60" t="s">
        <v>2302</v>
      </c>
      <c r="B567" s="61" t="s">
        <v>1123</v>
      </c>
      <c r="C567" s="61" t="s">
        <v>1146</v>
      </c>
      <c r="D567" s="61" t="s">
        <v>1239</v>
      </c>
      <c r="E567" s="62" t="s">
        <v>678</v>
      </c>
      <c r="F567" s="62" t="s">
        <v>1853</v>
      </c>
      <c r="G567" s="63">
        <v>44593</v>
      </c>
      <c r="H567" s="64">
        <v>351</v>
      </c>
      <c r="I567" s="61" t="str">
        <f t="shared" si="48"/>
        <v>Demand</v>
      </c>
      <c r="J567" s="66">
        <v>129</v>
      </c>
      <c r="K567" s="67">
        <v>121</v>
      </c>
      <c r="L567" s="64">
        <v>121</v>
      </c>
      <c r="M567" s="64">
        <v>100</v>
      </c>
      <c r="N567" s="67">
        <f>ABS(K567-$J567)</f>
        <v>8</v>
      </c>
      <c r="O567" s="64">
        <f>ABS(L567-$J567)</f>
        <v>8</v>
      </c>
      <c r="P567" s="64">
        <f>ABS(M567-$J567)</f>
        <v>29</v>
      </c>
      <c r="Q567" s="66">
        <v>21.260675647668393</v>
      </c>
      <c r="R567" s="66">
        <f>$Q567*J567</f>
        <v>2742.6271585492227</v>
      </c>
      <c r="S567" s="67">
        <f>$Q567*K567</f>
        <v>2572.5417533678756</v>
      </c>
      <c r="T567" s="64">
        <f>$Q567*L567</f>
        <v>2572.5417533678756</v>
      </c>
      <c r="U567" s="64">
        <f>$Q567*M567</f>
        <v>2126.0675647668395</v>
      </c>
      <c r="V567" s="67">
        <f t="shared" si="49"/>
        <v>170.08540518134714</v>
      </c>
      <c r="W567" s="64">
        <f t="shared" si="50"/>
        <v>170.08540518134714</v>
      </c>
      <c r="X567" s="117">
        <f t="shared" si="51"/>
        <v>616.55959378238322</v>
      </c>
      <c r="Y567" s="75">
        <f>IFERROR(MAX(1-N567/$J567,0),1)</f>
        <v>0.93798449612403101</v>
      </c>
      <c r="Z567" s="27">
        <f>IFERROR(MAX(1-O567/$J567,0),1)</f>
        <v>0.93798449612403101</v>
      </c>
      <c r="AA567" s="76">
        <f>IFERROR(MAX(1-P567/$J567,0),1)</f>
        <v>0.77519379844961245</v>
      </c>
      <c r="AB567" s="65" t="str">
        <f>IF(SUM($J567,M567)=0,"Others",VLOOKUP(AA567,Master!$B$4:$D$13,3,TRUE))</f>
        <v>70-80%</v>
      </c>
      <c r="AC567" s="60" t="str">
        <f>IF(SUM(J567,K567)=0,"Others",IF(AND(K567=0,J567&gt;0),"Not Forecasted But Sold",IF(AND(K567&gt;0,J567=0),"Forecasted But Not Sold",IF(K567/J567&gt;1.1,"Overforecast",IF(K567/J567&lt;0.9,"Underforecast","Normal")))))</f>
        <v>Normal</v>
      </c>
      <c r="AD567" s="61" t="str">
        <f>IF(SUM(J567,L567)=0,"Others",IF(AND(L567=0,J567&gt;0),"Not Forecasted But Sold",IF(AND(L567&gt;0,J567=0),"Forecasted But Not Sold",IF(L567/J567&gt;1.1,"Overforecast",IF(L567/J567&lt;0.9,"Underforecast","Normal")))))</f>
        <v>Normal</v>
      </c>
      <c r="AE567" s="61" t="str">
        <f>IF(SUM(J567,M567)=0,"Others",IF(AND(M567=0,J567&gt;0),"Not Forecasted But Sold",IF(AND(M567&gt;0,J567=0),"Forecasted But Not Sold",IF(M567/J567&gt;1.1,"Overforecast",IF(M567/J567&lt;0.9,"Underforecast","Normal")))))</f>
        <v>Underforecast</v>
      </c>
      <c r="AF567" s="144" t="str">
        <f>IFERROR(IF(J567=0,"0",VLOOKUP(J567/M567,Master!$N$5:$P$11,3,TRUE)),"Sales Agst No FC")</f>
        <v>120-150</v>
      </c>
    </row>
    <row r="568" spans="1:32" x14ac:dyDescent="0.45">
      <c r="A568" s="60" t="s">
        <v>2302</v>
      </c>
      <c r="B568" s="61" t="s">
        <v>1123</v>
      </c>
      <c r="C568" s="61" t="s">
        <v>1146</v>
      </c>
      <c r="D568" s="61" t="s">
        <v>1239</v>
      </c>
      <c r="E568" s="62" t="s">
        <v>679</v>
      </c>
      <c r="F568" s="62" t="s">
        <v>1854</v>
      </c>
      <c r="G568" s="63">
        <v>44593</v>
      </c>
      <c r="H568" s="64">
        <v>909</v>
      </c>
      <c r="I568" s="61" t="str">
        <f t="shared" si="48"/>
        <v>Demand</v>
      </c>
      <c r="J568" s="66">
        <v>73</v>
      </c>
      <c r="K568" s="67">
        <v>207</v>
      </c>
      <c r="L568" s="64">
        <v>207</v>
      </c>
      <c r="M568" s="64">
        <v>300</v>
      </c>
      <c r="N568" s="67">
        <f>ABS(K568-$J568)</f>
        <v>134</v>
      </c>
      <c r="O568" s="64">
        <f>ABS(L568-$J568)</f>
        <v>134</v>
      </c>
      <c r="P568" s="64">
        <f>ABS(M568-$J568)</f>
        <v>227</v>
      </c>
      <c r="Q568" s="66">
        <v>7.2607275675675673</v>
      </c>
      <c r="R568" s="66">
        <f>$Q568*J568</f>
        <v>530.0331124324324</v>
      </c>
      <c r="S568" s="67">
        <f>$Q568*K568</f>
        <v>1502.9706064864865</v>
      </c>
      <c r="T568" s="64">
        <f>$Q568*L568</f>
        <v>1502.9706064864865</v>
      </c>
      <c r="U568" s="64">
        <f>$Q568*M568</f>
        <v>2178.2182702702703</v>
      </c>
      <c r="V568" s="67">
        <f t="shared" si="49"/>
        <v>972.93749405405413</v>
      </c>
      <c r="W568" s="64">
        <f t="shared" si="50"/>
        <v>972.93749405405413</v>
      </c>
      <c r="X568" s="117">
        <f t="shared" si="51"/>
        <v>1648.1851578378378</v>
      </c>
      <c r="Y568" s="75">
        <f>IFERROR(MAX(1-N568/$J568,0),1)</f>
        <v>0</v>
      </c>
      <c r="Z568" s="27">
        <f>IFERROR(MAX(1-O568/$J568,0),1)</f>
        <v>0</v>
      </c>
      <c r="AA568" s="76">
        <f>IFERROR(MAX(1-P568/$J568,0),1)</f>
        <v>0</v>
      </c>
      <c r="AB568" s="65" t="str">
        <f>IF(SUM($J568,M568)=0,"Others",VLOOKUP(AA568,Master!$B$4:$D$13,3,TRUE))</f>
        <v>0-10%</v>
      </c>
      <c r="AC568" s="60" t="str">
        <f>IF(SUM(J568,K568)=0,"Others",IF(AND(K568=0,J568&gt;0),"Not Forecasted But Sold",IF(AND(K568&gt;0,J568=0),"Forecasted But Not Sold",IF(K568/J568&gt;1.1,"Overforecast",IF(K568/J568&lt;0.9,"Underforecast","Normal")))))</f>
        <v>Overforecast</v>
      </c>
      <c r="AD568" s="61" t="str">
        <f>IF(SUM(J568,L568)=0,"Others",IF(AND(L568=0,J568&gt;0),"Not Forecasted But Sold",IF(AND(L568&gt;0,J568=0),"Forecasted But Not Sold",IF(L568/J568&gt;1.1,"Overforecast",IF(L568/J568&lt;0.9,"Underforecast","Normal")))))</f>
        <v>Overforecast</v>
      </c>
      <c r="AE568" s="61" t="str">
        <f>IF(SUM(J568,M568)=0,"Others",IF(AND(M568=0,J568&gt;0),"Not Forecasted But Sold",IF(AND(M568&gt;0,J568=0),"Forecasted But Not Sold",IF(M568/J568&gt;1.1,"Overforecast",IF(M568/J568&lt;0.9,"Underforecast","Normal")))))</f>
        <v>Overforecast</v>
      </c>
      <c r="AF568" s="144" t="str">
        <f>IFERROR(IF(J568=0,"0",VLOOKUP(J568/M568,Master!$N$5:$P$11,3,TRUE)),"Sales Agst No FC")</f>
        <v>0-25</v>
      </c>
    </row>
    <row r="569" spans="1:32" x14ac:dyDescent="0.45">
      <c r="A569" s="60" t="s">
        <v>2302</v>
      </c>
      <c r="B569" s="61" t="s">
        <v>1122</v>
      </c>
      <c r="C569" s="61" t="s">
        <v>1130</v>
      </c>
      <c r="D569" s="61" t="s">
        <v>1240</v>
      </c>
      <c r="E569" s="62" t="s">
        <v>680</v>
      </c>
      <c r="F569" s="62" t="s">
        <v>1855</v>
      </c>
      <c r="G569" s="63">
        <v>44593</v>
      </c>
      <c r="H569" s="64">
        <v>0</v>
      </c>
      <c r="I569" s="61" t="str">
        <f t="shared" si="48"/>
        <v>Supply</v>
      </c>
      <c r="J569" s="66">
        <v>0</v>
      </c>
      <c r="K569" s="67">
        <v>0</v>
      </c>
      <c r="L569" s="64">
        <v>0</v>
      </c>
      <c r="M569" s="64">
        <v>0</v>
      </c>
      <c r="N569" s="67">
        <f>ABS(K569-$J569)</f>
        <v>0</v>
      </c>
      <c r="O569" s="64">
        <f>ABS(L569-$J569)</f>
        <v>0</v>
      </c>
      <c r="P569" s="64">
        <f>ABS(M569-$J569)</f>
        <v>0</v>
      </c>
      <c r="Q569" s="66">
        <v>1.0744598571428572</v>
      </c>
      <c r="R569" s="66">
        <f>$Q569*J569</f>
        <v>0</v>
      </c>
      <c r="S569" s="67">
        <f>$Q569*K569</f>
        <v>0</v>
      </c>
      <c r="T569" s="64">
        <f>$Q569*L569</f>
        <v>0</v>
      </c>
      <c r="U569" s="64">
        <f>$Q569*M569</f>
        <v>0</v>
      </c>
      <c r="V569" s="67">
        <f t="shared" si="49"/>
        <v>0</v>
      </c>
      <c r="W569" s="64">
        <f t="shared" si="50"/>
        <v>0</v>
      </c>
      <c r="X569" s="117">
        <f t="shared" si="51"/>
        <v>0</v>
      </c>
      <c r="Y569" s="75">
        <f>IFERROR(MAX(1-N569/$J569,0),1)</f>
        <v>1</v>
      </c>
      <c r="Z569" s="27">
        <f>IFERROR(MAX(1-O569/$J569,0),1)</f>
        <v>1</v>
      </c>
      <c r="AA569" s="76">
        <f>IFERROR(MAX(1-P569/$J569,0),1)</f>
        <v>1</v>
      </c>
      <c r="AB569" s="65" t="str">
        <f>IF(SUM($J569,M569)=0,"Others",VLOOKUP(AA569,Master!$B$4:$D$13,3,TRUE))</f>
        <v>Others</v>
      </c>
      <c r="AC569" s="60" t="str">
        <f>IF(SUM(J569,K569)=0,"Others",IF(AND(K569=0,J569&gt;0),"Not Forecasted But Sold",IF(AND(K569&gt;0,J569=0),"Forecasted But Not Sold",IF(K569/J569&gt;1.1,"Overforecast",IF(K569/J569&lt;0.9,"Underforecast","Normal")))))</f>
        <v>Others</v>
      </c>
      <c r="AD569" s="61" t="str">
        <f>IF(SUM(J569,L569)=0,"Others",IF(AND(L569=0,J569&gt;0),"Not Forecasted But Sold",IF(AND(L569&gt;0,J569=0),"Forecasted But Not Sold",IF(L569/J569&gt;1.1,"Overforecast",IF(L569/J569&lt;0.9,"Underforecast","Normal")))))</f>
        <v>Others</v>
      </c>
      <c r="AE569" s="61" t="str">
        <f>IF(SUM(J569,M569)=0,"Others",IF(AND(M569=0,J569&gt;0),"Not Forecasted But Sold",IF(AND(M569&gt;0,J569=0),"Forecasted But Not Sold",IF(M569/J569&gt;1.1,"Overforecast",IF(M569/J569&lt;0.9,"Underforecast","Normal")))))</f>
        <v>Others</v>
      </c>
      <c r="AF569" s="144" t="str">
        <f>IFERROR(IF(J569=0,"0",VLOOKUP(J569/M569,Master!$N$5:$P$11,3,TRUE)),"Sales Agst No FC")</f>
        <v>0</v>
      </c>
    </row>
    <row r="570" spans="1:32" x14ac:dyDescent="0.45">
      <c r="A570" s="60" t="s">
        <v>2302</v>
      </c>
      <c r="B570" s="61" t="s">
        <v>1122</v>
      </c>
      <c r="C570" s="61" t="s">
        <v>1130</v>
      </c>
      <c r="D570" s="61" t="s">
        <v>1240</v>
      </c>
      <c r="E570" s="62" t="s">
        <v>681</v>
      </c>
      <c r="F570" s="62" t="s">
        <v>1856</v>
      </c>
      <c r="G570" s="63">
        <v>44593</v>
      </c>
      <c r="H570" s="64">
        <v>3729</v>
      </c>
      <c r="I570" s="61" t="str">
        <f t="shared" si="48"/>
        <v>Demand</v>
      </c>
      <c r="J570" s="66">
        <v>634</v>
      </c>
      <c r="K570" s="67">
        <v>415</v>
      </c>
      <c r="L570" s="64">
        <v>415</v>
      </c>
      <c r="M570" s="64">
        <v>600</v>
      </c>
      <c r="N570" s="67">
        <f>ABS(K570-$J570)</f>
        <v>219</v>
      </c>
      <c r="O570" s="64">
        <f>ABS(L570-$J570)</f>
        <v>219</v>
      </c>
      <c r="P570" s="64">
        <f>ABS(M570-$J570)</f>
        <v>34</v>
      </c>
      <c r="Q570" s="66">
        <v>2.6650573267326729</v>
      </c>
      <c r="R570" s="66">
        <f>$Q570*J570</f>
        <v>1689.6463451485147</v>
      </c>
      <c r="S570" s="67">
        <f>$Q570*K570</f>
        <v>1105.9987905940593</v>
      </c>
      <c r="T570" s="64">
        <f>$Q570*L570</f>
        <v>1105.9987905940593</v>
      </c>
      <c r="U570" s="64">
        <f>$Q570*M570</f>
        <v>1599.0343960396037</v>
      </c>
      <c r="V570" s="67">
        <f t="shared" si="49"/>
        <v>583.64755455445538</v>
      </c>
      <c r="W570" s="64">
        <f t="shared" si="50"/>
        <v>583.64755455445538</v>
      </c>
      <c r="X570" s="117">
        <f t="shared" si="51"/>
        <v>90.611949108910949</v>
      </c>
      <c r="Y570" s="75">
        <f>IFERROR(MAX(1-N570/$J570,0),1)</f>
        <v>0.65457413249211349</v>
      </c>
      <c r="Z570" s="27">
        <f>IFERROR(MAX(1-O570/$J570,0),1)</f>
        <v>0.65457413249211349</v>
      </c>
      <c r="AA570" s="76">
        <f>IFERROR(MAX(1-P570/$J570,0),1)</f>
        <v>0.94637223974763407</v>
      </c>
      <c r="AB570" s="65" t="str">
        <f>IF(SUM($J570,M570)=0,"Others",VLOOKUP(AA570,Master!$B$4:$D$13,3,TRUE))</f>
        <v>90-100%</v>
      </c>
      <c r="AC570" s="60" t="str">
        <f>IF(SUM(J570,K570)=0,"Others",IF(AND(K570=0,J570&gt;0),"Not Forecasted But Sold",IF(AND(K570&gt;0,J570=0),"Forecasted But Not Sold",IF(K570/J570&gt;1.1,"Overforecast",IF(K570/J570&lt;0.9,"Underforecast","Normal")))))</f>
        <v>Underforecast</v>
      </c>
      <c r="AD570" s="61" t="str">
        <f>IF(SUM(J570,L570)=0,"Others",IF(AND(L570=0,J570&gt;0),"Not Forecasted But Sold",IF(AND(L570&gt;0,J570=0),"Forecasted But Not Sold",IF(L570/J570&gt;1.1,"Overforecast",IF(L570/J570&lt;0.9,"Underforecast","Normal")))))</f>
        <v>Underforecast</v>
      </c>
      <c r="AE570" s="61" t="str">
        <f>IF(SUM(J570,M570)=0,"Others",IF(AND(M570=0,J570&gt;0),"Not Forecasted But Sold",IF(AND(M570&gt;0,J570=0),"Forecasted But Not Sold",IF(M570/J570&gt;1.1,"Overforecast",IF(M570/J570&lt;0.9,"Underforecast","Normal")))))</f>
        <v>Normal</v>
      </c>
      <c r="AF570" s="144" t="str">
        <f>IFERROR(IF(J570=0,"0",VLOOKUP(J570/M570,Master!$N$5:$P$11,3,TRUE)),"Sales Agst No FC")</f>
        <v>80-120</v>
      </c>
    </row>
    <row r="571" spans="1:32" x14ac:dyDescent="0.45">
      <c r="A571" s="60" t="s">
        <v>2302</v>
      </c>
      <c r="B571" s="61" t="s">
        <v>1122</v>
      </c>
      <c r="C571" s="61" t="s">
        <v>1130</v>
      </c>
      <c r="D571" s="61" t="s">
        <v>1240</v>
      </c>
      <c r="E571" s="62" t="s">
        <v>682</v>
      </c>
      <c r="F571" s="62" t="s">
        <v>1857</v>
      </c>
      <c r="G571" s="63">
        <v>44593</v>
      </c>
      <c r="H571" s="64">
        <v>1233</v>
      </c>
      <c r="I571" s="61" t="str">
        <f t="shared" si="48"/>
        <v>Demand</v>
      </c>
      <c r="J571" s="66">
        <v>151</v>
      </c>
      <c r="K571" s="67">
        <v>100</v>
      </c>
      <c r="L571" s="64">
        <v>100</v>
      </c>
      <c r="M571" s="64">
        <v>280</v>
      </c>
      <c r="N571" s="67">
        <f>ABS(K571-$J571)</f>
        <v>51</v>
      </c>
      <c r="O571" s="64">
        <f>ABS(L571-$J571)</f>
        <v>51</v>
      </c>
      <c r="P571" s="64">
        <f>ABS(M571-$J571)</f>
        <v>129</v>
      </c>
      <c r="Q571" s="66">
        <v>5.1870653483146061</v>
      </c>
      <c r="R571" s="66">
        <f>$Q571*J571</f>
        <v>783.24686759550548</v>
      </c>
      <c r="S571" s="67">
        <f>$Q571*K571</f>
        <v>518.70653483146066</v>
      </c>
      <c r="T571" s="64">
        <f>$Q571*L571</f>
        <v>518.70653483146066</v>
      </c>
      <c r="U571" s="64">
        <f>$Q571*M571</f>
        <v>1452.3782975280897</v>
      </c>
      <c r="V571" s="67">
        <f t="shared" si="49"/>
        <v>264.54033276404482</v>
      </c>
      <c r="W571" s="64">
        <f t="shared" si="50"/>
        <v>264.54033276404482</v>
      </c>
      <c r="X571" s="117">
        <f t="shared" si="51"/>
        <v>669.13142993258418</v>
      </c>
      <c r="Y571" s="75">
        <f>IFERROR(MAX(1-N571/$J571,0),1)</f>
        <v>0.66225165562913912</v>
      </c>
      <c r="Z571" s="27">
        <f>IFERROR(MAX(1-O571/$J571,0),1)</f>
        <v>0.66225165562913912</v>
      </c>
      <c r="AA571" s="76">
        <f>IFERROR(MAX(1-P571/$J571,0),1)</f>
        <v>0.14569536423841056</v>
      </c>
      <c r="AB571" s="65" t="str">
        <f>IF(SUM($J571,M571)=0,"Others",VLOOKUP(AA571,Master!$B$4:$D$13,3,TRUE))</f>
        <v>10-20%</v>
      </c>
      <c r="AC571" s="60" t="str">
        <f>IF(SUM(J571,K571)=0,"Others",IF(AND(K571=0,J571&gt;0),"Not Forecasted But Sold",IF(AND(K571&gt;0,J571=0),"Forecasted But Not Sold",IF(K571/J571&gt;1.1,"Overforecast",IF(K571/J571&lt;0.9,"Underforecast","Normal")))))</f>
        <v>Underforecast</v>
      </c>
      <c r="AD571" s="61" t="str">
        <f>IF(SUM(J571,L571)=0,"Others",IF(AND(L571=0,J571&gt;0),"Not Forecasted But Sold",IF(AND(L571&gt;0,J571=0),"Forecasted But Not Sold",IF(L571/J571&gt;1.1,"Overforecast",IF(L571/J571&lt;0.9,"Underforecast","Normal")))))</f>
        <v>Underforecast</v>
      </c>
      <c r="AE571" s="61" t="str">
        <f>IF(SUM(J571,M571)=0,"Others",IF(AND(M571=0,J571&gt;0),"Not Forecasted But Sold",IF(AND(M571&gt;0,J571=0),"Forecasted But Not Sold",IF(M571/J571&gt;1.1,"Overforecast",IF(M571/J571&lt;0.9,"Underforecast","Normal")))))</f>
        <v>Overforecast</v>
      </c>
      <c r="AF571" s="144" t="str">
        <f>IFERROR(IF(J571=0,"0",VLOOKUP(J571/M571,Master!$N$5:$P$11,3,TRUE)),"Sales Agst No FC")</f>
        <v>50-80</v>
      </c>
    </row>
    <row r="572" spans="1:32" x14ac:dyDescent="0.45">
      <c r="A572" s="60" t="s">
        <v>2302</v>
      </c>
      <c r="B572" s="61" t="s">
        <v>1122</v>
      </c>
      <c r="C572" s="61" t="s">
        <v>1130</v>
      </c>
      <c r="D572" s="61" t="s">
        <v>1240</v>
      </c>
      <c r="E572" s="62" t="s">
        <v>683</v>
      </c>
      <c r="F572" s="62" t="s">
        <v>1858</v>
      </c>
      <c r="G572" s="63">
        <v>44593</v>
      </c>
      <c r="H572" s="64">
        <v>856</v>
      </c>
      <c r="I572" s="61" t="str">
        <f t="shared" si="48"/>
        <v>Demand</v>
      </c>
      <c r="J572" s="66">
        <v>4</v>
      </c>
      <c r="K572" s="67">
        <v>0</v>
      </c>
      <c r="L572" s="64">
        <v>0</v>
      </c>
      <c r="M572" s="64">
        <v>0</v>
      </c>
      <c r="N572" s="67">
        <f>ABS(K572-$J572)</f>
        <v>4</v>
      </c>
      <c r="O572" s="64">
        <f>ABS(L572-$J572)</f>
        <v>4</v>
      </c>
      <c r="P572" s="64">
        <f>ABS(M572-$J572)</f>
        <v>4</v>
      </c>
      <c r="Q572" s="66">
        <v>10.628485000000001</v>
      </c>
      <c r="R572" s="66">
        <f>$Q572*J572</f>
        <v>42.513940000000005</v>
      </c>
      <c r="S572" s="67">
        <f>$Q572*K572</f>
        <v>0</v>
      </c>
      <c r="T572" s="64">
        <f>$Q572*L572</f>
        <v>0</v>
      </c>
      <c r="U572" s="64">
        <f>$Q572*M572</f>
        <v>0</v>
      </c>
      <c r="V572" s="67">
        <f t="shared" si="49"/>
        <v>42.513940000000005</v>
      </c>
      <c r="W572" s="64">
        <f t="shared" si="50"/>
        <v>42.513940000000005</v>
      </c>
      <c r="X572" s="117">
        <f t="shared" si="51"/>
        <v>42.513940000000005</v>
      </c>
      <c r="Y572" s="75">
        <f>IFERROR(MAX(1-N572/$J572,0),1)</f>
        <v>0</v>
      </c>
      <c r="Z572" s="27">
        <f>IFERROR(MAX(1-O572/$J572,0),1)</f>
        <v>0</v>
      </c>
      <c r="AA572" s="76">
        <f>IFERROR(MAX(1-P572/$J572,0),1)</f>
        <v>0</v>
      </c>
      <c r="AB572" s="65" t="str">
        <f>IF(SUM($J572,M572)=0,"Others",VLOOKUP(AA572,Master!$B$4:$D$13,3,TRUE))</f>
        <v>0-10%</v>
      </c>
      <c r="AC572" s="60" t="str">
        <f>IF(SUM(J572,K572)=0,"Others",IF(AND(K572=0,J572&gt;0),"Not Forecasted But Sold",IF(AND(K572&gt;0,J572=0),"Forecasted But Not Sold",IF(K572/J572&gt;1.1,"Overforecast",IF(K572/J572&lt;0.9,"Underforecast","Normal")))))</f>
        <v>Not Forecasted But Sold</v>
      </c>
      <c r="AD572" s="61" t="str">
        <f>IF(SUM(J572,L572)=0,"Others",IF(AND(L572=0,J572&gt;0),"Not Forecasted But Sold",IF(AND(L572&gt;0,J572=0),"Forecasted But Not Sold",IF(L572/J572&gt;1.1,"Overforecast",IF(L572/J572&lt;0.9,"Underforecast","Normal")))))</f>
        <v>Not Forecasted But Sold</v>
      </c>
      <c r="AE572" s="61" t="str">
        <f>IF(SUM(J572,M572)=0,"Others",IF(AND(M572=0,J572&gt;0),"Not Forecasted But Sold",IF(AND(M572&gt;0,J572=0),"Forecasted But Not Sold",IF(M572/J572&gt;1.1,"Overforecast",IF(M572/J572&lt;0.9,"Underforecast","Normal")))))</f>
        <v>Not Forecasted But Sold</v>
      </c>
      <c r="AF572" s="144" t="str">
        <f>IFERROR(IF(J572=0,"0",VLOOKUP(J572/M572,Master!$N$5:$P$11,3,TRUE)),"Sales Agst No FC")</f>
        <v>Sales Agst No FC</v>
      </c>
    </row>
    <row r="573" spans="1:32" x14ac:dyDescent="0.45">
      <c r="A573" s="60" t="s">
        <v>2302</v>
      </c>
      <c r="B573" s="61" t="s">
        <v>1122</v>
      </c>
      <c r="C573" s="61" t="s">
        <v>1130</v>
      </c>
      <c r="D573" s="61" t="s">
        <v>1240</v>
      </c>
      <c r="E573" s="62" t="s">
        <v>684</v>
      </c>
      <c r="F573" s="62" t="s">
        <v>1859</v>
      </c>
      <c r="G573" s="63">
        <v>44593</v>
      </c>
      <c r="H573" s="64">
        <v>4137</v>
      </c>
      <c r="I573" s="61" t="str">
        <f t="shared" si="48"/>
        <v>Demand</v>
      </c>
      <c r="J573" s="66">
        <v>644</v>
      </c>
      <c r="K573" s="67">
        <v>156</v>
      </c>
      <c r="L573" s="64">
        <v>156</v>
      </c>
      <c r="M573" s="64">
        <v>180</v>
      </c>
      <c r="N573" s="67">
        <f>ABS(K573-$J573)</f>
        <v>488</v>
      </c>
      <c r="O573" s="64">
        <f>ABS(L573-$J573)</f>
        <v>488</v>
      </c>
      <c r="P573" s="64">
        <f>ABS(M573-$J573)</f>
        <v>464</v>
      </c>
      <c r="Q573" s="66">
        <v>5.6316011111111113</v>
      </c>
      <c r="R573" s="66">
        <f>$Q573*J573</f>
        <v>3626.7511155555558</v>
      </c>
      <c r="S573" s="67">
        <f>$Q573*K573</f>
        <v>878.52977333333331</v>
      </c>
      <c r="T573" s="64">
        <f>$Q573*L573</f>
        <v>878.52977333333331</v>
      </c>
      <c r="U573" s="64">
        <f>$Q573*M573</f>
        <v>1013.6882000000001</v>
      </c>
      <c r="V573" s="67">
        <f t="shared" si="49"/>
        <v>2748.2213422222226</v>
      </c>
      <c r="W573" s="64">
        <f t="shared" si="50"/>
        <v>2748.2213422222226</v>
      </c>
      <c r="X573" s="117">
        <f t="shared" si="51"/>
        <v>2613.0629155555557</v>
      </c>
      <c r="Y573" s="75">
        <f>IFERROR(MAX(1-N573/$J573,0),1)</f>
        <v>0.24223602484472051</v>
      </c>
      <c r="Z573" s="27">
        <f>IFERROR(MAX(1-O573/$J573,0),1)</f>
        <v>0.24223602484472051</v>
      </c>
      <c r="AA573" s="76">
        <f>IFERROR(MAX(1-P573/$J573,0),1)</f>
        <v>0.27950310559006208</v>
      </c>
      <c r="AB573" s="65" t="str">
        <f>IF(SUM($J573,M573)=0,"Others",VLOOKUP(AA573,Master!$B$4:$D$13,3,TRUE))</f>
        <v>20-30%</v>
      </c>
      <c r="AC573" s="60" t="str">
        <f>IF(SUM(J573,K573)=0,"Others",IF(AND(K573=0,J573&gt;0),"Not Forecasted But Sold",IF(AND(K573&gt;0,J573=0),"Forecasted But Not Sold",IF(K573/J573&gt;1.1,"Overforecast",IF(K573/J573&lt;0.9,"Underforecast","Normal")))))</f>
        <v>Underforecast</v>
      </c>
      <c r="AD573" s="61" t="str">
        <f>IF(SUM(J573,L573)=0,"Others",IF(AND(L573=0,J573&gt;0),"Not Forecasted But Sold",IF(AND(L573&gt;0,J573=0),"Forecasted But Not Sold",IF(L573/J573&gt;1.1,"Overforecast",IF(L573/J573&lt;0.9,"Underforecast","Normal")))))</f>
        <v>Underforecast</v>
      </c>
      <c r="AE573" s="61" t="str">
        <f>IF(SUM(J573,M573)=0,"Others",IF(AND(M573=0,J573&gt;0),"Not Forecasted But Sold",IF(AND(M573&gt;0,J573=0),"Forecasted But Not Sold",IF(M573/J573&gt;1.1,"Overforecast",IF(M573/J573&lt;0.9,"Underforecast","Normal")))))</f>
        <v>Underforecast</v>
      </c>
      <c r="AF573" s="144" t="str">
        <f>IFERROR(IF(J573=0,"0",VLOOKUP(J573/M573,Master!$N$5:$P$11,3,TRUE)),"Sales Agst No FC")</f>
        <v>&gt;200"</v>
      </c>
    </row>
    <row r="574" spans="1:32" x14ac:dyDescent="0.45">
      <c r="A574" s="60" t="s">
        <v>2302</v>
      </c>
      <c r="B574" s="61" t="s">
        <v>1122</v>
      </c>
      <c r="C574" s="61" t="s">
        <v>1130</v>
      </c>
      <c r="D574" s="61" t="s">
        <v>1240</v>
      </c>
      <c r="E574" s="62" t="s">
        <v>685</v>
      </c>
      <c r="F574" s="62" t="s">
        <v>1860</v>
      </c>
      <c r="G574" s="63">
        <v>44593</v>
      </c>
      <c r="H574" s="64">
        <v>3513</v>
      </c>
      <c r="I574" s="61" t="str">
        <f t="shared" si="48"/>
        <v>Demand</v>
      </c>
      <c r="J574" s="66">
        <v>164</v>
      </c>
      <c r="K574" s="67">
        <v>33</v>
      </c>
      <c r="L574" s="64">
        <v>33</v>
      </c>
      <c r="M574" s="64">
        <v>85</v>
      </c>
      <c r="N574" s="67">
        <f>ABS(K574-$J574)</f>
        <v>131</v>
      </c>
      <c r="O574" s="64">
        <f>ABS(L574-$J574)</f>
        <v>131</v>
      </c>
      <c r="P574" s="64">
        <f>ABS(M574-$J574)</f>
        <v>79</v>
      </c>
      <c r="Q574" s="66">
        <v>7.9774625000000006</v>
      </c>
      <c r="R574" s="66">
        <f>$Q574*J574</f>
        <v>1308.30385</v>
      </c>
      <c r="S574" s="67">
        <f>$Q574*K574</f>
        <v>263.25626249999999</v>
      </c>
      <c r="T574" s="64">
        <f>$Q574*L574</f>
        <v>263.25626249999999</v>
      </c>
      <c r="U574" s="64">
        <f>$Q574*M574</f>
        <v>678.08431250000001</v>
      </c>
      <c r="V574" s="67">
        <f t="shared" si="49"/>
        <v>1045.0475875</v>
      </c>
      <c r="W574" s="64">
        <f t="shared" si="50"/>
        <v>1045.0475875</v>
      </c>
      <c r="X574" s="117">
        <f t="shared" si="51"/>
        <v>630.2195375</v>
      </c>
      <c r="Y574" s="75">
        <f>IFERROR(MAX(1-N574/$J574,0),1)</f>
        <v>0.20121951219512191</v>
      </c>
      <c r="Z574" s="27">
        <f>IFERROR(MAX(1-O574/$J574,0),1)</f>
        <v>0.20121951219512191</v>
      </c>
      <c r="AA574" s="76">
        <f>IFERROR(MAX(1-P574/$J574,0),1)</f>
        <v>0.51829268292682928</v>
      </c>
      <c r="AB574" s="65" t="str">
        <f>IF(SUM($J574,M574)=0,"Others",VLOOKUP(AA574,Master!$B$4:$D$13,3,TRUE))</f>
        <v>50-60%</v>
      </c>
      <c r="AC574" s="60" t="str">
        <f>IF(SUM(J574,K574)=0,"Others",IF(AND(K574=0,J574&gt;0),"Not Forecasted But Sold",IF(AND(K574&gt;0,J574=0),"Forecasted But Not Sold",IF(K574/J574&gt;1.1,"Overforecast",IF(K574/J574&lt;0.9,"Underforecast","Normal")))))</f>
        <v>Underforecast</v>
      </c>
      <c r="AD574" s="61" t="str">
        <f>IF(SUM(J574,L574)=0,"Others",IF(AND(L574=0,J574&gt;0),"Not Forecasted But Sold",IF(AND(L574&gt;0,J574=0),"Forecasted But Not Sold",IF(L574/J574&gt;1.1,"Overforecast",IF(L574/J574&lt;0.9,"Underforecast","Normal")))))</f>
        <v>Underforecast</v>
      </c>
      <c r="AE574" s="61" t="str">
        <f>IF(SUM(J574,M574)=0,"Others",IF(AND(M574=0,J574&gt;0),"Not Forecasted But Sold",IF(AND(M574&gt;0,J574=0),"Forecasted But Not Sold",IF(M574/J574&gt;1.1,"Overforecast",IF(M574/J574&lt;0.9,"Underforecast","Normal")))))</f>
        <v>Underforecast</v>
      </c>
      <c r="AF574" s="144" t="str">
        <f>IFERROR(IF(J574=0,"0",VLOOKUP(J574/M574,Master!$N$5:$P$11,3,TRUE)),"Sales Agst No FC")</f>
        <v>150-200</v>
      </c>
    </row>
    <row r="575" spans="1:32" x14ac:dyDescent="0.45">
      <c r="A575" s="60" t="s">
        <v>2302</v>
      </c>
      <c r="B575" s="61" t="s">
        <v>1121</v>
      </c>
      <c r="C575" s="61" t="s">
        <v>1130</v>
      </c>
      <c r="D575" s="61" t="s">
        <v>1240</v>
      </c>
      <c r="E575" s="62" t="s">
        <v>686</v>
      </c>
      <c r="F575" s="62" t="s">
        <v>1861</v>
      </c>
      <c r="G575" s="63">
        <v>44593</v>
      </c>
      <c r="H575" s="64">
        <v>19339</v>
      </c>
      <c r="I575" s="61" t="str">
        <f t="shared" si="48"/>
        <v>Demand</v>
      </c>
      <c r="J575" s="66">
        <v>2540</v>
      </c>
      <c r="K575" s="67">
        <v>2200</v>
      </c>
      <c r="L575" s="64">
        <v>2200</v>
      </c>
      <c r="M575" s="64">
        <v>4569</v>
      </c>
      <c r="N575" s="67">
        <f>ABS(K575-$J575)</f>
        <v>340</v>
      </c>
      <c r="O575" s="64">
        <f>ABS(L575-$J575)</f>
        <v>340</v>
      </c>
      <c r="P575" s="64">
        <f>ABS(M575-$J575)</f>
        <v>2029</v>
      </c>
      <c r="Q575" s="66">
        <v>4.0699997392539524</v>
      </c>
      <c r="R575" s="66">
        <f>$Q575*J575</f>
        <v>10337.799337705039</v>
      </c>
      <c r="S575" s="67">
        <f>$Q575*K575</f>
        <v>8953.9994263586959</v>
      </c>
      <c r="T575" s="64">
        <f>$Q575*L575</f>
        <v>8953.9994263586959</v>
      </c>
      <c r="U575" s="64">
        <f>$Q575*M575</f>
        <v>18595.828808651309</v>
      </c>
      <c r="V575" s="67">
        <f t="shared" si="49"/>
        <v>1383.7999113463429</v>
      </c>
      <c r="W575" s="64">
        <f t="shared" si="50"/>
        <v>1383.7999113463429</v>
      </c>
      <c r="X575" s="117">
        <f t="shared" si="51"/>
        <v>8258.0294709462705</v>
      </c>
      <c r="Y575" s="75">
        <f>IFERROR(MAX(1-N575/$J575,0),1)</f>
        <v>0.86614173228346458</v>
      </c>
      <c r="Z575" s="27">
        <f>IFERROR(MAX(1-O575/$J575,0),1)</f>
        <v>0.86614173228346458</v>
      </c>
      <c r="AA575" s="76">
        <f>IFERROR(MAX(1-P575/$J575,0),1)</f>
        <v>0.20118110236220477</v>
      </c>
      <c r="AB575" s="65" t="str">
        <f>IF(SUM($J575,M575)=0,"Others",VLOOKUP(AA575,Master!$B$4:$D$13,3,TRUE))</f>
        <v>10-20%</v>
      </c>
      <c r="AC575" s="60" t="str">
        <f>IF(SUM(J575,K575)=0,"Others",IF(AND(K575=0,J575&gt;0),"Not Forecasted But Sold",IF(AND(K575&gt;0,J575=0),"Forecasted But Not Sold",IF(K575/J575&gt;1.1,"Overforecast",IF(K575/J575&lt;0.9,"Underforecast","Normal")))))</f>
        <v>Underforecast</v>
      </c>
      <c r="AD575" s="61" t="str">
        <f>IF(SUM(J575,L575)=0,"Others",IF(AND(L575=0,J575&gt;0),"Not Forecasted But Sold",IF(AND(L575&gt;0,J575=0),"Forecasted But Not Sold",IF(L575/J575&gt;1.1,"Overforecast",IF(L575/J575&lt;0.9,"Underforecast","Normal")))))</f>
        <v>Underforecast</v>
      </c>
      <c r="AE575" s="61" t="str">
        <f>IF(SUM(J575,M575)=0,"Others",IF(AND(M575=0,J575&gt;0),"Not Forecasted But Sold",IF(AND(M575&gt;0,J575=0),"Forecasted But Not Sold",IF(M575/J575&gt;1.1,"Overforecast",IF(M575/J575&lt;0.9,"Underforecast","Normal")))))</f>
        <v>Overforecast</v>
      </c>
      <c r="AF575" s="144" t="str">
        <f>IFERROR(IF(J575=0,"0",VLOOKUP(J575/M575,Master!$N$5:$P$11,3,TRUE)),"Sales Agst No FC")</f>
        <v>50-80</v>
      </c>
    </row>
    <row r="576" spans="1:32" x14ac:dyDescent="0.45">
      <c r="A576" s="60" t="s">
        <v>2302</v>
      </c>
      <c r="B576" s="61" t="s">
        <v>1122</v>
      </c>
      <c r="C576" s="61" t="s">
        <v>1141</v>
      </c>
      <c r="D576" s="61" t="s">
        <v>1241</v>
      </c>
      <c r="E576" s="62" t="s">
        <v>687</v>
      </c>
      <c r="F576" s="62" t="s">
        <v>1862</v>
      </c>
      <c r="G576" s="63">
        <v>44593</v>
      </c>
      <c r="H576" s="64">
        <v>9706</v>
      </c>
      <c r="I576" s="61" t="str">
        <f t="shared" si="48"/>
        <v>Demand</v>
      </c>
      <c r="J576" s="66">
        <v>16576</v>
      </c>
      <c r="K576" s="67">
        <v>6363</v>
      </c>
      <c r="L576" s="64">
        <v>6363</v>
      </c>
      <c r="M576" s="64">
        <v>10500</v>
      </c>
      <c r="N576" s="67">
        <f>ABS(K576-$J576)</f>
        <v>10213</v>
      </c>
      <c r="O576" s="64">
        <f>ABS(L576-$J576)</f>
        <v>10213</v>
      </c>
      <c r="P576" s="64">
        <f>ABS(M576-$J576)</f>
        <v>6076</v>
      </c>
      <c r="Q576" s="66">
        <v>2.6407164151151878</v>
      </c>
      <c r="R576" s="66">
        <f>$Q576*J576</f>
        <v>43772.51529694935</v>
      </c>
      <c r="S576" s="67">
        <f>$Q576*K576</f>
        <v>16802.87854937794</v>
      </c>
      <c r="T576" s="64">
        <f>$Q576*L576</f>
        <v>16802.87854937794</v>
      </c>
      <c r="U576" s="64">
        <f>$Q576*M576</f>
        <v>27727.522358709473</v>
      </c>
      <c r="V576" s="67">
        <f t="shared" si="49"/>
        <v>26969.636747571411</v>
      </c>
      <c r="W576" s="64">
        <f t="shared" si="50"/>
        <v>26969.636747571411</v>
      </c>
      <c r="X576" s="117">
        <f t="shared" si="51"/>
        <v>16044.992938239877</v>
      </c>
      <c r="Y576" s="75">
        <f>IFERROR(MAX(1-N576/$J576,0),1)</f>
        <v>0.3838682432432432</v>
      </c>
      <c r="Z576" s="27">
        <f>IFERROR(MAX(1-O576/$J576,0),1)</f>
        <v>0.3838682432432432</v>
      </c>
      <c r="AA576" s="76">
        <f>IFERROR(MAX(1-P576/$J576,0),1)</f>
        <v>0.63344594594594594</v>
      </c>
      <c r="AB576" s="65" t="str">
        <f>IF(SUM($J576,M576)=0,"Others",VLOOKUP(AA576,Master!$B$4:$D$13,3,TRUE))</f>
        <v>60-70%</v>
      </c>
      <c r="AC576" s="60" t="str">
        <f>IF(SUM(J576,K576)=0,"Others",IF(AND(K576=0,J576&gt;0),"Not Forecasted But Sold",IF(AND(K576&gt;0,J576=0),"Forecasted But Not Sold",IF(K576/J576&gt;1.1,"Overforecast",IF(K576/J576&lt;0.9,"Underforecast","Normal")))))</f>
        <v>Underforecast</v>
      </c>
      <c r="AD576" s="61" t="str">
        <f>IF(SUM(J576,L576)=0,"Others",IF(AND(L576=0,J576&gt;0),"Not Forecasted But Sold",IF(AND(L576&gt;0,J576=0),"Forecasted But Not Sold",IF(L576/J576&gt;1.1,"Overforecast",IF(L576/J576&lt;0.9,"Underforecast","Normal")))))</f>
        <v>Underforecast</v>
      </c>
      <c r="AE576" s="61" t="str">
        <f>IF(SUM(J576,M576)=0,"Others",IF(AND(M576=0,J576&gt;0),"Not Forecasted But Sold",IF(AND(M576&gt;0,J576=0),"Forecasted But Not Sold",IF(M576/J576&gt;1.1,"Overforecast",IF(M576/J576&lt;0.9,"Underforecast","Normal")))))</f>
        <v>Underforecast</v>
      </c>
      <c r="AF576" s="144" t="str">
        <f>IFERROR(IF(J576=0,"0",VLOOKUP(J576/M576,Master!$N$5:$P$11,3,TRUE)),"Sales Agst No FC")</f>
        <v>150-200</v>
      </c>
    </row>
    <row r="577" spans="1:32" x14ac:dyDescent="0.45">
      <c r="A577" s="60" t="s">
        <v>2302</v>
      </c>
      <c r="B577" s="61" t="s">
        <v>1122</v>
      </c>
      <c r="C577" s="61" t="s">
        <v>1141</v>
      </c>
      <c r="D577" s="61" t="s">
        <v>1241</v>
      </c>
      <c r="E577" s="62" t="s">
        <v>688</v>
      </c>
      <c r="F577" s="62" t="s">
        <v>1863</v>
      </c>
      <c r="G577" s="63">
        <v>44593</v>
      </c>
      <c r="H577" s="64">
        <v>1449</v>
      </c>
      <c r="I577" s="61" t="str">
        <f t="shared" si="48"/>
        <v>Demand</v>
      </c>
      <c r="J577" s="66">
        <v>591</v>
      </c>
      <c r="K577" s="67">
        <v>331</v>
      </c>
      <c r="L577" s="64">
        <v>331</v>
      </c>
      <c r="M577" s="64">
        <v>390</v>
      </c>
      <c r="N577" s="67">
        <f>ABS(K577-$J577)</f>
        <v>260</v>
      </c>
      <c r="O577" s="64">
        <f>ABS(L577-$J577)</f>
        <v>260</v>
      </c>
      <c r="P577" s="64">
        <f>ABS(M577-$J577)</f>
        <v>201</v>
      </c>
      <c r="Q577" s="66">
        <v>2.1946815793547523</v>
      </c>
      <c r="R577" s="66">
        <f>$Q577*J577</f>
        <v>1297.0568133986585</v>
      </c>
      <c r="S577" s="67">
        <f>$Q577*K577</f>
        <v>726.43960276642304</v>
      </c>
      <c r="T577" s="64">
        <f>$Q577*L577</f>
        <v>726.43960276642304</v>
      </c>
      <c r="U577" s="64">
        <f>$Q577*M577</f>
        <v>855.92581594835337</v>
      </c>
      <c r="V577" s="67">
        <f t="shared" si="49"/>
        <v>570.61721063223547</v>
      </c>
      <c r="W577" s="64">
        <f t="shared" si="50"/>
        <v>570.61721063223547</v>
      </c>
      <c r="X577" s="117">
        <f t="shared" si="51"/>
        <v>441.13099745030513</v>
      </c>
      <c r="Y577" s="75">
        <f>IFERROR(MAX(1-N577/$J577,0),1)</f>
        <v>0.56006768189509304</v>
      </c>
      <c r="Z577" s="27">
        <f>IFERROR(MAX(1-O577/$J577,0),1)</f>
        <v>0.56006768189509304</v>
      </c>
      <c r="AA577" s="76">
        <f>IFERROR(MAX(1-P577/$J577,0),1)</f>
        <v>0.65989847715736039</v>
      </c>
      <c r="AB577" s="65" t="str">
        <f>IF(SUM($J577,M577)=0,"Others",VLOOKUP(AA577,Master!$B$4:$D$13,3,TRUE))</f>
        <v>60-70%</v>
      </c>
      <c r="AC577" s="60" t="str">
        <f>IF(SUM(J577,K577)=0,"Others",IF(AND(K577=0,J577&gt;0),"Not Forecasted But Sold",IF(AND(K577&gt;0,J577=0),"Forecasted But Not Sold",IF(K577/J577&gt;1.1,"Overforecast",IF(K577/J577&lt;0.9,"Underforecast","Normal")))))</f>
        <v>Underforecast</v>
      </c>
      <c r="AD577" s="61" t="str">
        <f>IF(SUM(J577,L577)=0,"Others",IF(AND(L577=0,J577&gt;0),"Not Forecasted But Sold",IF(AND(L577&gt;0,J577=0),"Forecasted But Not Sold",IF(L577/J577&gt;1.1,"Overforecast",IF(L577/J577&lt;0.9,"Underforecast","Normal")))))</f>
        <v>Underforecast</v>
      </c>
      <c r="AE577" s="61" t="str">
        <f>IF(SUM(J577,M577)=0,"Others",IF(AND(M577=0,J577&gt;0),"Not Forecasted But Sold",IF(AND(M577&gt;0,J577=0),"Forecasted But Not Sold",IF(M577/J577&gt;1.1,"Overforecast",IF(M577/J577&lt;0.9,"Underforecast","Normal")))))</f>
        <v>Underforecast</v>
      </c>
      <c r="AF577" s="144" t="str">
        <f>IFERROR(IF(J577=0,"0",VLOOKUP(J577/M577,Master!$N$5:$P$11,3,TRUE)),"Sales Agst No FC")</f>
        <v>150-200</v>
      </c>
    </row>
    <row r="578" spans="1:32" x14ac:dyDescent="0.45">
      <c r="A578" s="60" t="s">
        <v>2302</v>
      </c>
      <c r="B578" s="61" t="s">
        <v>1122</v>
      </c>
      <c r="C578" s="61" t="s">
        <v>1141</v>
      </c>
      <c r="D578" s="61" t="s">
        <v>1241</v>
      </c>
      <c r="E578" s="62" t="s">
        <v>689</v>
      </c>
      <c r="F578" s="62" t="s">
        <v>1864</v>
      </c>
      <c r="G578" s="63">
        <v>44593</v>
      </c>
      <c r="H578" s="64">
        <v>0</v>
      </c>
      <c r="I578" s="61" t="str">
        <f t="shared" si="48"/>
        <v>Supply</v>
      </c>
      <c r="J578" s="66">
        <v>0</v>
      </c>
      <c r="K578" s="67">
        <v>102</v>
      </c>
      <c r="L578" s="64">
        <v>102</v>
      </c>
      <c r="M578" s="64">
        <v>450</v>
      </c>
      <c r="N578" s="67">
        <f>ABS(K578-$J578)</f>
        <v>102</v>
      </c>
      <c r="O578" s="64">
        <f>ABS(L578-$J578)</f>
        <v>102</v>
      </c>
      <c r="P578" s="64">
        <f>ABS(M578-$J578)</f>
        <v>450</v>
      </c>
      <c r="Q578" s="66">
        <v>5.0385192476843503</v>
      </c>
      <c r="R578" s="66">
        <f>$Q578*J578</f>
        <v>0</v>
      </c>
      <c r="S578" s="67">
        <f>$Q578*K578</f>
        <v>513.92896326380378</v>
      </c>
      <c r="T578" s="64">
        <f>$Q578*L578</f>
        <v>513.92896326380378</v>
      </c>
      <c r="U578" s="64">
        <f>$Q578*M578</f>
        <v>2267.3336614579575</v>
      </c>
      <c r="V578" s="67">
        <f t="shared" si="49"/>
        <v>513.92896326380378</v>
      </c>
      <c r="W578" s="64">
        <f t="shared" si="50"/>
        <v>513.92896326380378</v>
      </c>
      <c r="X578" s="117">
        <f t="shared" si="51"/>
        <v>2267.3336614579575</v>
      </c>
      <c r="Y578" s="75">
        <f>IFERROR(MAX(1-N578/$J578,0),1)</f>
        <v>1</v>
      </c>
      <c r="Z578" s="27">
        <f>IFERROR(MAX(1-O578/$J578,0),1)</f>
        <v>1</v>
      </c>
      <c r="AA578" s="76">
        <f>IFERROR(MAX(1-P578/$J578,0),1)</f>
        <v>1</v>
      </c>
      <c r="AB578" s="65" t="str">
        <f>IF(SUM($J578,M578)=0,"Others",VLOOKUP(AA578,Master!$B$4:$D$13,3,TRUE))</f>
        <v>90-100%</v>
      </c>
      <c r="AC578" s="60" t="str">
        <f>IF(SUM(J578,K578)=0,"Others",IF(AND(K578=0,J578&gt;0),"Not Forecasted But Sold",IF(AND(K578&gt;0,J578=0),"Forecasted But Not Sold",IF(K578/J578&gt;1.1,"Overforecast",IF(K578/J578&lt;0.9,"Underforecast","Normal")))))</f>
        <v>Forecasted But Not Sold</v>
      </c>
      <c r="AD578" s="61" t="str">
        <f>IF(SUM(J578,L578)=0,"Others",IF(AND(L578=0,J578&gt;0),"Not Forecasted But Sold",IF(AND(L578&gt;0,J578=0),"Forecasted But Not Sold",IF(L578/J578&gt;1.1,"Overforecast",IF(L578/J578&lt;0.9,"Underforecast","Normal")))))</f>
        <v>Forecasted But Not Sold</v>
      </c>
      <c r="AE578" s="61" t="str">
        <f>IF(SUM(J578,M578)=0,"Others",IF(AND(M578=0,J578&gt;0),"Not Forecasted But Sold",IF(AND(M578&gt;0,J578=0),"Forecasted But Not Sold",IF(M578/J578&gt;1.1,"Overforecast",IF(M578/J578&lt;0.9,"Underforecast","Normal")))))</f>
        <v>Forecasted But Not Sold</v>
      </c>
      <c r="AF578" s="144" t="str">
        <f>IFERROR(IF(J578=0,"0",VLOOKUP(J578/M578,Master!$N$5:$P$11,3,TRUE)),"Sales Agst No FC")</f>
        <v>0</v>
      </c>
    </row>
    <row r="579" spans="1:32" x14ac:dyDescent="0.45">
      <c r="A579" s="60" t="s">
        <v>2302</v>
      </c>
      <c r="B579" s="61" t="s">
        <v>1122</v>
      </c>
      <c r="C579" s="61" t="s">
        <v>1141</v>
      </c>
      <c r="D579" s="61" t="s">
        <v>1241</v>
      </c>
      <c r="E579" s="62" t="s">
        <v>690</v>
      </c>
      <c r="F579" s="62" t="s">
        <v>1865</v>
      </c>
      <c r="G579" s="63">
        <v>44593</v>
      </c>
      <c r="H579" s="64">
        <v>8446</v>
      </c>
      <c r="I579" s="61" t="str">
        <f t="shared" si="48"/>
        <v>Demand</v>
      </c>
      <c r="J579" s="66">
        <v>4924</v>
      </c>
      <c r="K579" s="67">
        <v>4035</v>
      </c>
      <c r="L579" s="64">
        <v>4035</v>
      </c>
      <c r="M579" s="64">
        <v>5200</v>
      </c>
      <c r="N579" s="67">
        <f>ABS(K579-$J579)</f>
        <v>889</v>
      </c>
      <c r="O579" s="64">
        <f>ABS(L579-$J579)</f>
        <v>889</v>
      </c>
      <c r="P579" s="64">
        <f>ABS(M579-$J579)</f>
        <v>276</v>
      </c>
      <c r="Q579" s="66">
        <v>1.6228842117529254</v>
      </c>
      <c r="R579" s="66">
        <f>$Q579*J579</f>
        <v>7991.0818586714049</v>
      </c>
      <c r="S579" s="67">
        <f>$Q579*K579</f>
        <v>6548.3377944230542</v>
      </c>
      <c r="T579" s="64">
        <f>$Q579*L579</f>
        <v>6548.3377944230542</v>
      </c>
      <c r="U579" s="64">
        <f>$Q579*M579</f>
        <v>8438.9979011152118</v>
      </c>
      <c r="V579" s="67">
        <f t="shared" si="49"/>
        <v>1442.7440642483507</v>
      </c>
      <c r="W579" s="64">
        <f t="shared" si="50"/>
        <v>1442.7440642483507</v>
      </c>
      <c r="X579" s="117">
        <f t="shared" si="51"/>
        <v>447.91604244380687</v>
      </c>
      <c r="Y579" s="75">
        <f>IFERROR(MAX(1-N579/$J579,0),1)</f>
        <v>0.81945572705117797</v>
      </c>
      <c r="Z579" s="27">
        <f>IFERROR(MAX(1-O579/$J579,0),1)</f>
        <v>0.81945572705117797</v>
      </c>
      <c r="AA579" s="76">
        <f>IFERROR(MAX(1-P579/$J579,0),1)</f>
        <v>0.94394800974817217</v>
      </c>
      <c r="AB579" s="65" t="str">
        <f>IF(SUM($J579,M579)=0,"Others",VLOOKUP(AA579,Master!$B$4:$D$13,3,TRUE))</f>
        <v>90-100%</v>
      </c>
      <c r="AC579" s="60" t="str">
        <f>IF(SUM(J579,K579)=0,"Others",IF(AND(K579=0,J579&gt;0),"Not Forecasted But Sold",IF(AND(K579&gt;0,J579=0),"Forecasted But Not Sold",IF(K579/J579&gt;1.1,"Overforecast",IF(K579/J579&lt;0.9,"Underforecast","Normal")))))</f>
        <v>Underforecast</v>
      </c>
      <c r="AD579" s="61" t="str">
        <f>IF(SUM(J579,L579)=0,"Others",IF(AND(L579=0,J579&gt;0),"Not Forecasted But Sold",IF(AND(L579&gt;0,J579=0),"Forecasted But Not Sold",IF(L579/J579&gt;1.1,"Overforecast",IF(L579/J579&lt;0.9,"Underforecast","Normal")))))</f>
        <v>Underforecast</v>
      </c>
      <c r="AE579" s="61" t="str">
        <f>IF(SUM(J579,M579)=0,"Others",IF(AND(M579=0,J579&gt;0),"Not Forecasted But Sold",IF(AND(M579&gt;0,J579=0),"Forecasted But Not Sold",IF(M579/J579&gt;1.1,"Overforecast",IF(M579/J579&lt;0.9,"Underforecast","Normal")))))</f>
        <v>Normal</v>
      </c>
      <c r="AF579" s="144" t="str">
        <f>IFERROR(IF(J579=0,"0",VLOOKUP(J579/M579,Master!$N$5:$P$11,3,TRUE)),"Sales Agst No FC")</f>
        <v>80-120</v>
      </c>
    </row>
    <row r="580" spans="1:32" x14ac:dyDescent="0.45">
      <c r="A580" s="60" t="s">
        <v>2302</v>
      </c>
      <c r="B580" s="61" t="s">
        <v>1122</v>
      </c>
      <c r="C580" s="61" t="s">
        <v>1141</v>
      </c>
      <c r="D580" s="61" t="s">
        <v>1241</v>
      </c>
      <c r="E580" s="62" t="s">
        <v>691</v>
      </c>
      <c r="F580" s="62" t="s">
        <v>1866</v>
      </c>
      <c r="G580" s="63">
        <v>44593</v>
      </c>
      <c r="H580" s="64">
        <v>217</v>
      </c>
      <c r="I580" s="61" t="str">
        <f t="shared" si="48"/>
        <v>Demand</v>
      </c>
      <c r="J580" s="66">
        <v>918</v>
      </c>
      <c r="K580" s="67">
        <v>626</v>
      </c>
      <c r="L580" s="64">
        <v>626</v>
      </c>
      <c r="M580" s="64">
        <v>750</v>
      </c>
      <c r="N580" s="67">
        <f>ABS(K580-$J580)</f>
        <v>292</v>
      </c>
      <c r="O580" s="64">
        <f>ABS(L580-$J580)</f>
        <v>292</v>
      </c>
      <c r="P580" s="64">
        <f>ABS(M580-$J580)</f>
        <v>168</v>
      </c>
      <c r="Q580" s="66">
        <v>1.1230387344086059</v>
      </c>
      <c r="R580" s="66">
        <f>$Q580*J580</f>
        <v>1030.9495581871001</v>
      </c>
      <c r="S580" s="67">
        <f>$Q580*K580</f>
        <v>703.0222477397873</v>
      </c>
      <c r="T580" s="64">
        <f>$Q580*L580</f>
        <v>703.0222477397873</v>
      </c>
      <c r="U580" s="64">
        <f>$Q580*M580</f>
        <v>842.27905080645439</v>
      </c>
      <c r="V580" s="67">
        <f t="shared" si="49"/>
        <v>327.92731044731283</v>
      </c>
      <c r="W580" s="64">
        <f t="shared" si="50"/>
        <v>327.92731044731283</v>
      </c>
      <c r="X580" s="117">
        <f t="shared" si="51"/>
        <v>188.67050738064574</v>
      </c>
      <c r="Y580" s="75">
        <f>IFERROR(MAX(1-N580/$J580,0),1)</f>
        <v>0.68191721132897598</v>
      </c>
      <c r="Z580" s="27">
        <f>IFERROR(MAX(1-O580/$J580,0),1)</f>
        <v>0.68191721132897598</v>
      </c>
      <c r="AA580" s="76">
        <f>IFERROR(MAX(1-P580/$J580,0),1)</f>
        <v>0.81699346405228757</v>
      </c>
      <c r="AB580" s="65" t="str">
        <f>IF(SUM($J580,M580)=0,"Others",VLOOKUP(AA580,Master!$B$4:$D$13,3,TRUE))</f>
        <v>80-90%</v>
      </c>
      <c r="AC580" s="60" t="str">
        <f>IF(SUM(J580,K580)=0,"Others",IF(AND(K580=0,J580&gt;0),"Not Forecasted But Sold",IF(AND(K580&gt;0,J580=0),"Forecasted But Not Sold",IF(K580/J580&gt;1.1,"Overforecast",IF(K580/J580&lt;0.9,"Underforecast","Normal")))))</f>
        <v>Underforecast</v>
      </c>
      <c r="AD580" s="61" t="str">
        <f>IF(SUM(J580,L580)=0,"Others",IF(AND(L580=0,J580&gt;0),"Not Forecasted But Sold",IF(AND(L580&gt;0,J580=0),"Forecasted But Not Sold",IF(L580/J580&gt;1.1,"Overforecast",IF(L580/J580&lt;0.9,"Underforecast","Normal")))))</f>
        <v>Underforecast</v>
      </c>
      <c r="AE580" s="61" t="str">
        <f>IF(SUM(J580,M580)=0,"Others",IF(AND(M580=0,J580&gt;0),"Not Forecasted But Sold",IF(AND(M580&gt;0,J580=0),"Forecasted But Not Sold",IF(M580/J580&gt;1.1,"Overforecast",IF(M580/J580&lt;0.9,"Underforecast","Normal")))))</f>
        <v>Underforecast</v>
      </c>
      <c r="AF580" s="144" t="str">
        <f>IFERROR(IF(J580=0,"0",VLOOKUP(J580/M580,Master!$N$5:$P$11,3,TRUE)),"Sales Agst No FC")</f>
        <v>120-150</v>
      </c>
    </row>
    <row r="581" spans="1:32" x14ac:dyDescent="0.45">
      <c r="A581" s="60" t="s">
        <v>2302</v>
      </c>
      <c r="B581" s="61" t="s">
        <v>1122</v>
      </c>
      <c r="C581" s="61" t="s">
        <v>1141</v>
      </c>
      <c r="D581" s="61" t="s">
        <v>1241</v>
      </c>
      <c r="E581" s="62" t="s">
        <v>692</v>
      </c>
      <c r="F581" s="62" t="s">
        <v>1867</v>
      </c>
      <c r="G581" s="63">
        <v>44593</v>
      </c>
      <c r="H581" s="64">
        <v>1367</v>
      </c>
      <c r="I581" s="61" t="str">
        <f t="shared" si="48"/>
        <v>Demand</v>
      </c>
      <c r="J581" s="66">
        <v>320</v>
      </c>
      <c r="K581" s="67">
        <v>364</v>
      </c>
      <c r="L581" s="64">
        <v>364</v>
      </c>
      <c r="M581" s="64">
        <v>550</v>
      </c>
      <c r="N581" s="67">
        <f>ABS(K581-$J581)</f>
        <v>44</v>
      </c>
      <c r="O581" s="64">
        <f>ABS(L581-$J581)</f>
        <v>44</v>
      </c>
      <c r="P581" s="64">
        <f>ABS(M581-$J581)</f>
        <v>230</v>
      </c>
      <c r="Q581" s="66">
        <v>1.6121604128489684</v>
      </c>
      <c r="R581" s="66">
        <f>$Q581*J581</f>
        <v>515.89133211166984</v>
      </c>
      <c r="S581" s="67">
        <f>$Q581*K581</f>
        <v>586.82639027702453</v>
      </c>
      <c r="T581" s="64">
        <f>$Q581*L581</f>
        <v>586.82639027702453</v>
      </c>
      <c r="U581" s="64">
        <f>$Q581*M581</f>
        <v>886.68822706693265</v>
      </c>
      <c r="V581" s="67">
        <f t="shared" si="49"/>
        <v>70.93505816535469</v>
      </c>
      <c r="W581" s="64">
        <f t="shared" si="50"/>
        <v>70.93505816535469</v>
      </c>
      <c r="X581" s="117">
        <f t="shared" si="51"/>
        <v>370.79689495526281</v>
      </c>
      <c r="Y581" s="75">
        <f>IFERROR(MAX(1-N581/$J581,0),1)</f>
        <v>0.86250000000000004</v>
      </c>
      <c r="Z581" s="27">
        <f>IFERROR(MAX(1-O581/$J581,0),1)</f>
        <v>0.86250000000000004</v>
      </c>
      <c r="AA581" s="76">
        <f>IFERROR(MAX(1-P581/$J581,0),1)</f>
        <v>0.28125</v>
      </c>
      <c r="AB581" s="65" t="str">
        <f>IF(SUM($J581,M581)=0,"Others",VLOOKUP(AA581,Master!$B$4:$D$13,3,TRUE))</f>
        <v>20-30%</v>
      </c>
      <c r="AC581" s="60" t="str">
        <f>IF(SUM(J581,K581)=0,"Others",IF(AND(K581=0,J581&gt;0),"Not Forecasted But Sold",IF(AND(K581&gt;0,J581=0),"Forecasted But Not Sold",IF(K581/J581&gt;1.1,"Overforecast",IF(K581/J581&lt;0.9,"Underforecast","Normal")))))</f>
        <v>Overforecast</v>
      </c>
      <c r="AD581" s="61" t="str">
        <f>IF(SUM(J581,L581)=0,"Others",IF(AND(L581=0,J581&gt;0),"Not Forecasted But Sold",IF(AND(L581&gt;0,J581=0),"Forecasted But Not Sold",IF(L581/J581&gt;1.1,"Overforecast",IF(L581/J581&lt;0.9,"Underforecast","Normal")))))</f>
        <v>Overforecast</v>
      </c>
      <c r="AE581" s="61" t="str">
        <f>IF(SUM(J581,M581)=0,"Others",IF(AND(M581=0,J581&gt;0),"Not Forecasted But Sold",IF(AND(M581&gt;0,J581=0),"Forecasted But Not Sold",IF(M581/J581&gt;1.1,"Overforecast",IF(M581/J581&lt;0.9,"Underforecast","Normal")))))</f>
        <v>Overforecast</v>
      </c>
      <c r="AF581" s="144" t="str">
        <f>IFERROR(IF(J581=0,"0",VLOOKUP(J581/M581,Master!$N$5:$P$11,3,TRUE)),"Sales Agst No FC")</f>
        <v>50-80</v>
      </c>
    </row>
    <row r="582" spans="1:32" x14ac:dyDescent="0.45">
      <c r="A582" s="60" t="s">
        <v>2302</v>
      </c>
      <c r="B582" s="61" t="s">
        <v>1122</v>
      </c>
      <c r="C582" s="61" t="s">
        <v>1141</v>
      </c>
      <c r="D582" s="61" t="s">
        <v>1241</v>
      </c>
      <c r="E582" s="62" t="s">
        <v>693</v>
      </c>
      <c r="F582" s="62" t="s">
        <v>1868</v>
      </c>
      <c r="G582" s="63">
        <v>44593</v>
      </c>
      <c r="H582" s="64">
        <v>9562</v>
      </c>
      <c r="I582" s="61" t="str">
        <f t="shared" si="48"/>
        <v>Demand</v>
      </c>
      <c r="J582" s="66">
        <v>11715</v>
      </c>
      <c r="K582" s="67">
        <v>5757</v>
      </c>
      <c r="L582" s="64">
        <v>5757</v>
      </c>
      <c r="M582" s="64">
        <v>7500</v>
      </c>
      <c r="N582" s="67">
        <f>ABS(K582-$J582)</f>
        <v>5958</v>
      </c>
      <c r="O582" s="64">
        <f>ABS(L582-$J582)</f>
        <v>5958</v>
      </c>
      <c r="P582" s="64">
        <f>ABS(M582-$J582)</f>
        <v>4215</v>
      </c>
      <c r="Q582" s="66">
        <v>1.7987261791178455</v>
      </c>
      <c r="R582" s="66">
        <f>$Q582*J582</f>
        <v>21072.077188365562</v>
      </c>
      <c r="S582" s="67">
        <f>$Q582*K582</f>
        <v>10355.266613181437</v>
      </c>
      <c r="T582" s="64">
        <f>$Q582*L582</f>
        <v>10355.266613181437</v>
      </c>
      <c r="U582" s="64">
        <f>$Q582*M582</f>
        <v>13490.446343383841</v>
      </c>
      <c r="V582" s="67">
        <f t="shared" si="49"/>
        <v>10716.810575184125</v>
      </c>
      <c r="W582" s="64">
        <f t="shared" si="50"/>
        <v>10716.810575184125</v>
      </c>
      <c r="X582" s="117">
        <f t="shared" si="51"/>
        <v>7581.6308449817207</v>
      </c>
      <c r="Y582" s="75">
        <f>IFERROR(MAX(1-N582/$J582,0),1)</f>
        <v>0.49142125480153653</v>
      </c>
      <c r="Z582" s="27">
        <f>IFERROR(MAX(1-O582/$J582,0),1)</f>
        <v>0.49142125480153653</v>
      </c>
      <c r="AA582" s="76">
        <f>IFERROR(MAX(1-P582/$J582,0),1)</f>
        <v>0.64020486555697831</v>
      </c>
      <c r="AB582" s="65" t="str">
        <f>IF(SUM($J582,M582)=0,"Others",VLOOKUP(AA582,Master!$B$4:$D$13,3,TRUE))</f>
        <v>60-70%</v>
      </c>
      <c r="AC582" s="60" t="str">
        <f>IF(SUM(J582,K582)=0,"Others",IF(AND(K582=0,J582&gt;0),"Not Forecasted But Sold",IF(AND(K582&gt;0,J582=0),"Forecasted But Not Sold",IF(K582/J582&gt;1.1,"Overforecast",IF(K582/J582&lt;0.9,"Underforecast","Normal")))))</f>
        <v>Underforecast</v>
      </c>
      <c r="AD582" s="61" t="str">
        <f>IF(SUM(J582,L582)=0,"Others",IF(AND(L582=0,J582&gt;0),"Not Forecasted But Sold",IF(AND(L582&gt;0,J582=0),"Forecasted But Not Sold",IF(L582/J582&gt;1.1,"Overforecast",IF(L582/J582&lt;0.9,"Underforecast","Normal")))))</f>
        <v>Underforecast</v>
      </c>
      <c r="AE582" s="61" t="str">
        <f>IF(SUM(J582,M582)=0,"Others",IF(AND(M582=0,J582&gt;0),"Not Forecasted But Sold",IF(AND(M582&gt;0,J582=0),"Forecasted But Not Sold",IF(M582/J582&gt;1.1,"Overforecast",IF(M582/J582&lt;0.9,"Underforecast","Normal")))))</f>
        <v>Underforecast</v>
      </c>
      <c r="AF582" s="144" t="str">
        <f>IFERROR(IF(J582=0,"0",VLOOKUP(J582/M582,Master!$N$5:$P$11,3,TRUE)),"Sales Agst No FC")</f>
        <v>150-200</v>
      </c>
    </row>
    <row r="583" spans="1:32" x14ac:dyDescent="0.45">
      <c r="A583" s="60" t="s">
        <v>2302</v>
      </c>
      <c r="B583" s="61" t="s">
        <v>1122</v>
      </c>
      <c r="C583" s="61" t="s">
        <v>1141</v>
      </c>
      <c r="D583" s="61" t="s">
        <v>1241</v>
      </c>
      <c r="E583" s="62" t="s">
        <v>694</v>
      </c>
      <c r="F583" s="62" t="s">
        <v>1869</v>
      </c>
      <c r="G583" s="63">
        <v>44593</v>
      </c>
      <c r="H583" s="64">
        <v>2681</v>
      </c>
      <c r="I583" s="61" t="str">
        <f t="shared" si="48"/>
        <v>Demand</v>
      </c>
      <c r="J583" s="66">
        <v>462</v>
      </c>
      <c r="K583" s="67">
        <v>553</v>
      </c>
      <c r="L583" s="64">
        <v>553</v>
      </c>
      <c r="M583" s="64">
        <v>500</v>
      </c>
      <c r="N583" s="67">
        <f>ABS(K583-$J583)</f>
        <v>91</v>
      </c>
      <c r="O583" s="64">
        <f>ABS(L583-$J583)</f>
        <v>91</v>
      </c>
      <c r="P583" s="64">
        <f>ABS(M583-$J583)</f>
        <v>38</v>
      </c>
      <c r="Q583" s="66">
        <v>1.5906248923213899</v>
      </c>
      <c r="R583" s="66">
        <f>$Q583*J583</f>
        <v>734.8687002524822</v>
      </c>
      <c r="S583" s="67">
        <f>$Q583*K583</f>
        <v>879.61556545372866</v>
      </c>
      <c r="T583" s="64">
        <f>$Q583*L583</f>
        <v>879.61556545372866</v>
      </c>
      <c r="U583" s="64">
        <f>$Q583*M583</f>
        <v>795.312446160695</v>
      </c>
      <c r="V583" s="67">
        <f t="shared" si="49"/>
        <v>144.74686520124646</v>
      </c>
      <c r="W583" s="64">
        <f t="shared" si="50"/>
        <v>144.74686520124646</v>
      </c>
      <c r="X583" s="117">
        <f t="shared" si="51"/>
        <v>60.443745908212804</v>
      </c>
      <c r="Y583" s="75">
        <f>IFERROR(MAX(1-N583/$J583,0),1)</f>
        <v>0.80303030303030298</v>
      </c>
      <c r="Z583" s="27">
        <f>IFERROR(MAX(1-O583/$J583,0),1)</f>
        <v>0.80303030303030298</v>
      </c>
      <c r="AA583" s="76">
        <f>IFERROR(MAX(1-P583/$J583,0),1)</f>
        <v>0.91774891774891776</v>
      </c>
      <c r="AB583" s="65" t="str">
        <f>IF(SUM($J583,M583)=0,"Others",VLOOKUP(AA583,Master!$B$4:$D$13,3,TRUE))</f>
        <v>90-100%</v>
      </c>
      <c r="AC583" s="60" t="str">
        <f>IF(SUM(J583,K583)=0,"Others",IF(AND(K583=0,J583&gt;0),"Not Forecasted But Sold",IF(AND(K583&gt;0,J583=0),"Forecasted But Not Sold",IF(K583/J583&gt;1.1,"Overforecast",IF(K583/J583&lt;0.9,"Underforecast","Normal")))))</f>
        <v>Overforecast</v>
      </c>
      <c r="AD583" s="61" t="str">
        <f>IF(SUM(J583,L583)=0,"Others",IF(AND(L583=0,J583&gt;0),"Not Forecasted But Sold",IF(AND(L583&gt;0,J583=0),"Forecasted But Not Sold",IF(L583/J583&gt;1.1,"Overforecast",IF(L583/J583&lt;0.9,"Underforecast","Normal")))))</f>
        <v>Overforecast</v>
      </c>
      <c r="AE583" s="61" t="str">
        <f>IF(SUM(J583,M583)=0,"Others",IF(AND(M583=0,J583&gt;0),"Not Forecasted But Sold",IF(AND(M583&gt;0,J583=0),"Forecasted But Not Sold",IF(M583/J583&gt;1.1,"Overforecast",IF(M583/J583&lt;0.9,"Underforecast","Normal")))))</f>
        <v>Normal</v>
      </c>
      <c r="AF583" s="144" t="str">
        <f>IFERROR(IF(J583=0,"0",VLOOKUP(J583/M583,Master!$N$5:$P$11,3,TRUE)),"Sales Agst No FC")</f>
        <v>80-120</v>
      </c>
    </row>
    <row r="584" spans="1:32" x14ac:dyDescent="0.45">
      <c r="A584" s="60" t="s">
        <v>2302</v>
      </c>
      <c r="B584" s="61" t="s">
        <v>1122</v>
      </c>
      <c r="C584" s="61" t="s">
        <v>1141</v>
      </c>
      <c r="D584" s="61" t="s">
        <v>1241</v>
      </c>
      <c r="E584" s="62" t="s">
        <v>695</v>
      </c>
      <c r="F584" s="62" t="s">
        <v>1870</v>
      </c>
      <c r="G584" s="63">
        <v>44593</v>
      </c>
      <c r="H584" s="64">
        <v>75</v>
      </c>
      <c r="I584" s="61" t="str">
        <f t="shared" si="48"/>
        <v>Demand</v>
      </c>
      <c r="J584" s="66">
        <v>402</v>
      </c>
      <c r="K584" s="67">
        <v>357</v>
      </c>
      <c r="L584" s="64">
        <v>357</v>
      </c>
      <c r="M584" s="64">
        <v>330</v>
      </c>
      <c r="N584" s="67">
        <f>ABS(K584-$J584)</f>
        <v>45</v>
      </c>
      <c r="O584" s="64">
        <f>ABS(L584-$J584)</f>
        <v>45</v>
      </c>
      <c r="P584" s="64">
        <f>ABS(M584-$J584)</f>
        <v>72</v>
      </c>
      <c r="Q584" s="66">
        <v>3.069475683130046</v>
      </c>
      <c r="R584" s="66">
        <f>$Q584*J584</f>
        <v>1233.9292246182786</v>
      </c>
      <c r="S584" s="67">
        <f>$Q584*K584</f>
        <v>1095.8028188774265</v>
      </c>
      <c r="T584" s="64">
        <f>$Q584*L584</f>
        <v>1095.8028188774265</v>
      </c>
      <c r="U584" s="64">
        <f>$Q584*M584</f>
        <v>1012.9269754329152</v>
      </c>
      <c r="V584" s="67">
        <f t="shared" si="49"/>
        <v>138.12640574085208</v>
      </c>
      <c r="W584" s="64">
        <f t="shared" si="50"/>
        <v>138.12640574085208</v>
      </c>
      <c r="X584" s="117">
        <f t="shared" si="51"/>
        <v>221.00224918536333</v>
      </c>
      <c r="Y584" s="75">
        <f>IFERROR(MAX(1-N584/$J584,0),1)</f>
        <v>0.88805970149253732</v>
      </c>
      <c r="Z584" s="27">
        <f>IFERROR(MAX(1-O584/$J584,0),1)</f>
        <v>0.88805970149253732</v>
      </c>
      <c r="AA584" s="76">
        <f>IFERROR(MAX(1-P584/$J584,0),1)</f>
        <v>0.82089552238805974</v>
      </c>
      <c r="AB584" s="65" t="str">
        <f>IF(SUM($J584,M584)=0,"Others",VLOOKUP(AA584,Master!$B$4:$D$13,3,TRUE))</f>
        <v>80-90%</v>
      </c>
      <c r="AC584" s="60" t="str">
        <f>IF(SUM(J584,K584)=0,"Others",IF(AND(K584=0,J584&gt;0),"Not Forecasted But Sold",IF(AND(K584&gt;0,J584=0),"Forecasted But Not Sold",IF(K584/J584&gt;1.1,"Overforecast",IF(K584/J584&lt;0.9,"Underforecast","Normal")))))</f>
        <v>Underforecast</v>
      </c>
      <c r="AD584" s="61" t="str">
        <f>IF(SUM(J584,L584)=0,"Others",IF(AND(L584=0,J584&gt;0),"Not Forecasted But Sold",IF(AND(L584&gt;0,J584=0),"Forecasted But Not Sold",IF(L584/J584&gt;1.1,"Overforecast",IF(L584/J584&lt;0.9,"Underforecast","Normal")))))</f>
        <v>Underforecast</v>
      </c>
      <c r="AE584" s="61" t="str">
        <f>IF(SUM(J584,M584)=0,"Others",IF(AND(M584=0,J584&gt;0),"Not Forecasted But Sold",IF(AND(M584&gt;0,J584=0),"Forecasted But Not Sold",IF(M584/J584&gt;1.1,"Overforecast",IF(M584/J584&lt;0.9,"Underforecast","Normal")))))</f>
        <v>Underforecast</v>
      </c>
      <c r="AF584" s="144" t="str">
        <f>IFERROR(IF(J584=0,"0",VLOOKUP(J584/M584,Master!$N$5:$P$11,3,TRUE)),"Sales Agst No FC")</f>
        <v>120-150</v>
      </c>
    </row>
    <row r="585" spans="1:32" x14ac:dyDescent="0.45">
      <c r="A585" s="60" t="s">
        <v>2302</v>
      </c>
      <c r="B585" s="61" t="s">
        <v>1122</v>
      </c>
      <c r="C585" s="61" t="s">
        <v>1141</v>
      </c>
      <c r="D585" s="61" t="s">
        <v>1241</v>
      </c>
      <c r="E585" s="62" t="s">
        <v>696</v>
      </c>
      <c r="F585" s="62" t="s">
        <v>1871</v>
      </c>
      <c r="G585" s="63">
        <v>44593</v>
      </c>
      <c r="H585" s="64">
        <v>2645</v>
      </c>
      <c r="I585" s="61" t="str">
        <f t="shared" si="48"/>
        <v>Demand</v>
      </c>
      <c r="J585" s="66">
        <v>1218</v>
      </c>
      <c r="K585" s="67">
        <v>767</v>
      </c>
      <c r="L585" s="64">
        <v>767</v>
      </c>
      <c r="M585" s="64">
        <v>1400</v>
      </c>
      <c r="N585" s="67">
        <f>ABS(K585-$J585)</f>
        <v>451</v>
      </c>
      <c r="O585" s="64">
        <f>ABS(L585-$J585)</f>
        <v>451</v>
      </c>
      <c r="P585" s="64">
        <f>ABS(M585-$J585)</f>
        <v>182</v>
      </c>
      <c r="Q585" s="66">
        <v>2.1258316724890398</v>
      </c>
      <c r="R585" s="66">
        <f>$Q585*J585</f>
        <v>2589.2629770916506</v>
      </c>
      <c r="S585" s="67">
        <f>$Q585*K585</f>
        <v>1630.5128927990936</v>
      </c>
      <c r="T585" s="64">
        <f>$Q585*L585</f>
        <v>1630.5128927990936</v>
      </c>
      <c r="U585" s="64">
        <f>$Q585*M585</f>
        <v>2976.1643414846558</v>
      </c>
      <c r="V585" s="67">
        <f t="shared" si="49"/>
        <v>958.75008429255695</v>
      </c>
      <c r="W585" s="64">
        <f t="shared" si="50"/>
        <v>958.75008429255695</v>
      </c>
      <c r="X585" s="117">
        <f t="shared" si="51"/>
        <v>386.90136439300522</v>
      </c>
      <c r="Y585" s="75">
        <f>IFERROR(MAX(1-N585/$J585,0),1)</f>
        <v>0.62972085385878485</v>
      </c>
      <c r="Z585" s="27">
        <f>IFERROR(MAX(1-O585/$J585,0),1)</f>
        <v>0.62972085385878485</v>
      </c>
      <c r="AA585" s="76">
        <f>IFERROR(MAX(1-P585/$J585,0),1)</f>
        <v>0.85057471264367812</v>
      </c>
      <c r="AB585" s="65" t="str">
        <f>IF(SUM($J585,M585)=0,"Others",VLOOKUP(AA585,Master!$B$4:$D$13,3,TRUE))</f>
        <v>80-90%</v>
      </c>
      <c r="AC585" s="60" t="str">
        <f>IF(SUM(J585,K585)=0,"Others",IF(AND(K585=0,J585&gt;0),"Not Forecasted But Sold",IF(AND(K585&gt;0,J585=0),"Forecasted But Not Sold",IF(K585/J585&gt;1.1,"Overforecast",IF(K585/J585&lt;0.9,"Underforecast","Normal")))))</f>
        <v>Underforecast</v>
      </c>
      <c r="AD585" s="61" t="str">
        <f>IF(SUM(J585,L585)=0,"Others",IF(AND(L585=0,J585&gt;0),"Not Forecasted But Sold",IF(AND(L585&gt;0,J585=0),"Forecasted But Not Sold",IF(L585/J585&gt;1.1,"Overforecast",IF(L585/J585&lt;0.9,"Underforecast","Normal")))))</f>
        <v>Underforecast</v>
      </c>
      <c r="AE585" s="61" t="str">
        <f>IF(SUM(J585,M585)=0,"Others",IF(AND(M585=0,J585&gt;0),"Not Forecasted But Sold",IF(AND(M585&gt;0,J585=0),"Forecasted But Not Sold",IF(M585/J585&gt;1.1,"Overforecast",IF(M585/J585&lt;0.9,"Underforecast","Normal")))))</f>
        <v>Overforecast</v>
      </c>
      <c r="AF585" s="144" t="str">
        <f>IFERROR(IF(J585=0,"0",VLOOKUP(J585/M585,Master!$N$5:$P$11,3,TRUE)),"Sales Agst No FC")</f>
        <v>80-120</v>
      </c>
    </row>
    <row r="586" spans="1:32" x14ac:dyDescent="0.45">
      <c r="A586" s="60" t="s">
        <v>2302</v>
      </c>
      <c r="B586" s="61" t="s">
        <v>1122</v>
      </c>
      <c r="C586" s="61" t="s">
        <v>1141</v>
      </c>
      <c r="D586" s="61" t="s">
        <v>1241</v>
      </c>
      <c r="E586" s="62" t="s">
        <v>697</v>
      </c>
      <c r="F586" s="62" t="s">
        <v>1872</v>
      </c>
      <c r="G586" s="63">
        <v>44593</v>
      </c>
      <c r="H586" s="64">
        <v>1413</v>
      </c>
      <c r="I586" s="61" t="str">
        <f t="shared" si="48"/>
        <v>Demand</v>
      </c>
      <c r="J586" s="66">
        <v>49</v>
      </c>
      <c r="K586" s="67">
        <v>81</v>
      </c>
      <c r="L586" s="64">
        <v>81</v>
      </c>
      <c r="M586" s="64">
        <v>70</v>
      </c>
      <c r="N586" s="67">
        <f>ABS(K586-$J586)</f>
        <v>32</v>
      </c>
      <c r="O586" s="64">
        <f>ABS(L586-$J586)</f>
        <v>32</v>
      </c>
      <c r="P586" s="64">
        <f>ABS(M586-$J586)</f>
        <v>21</v>
      </c>
      <c r="Q586" s="66">
        <v>2.8861426600470876</v>
      </c>
      <c r="R586" s="66">
        <f>$Q586*J586</f>
        <v>141.42099034230731</v>
      </c>
      <c r="S586" s="67">
        <f>$Q586*K586</f>
        <v>233.77755546381411</v>
      </c>
      <c r="T586" s="64">
        <f>$Q586*L586</f>
        <v>233.77755546381411</v>
      </c>
      <c r="U586" s="64">
        <f>$Q586*M586</f>
        <v>202.02998620329615</v>
      </c>
      <c r="V586" s="67">
        <f t="shared" si="49"/>
        <v>92.356565121506804</v>
      </c>
      <c r="W586" s="64">
        <f t="shared" si="50"/>
        <v>92.356565121506804</v>
      </c>
      <c r="X586" s="117">
        <f t="shared" si="51"/>
        <v>60.608995860988841</v>
      </c>
      <c r="Y586" s="75">
        <f>IFERROR(MAX(1-N586/$J586,0),1)</f>
        <v>0.34693877551020413</v>
      </c>
      <c r="Z586" s="27">
        <f>IFERROR(MAX(1-O586/$J586,0),1)</f>
        <v>0.34693877551020413</v>
      </c>
      <c r="AA586" s="76">
        <f>IFERROR(MAX(1-P586/$J586,0),1)</f>
        <v>0.5714285714285714</v>
      </c>
      <c r="AB586" s="65" t="str">
        <f>IF(SUM($J586,M586)=0,"Others",VLOOKUP(AA586,Master!$B$4:$D$13,3,TRUE))</f>
        <v>50-60%</v>
      </c>
      <c r="AC586" s="60" t="str">
        <f>IF(SUM(J586,K586)=0,"Others",IF(AND(K586=0,J586&gt;0),"Not Forecasted But Sold",IF(AND(K586&gt;0,J586=0),"Forecasted But Not Sold",IF(K586/J586&gt;1.1,"Overforecast",IF(K586/J586&lt;0.9,"Underforecast","Normal")))))</f>
        <v>Overforecast</v>
      </c>
      <c r="AD586" s="61" t="str">
        <f>IF(SUM(J586,L586)=0,"Others",IF(AND(L586=0,J586&gt;0),"Not Forecasted But Sold",IF(AND(L586&gt;0,J586=0),"Forecasted But Not Sold",IF(L586/J586&gt;1.1,"Overforecast",IF(L586/J586&lt;0.9,"Underforecast","Normal")))))</f>
        <v>Overforecast</v>
      </c>
      <c r="AE586" s="61" t="str">
        <f>IF(SUM(J586,M586)=0,"Others",IF(AND(M586=0,J586&gt;0),"Not Forecasted But Sold",IF(AND(M586&gt;0,J586=0),"Forecasted But Not Sold",IF(M586/J586&gt;1.1,"Overforecast",IF(M586/J586&lt;0.9,"Underforecast","Normal")))))</f>
        <v>Overforecast</v>
      </c>
      <c r="AF586" s="144" t="str">
        <f>IFERROR(IF(J586=0,"0",VLOOKUP(J586/M586,Master!$N$5:$P$11,3,TRUE)),"Sales Agst No FC")</f>
        <v>50-80</v>
      </c>
    </row>
    <row r="587" spans="1:32" x14ac:dyDescent="0.45">
      <c r="A587" s="60" t="s">
        <v>2302</v>
      </c>
      <c r="B587" s="61" t="s">
        <v>1122</v>
      </c>
      <c r="C587" s="61" t="s">
        <v>1141</v>
      </c>
      <c r="D587" s="61" t="s">
        <v>1241</v>
      </c>
      <c r="E587" s="62" t="s">
        <v>698</v>
      </c>
      <c r="F587" s="62" t="s">
        <v>1873</v>
      </c>
      <c r="G587" s="63">
        <v>44593</v>
      </c>
      <c r="H587" s="64">
        <v>1290</v>
      </c>
      <c r="I587" s="61" t="str">
        <f t="shared" ref="I587:I637" si="52">IF(J587&gt;M587,"Demand",IF(OR(H587&lt;=0.05*M587,J587&gt;=0.9*H587),"Supply","Demand"))</f>
        <v>Demand</v>
      </c>
      <c r="J587" s="66">
        <v>33</v>
      </c>
      <c r="K587" s="67">
        <v>44</v>
      </c>
      <c r="L587" s="64">
        <v>44</v>
      </c>
      <c r="M587" s="64">
        <v>60</v>
      </c>
      <c r="N587" s="67">
        <f>ABS(K587-$J587)</f>
        <v>11</v>
      </c>
      <c r="O587" s="64">
        <f>ABS(L587-$J587)</f>
        <v>11</v>
      </c>
      <c r="P587" s="64">
        <f>ABS(M587-$J587)</f>
        <v>27</v>
      </c>
      <c r="Q587" s="66">
        <v>3.9909338945202149</v>
      </c>
      <c r="R587" s="66">
        <f>$Q587*J587</f>
        <v>131.70081851916709</v>
      </c>
      <c r="S587" s="67">
        <f>$Q587*K587</f>
        <v>175.60109135888945</v>
      </c>
      <c r="T587" s="64">
        <f>$Q587*L587</f>
        <v>175.60109135888945</v>
      </c>
      <c r="U587" s="64">
        <f>$Q587*M587</f>
        <v>239.45603367121288</v>
      </c>
      <c r="V587" s="67">
        <f t="shared" si="49"/>
        <v>43.900272839722362</v>
      </c>
      <c r="W587" s="64">
        <f t="shared" si="50"/>
        <v>43.900272839722362</v>
      </c>
      <c r="X587" s="117">
        <f t="shared" si="51"/>
        <v>107.75521515204579</v>
      </c>
      <c r="Y587" s="75">
        <f>IFERROR(MAX(1-N587/$J587,0),1)</f>
        <v>0.66666666666666674</v>
      </c>
      <c r="Z587" s="27">
        <f>IFERROR(MAX(1-O587/$J587,0),1)</f>
        <v>0.66666666666666674</v>
      </c>
      <c r="AA587" s="76">
        <f>IFERROR(MAX(1-P587/$J587,0),1)</f>
        <v>0.18181818181818177</v>
      </c>
      <c r="AB587" s="65" t="str">
        <f>IF(SUM($J587,M587)=0,"Others",VLOOKUP(AA587,Master!$B$4:$D$13,3,TRUE))</f>
        <v>10-20%</v>
      </c>
      <c r="AC587" s="60" t="str">
        <f>IF(SUM(J587,K587)=0,"Others",IF(AND(K587=0,J587&gt;0),"Not Forecasted But Sold",IF(AND(K587&gt;0,J587=0),"Forecasted But Not Sold",IF(K587/J587&gt;1.1,"Overforecast",IF(K587/J587&lt;0.9,"Underforecast","Normal")))))</f>
        <v>Overforecast</v>
      </c>
      <c r="AD587" s="61" t="str">
        <f>IF(SUM(J587,L587)=0,"Others",IF(AND(L587=0,J587&gt;0),"Not Forecasted But Sold",IF(AND(L587&gt;0,J587=0),"Forecasted But Not Sold",IF(L587/J587&gt;1.1,"Overforecast",IF(L587/J587&lt;0.9,"Underforecast","Normal")))))</f>
        <v>Overforecast</v>
      </c>
      <c r="AE587" s="61" t="str">
        <f>IF(SUM(J587,M587)=0,"Others",IF(AND(M587=0,J587&gt;0),"Not Forecasted But Sold",IF(AND(M587&gt;0,J587=0),"Forecasted But Not Sold",IF(M587/J587&gt;1.1,"Overforecast",IF(M587/J587&lt;0.9,"Underforecast","Normal")))))</f>
        <v>Overforecast</v>
      </c>
      <c r="AF587" s="144" t="str">
        <f>IFERROR(IF(J587=0,"0",VLOOKUP(J587/M587,Master!$N$5:$P$11,3,TRUE)),"Sales Agst No FC")</f>
        <v>50-80</v>
      </c>
    </row>
    <row r="588" spans="1:32" x14ac:dyDescent="0.45">
      <c r="A588" s="60" t="s">
        <v>2302</v>
      </c>
      <c r="B588" s="61" t="s">
        <v>1122</v>
      </c>
      <c r="C588" s="61" t="s">
        <v>1141</v>
      </c>
      <c r="D588" s="61" t="s">
        <v>1241</v>
      </c>
      <c r="E588" s="62" t="s">
        <v>699</v>
      </c>
      <c r="F588" s="62" t="s">
        <v>1874</v>
      </c>
      <c r="G588" s="63">
        <v>44593</v>
      </c>
      <c r="H588" s="64">
        <v>7257</v>
      </c>
      <c r="I588" s="61" t="str">
        <f t="shared" si="52"/>
        <v>Demand</v>
      </c>
      <c r="J588" s="66">
        <v>1976</v>
      </c>
      <c r="K588" s="67">
        <v>1955</v>
      </c>
      <c r="L588" s="64">
        <v>1955</v>
      </c>
      <c r="M588" s="64">
        <v>2200</v>
      </c>
      <c r="N588" s="67">
        <f>ABS(K588-$J588)</f>
        <v>21</v>
      </c>
      <c r="O588" s="64">
        <f>ABS(L588-$J588)</f>
        <v>21</v>
      </c>
      <c r="P588" s="64">
        <f>ABS(M588-$J588)</f>
        <v>224</v>
      </c>
      <c r="Q588" s="66">
        <v>4.1084436603330854</v>
      </c>
      <c r="R588" s="66">
        <f>$Q588*J588</f>
        <v>8118.2846728181767</v>
      </c>
      <c r="S588" s="67">
        <f>$Q588*K588</f>
        <v>8032.007355951182</v>
      </c>
      <c r="T588" s="64">
        <f>$Q588*L588</f>
        <v>8032.007355951182</v>
      </c>
      <c r="U588" s="64">
        <f>$Q588*M588</f>
        <v>9038.5760527327875</v>
      </c>
      <c r="V588" s="67">
        <f t="shared" si="49"/>
        <v>86.277316866994624</v>
      </c>
      <c r="W588" s="64">
        <f t="shared" si="50"/>
        <v>86.277316866994624</v>
      </c>
      <c r="X588" s="117">
        <f t="shared" si="51"/>
        <v>920.29137991461084</v>
      </c>
      <c r="Y588" s="75">
        <f>IFERROR(MAX(1-N588/$J588,0),1)</f>
        <v>0.98937246963562753</v>
      </c>
      <c r="Z588" s="27">
        <f>IFERROR(MAX(1-O588/$J588,0),1)</f>
        <v>0.98937246963562753</v>
      </c>
      <c r="AA588" s="76">
        <f>IFERROR(MAX(1-P588/$J588,0),1)</f>
        <v>0.88663967611336036</v>
      </c>
      <c r="AB588" s="65" t="str">
        <f>IF(SUM($J588,M588)=0,"Others",VLOOKUP(AA588,Master!$B$4:$D$13,3,TRUE))</f>
        <v>80-90%</v>
      </c>
      <c r="AC588" s="60" t="str">
        <f>IF(SUM(J588,K588)=0,"Others",IF(AND(K588=0,J588&gt;0),"Not Forecasted But Sold",IF(AND(K588&gt;0,J588=0),"Forecasted But Not Sold",IF(K588/J588&gt;1.1,"Overforecast",IF(K588/J588&lt;0.9,"Underforecast","Normal")))))</f>
        <v>Normal</v>
      </c>
      <c r="AD588" s="61" t="str">
        <f>IF(SUM(J588,L588)=0,"Others",IF(AND(L588=0,J588&gt;0),"Not Forecasted But Sold",IF(AND(L588&gt;0,J588=0),"Forecasted But Not Sold",IF(L588/J588&gt;1.1,"Overforecast",IF(L588/J588&lt;0.9,"Underforecast","Normal")))))</f>
        <v>Normal</v>
      </c>
      <c r="AE588" s="61" t="str">
        <f>IF(SUM(J588,M588)=0,"Others",IF(AND(M588=0,J588&gt;0),"Not Forecasted But Sold",IF(AND(M588&gt;0,J588=0),"Forecasted But Not Sold",IF(M588/J588&gt;1.1,"Overforecast",IF(M588/J588&lt;0.9,"Underforecast","Normal")))))</f>
        <v>Overforecast</v>
      </c>
      <c r="AF588" s="144" t="str">
        <f>IFERROR(IF(J588=0,"0",VLOOKUP(J588/M588,Master!$N$5:$P$11,3,TRUE)),"Sales Agst No FC")</f>
        <v>80-120</v>
      </c>
    </row>
    <row r="589" spans="1:32" x14ac:dyDescent="0.45">
      <c r="A589" s="60" t="s">
        <v>2302</v>
      </c>
      <c r="B589" s="61" t="s">
        <v>1122</v>
      </c>
      <c r="C589" s="61" t="s">
        <v>1141</v>
      </c>
      <c r="D589" s="61" t="s">
        <v>1241</v>
      </c>
      <c r="E589" s="62" t="s">
        <v>700</v>
      </c>
      <c r="F589" s="62" t="s">
        <v>1875</v>
      </c>
      <c r="G589" s="63">
        <v>44593</v>
      </c>
      <c r="H589" s="64">
        <v>698</v>
      </c>
      <c r="I589" s="61" t="str">
        <f t="shared" si="52"/>
        <v>Demand</v>
      </c>
      <c r="J589" s="66">
        <v>101</v>
      </c>
      <c r="K589" s="67">
        <v>103</v>
      </c>
      <c r="L589" s="64">
        <v>103</v>
      </c>
      <c r="M589" s="64">
        <v>150</v>
      </c>
      <c r="N589" s="67">
        <f>ABS(K589-$J589)</f>
        <v>2</v>
      </c>
      <c r="O589" s="64">
        <f>ABS(L589-$J589)</f>
        <v>2</v>
      </c>
      <c r="P589" s="64">
        <f>ABS(M589-$J589)</f>
        <v>49</v>
      </c>
      <c r="Q589" s="66">
        <v>5.0607191782836001</v>
      </c>
      <c r="R589" s="66">
        <f>$Q589*J589</f>
        <v>511.13263700664362</v>
      </c>
      <c r="S589" s="67">
        <f>$Q589*K589</f>
        <v>521.25407536321086</v>
      </c>
      <c r="T589" s="64">
        <f>$Q589*L589</f>
        <v>521.25407536321086</v>
      </c>
      <c r="U589" s="64">
        <f>$Q589*M589</f>
        <v>759.10787674254004</v>
      </c>
      <c r="V589" s="67">
        <f t="shared" si="49"/>
        <v>10.121438356567239</v>
      </c>
      <c r="W589" s="64">
        <f t="shared" si="50"/>
        <v>10.121438356567239</v>
      </c>
      <c r="X589" s="117">
        <f t="shared" si="51"/>
        <v>247.97523973589642</v>
      </c>
      <c r="Y589" s="75">
        <f>IFERROR(MAX(1-N589/$J589,0),1)</f>
        <v>0.98019801980198018</v>
      </c>
      <c r="Z589" s="27">
        <f>IFERROR(MAX(1-O589/$J589,0),1)</f>
        <v>0.98019801980198018</v>
      </c>
      <c r="AA589" s="76">
        <f>IFERROR(MAX(1-P589/$J589,0),1)</f>
        <v>0.51485148514851486</v>
      </c>
      <c r="AB589" s="65" t="str">
        <f>IF(SUM($J589,M589)=0,"Others",VLOOKUP(AA589,Master!$B$4:$D$13,3,TRUE))</f>
        <v>50-60%</v>
      </c>
      <c r="AC589" s="60" t="str">
        <f>IF(SUM(J589,K589)=0,"Others",IF(AND(K589=0,J589&gt;0),"Not Forecasted But Sold",IF(AND(K589&gt;0,J589=0),"Forecasted But Not Sold",IF(K589/J589&gt;1.1,"Overforecast",IF(K589/J589&lt;0.9,"Underforecast","Normal")))))</f>
        <v>Normal</v>
      </c>
      <c r="AD589" s="61" t="str">
        <f>IF(SUM(J589,L589)=0,"Others",IF(AND(L589=0,J589&gt;0),"Not Forecasted But Sold",IF(AND(L589&gt;0,J589=0),"Forecasted But Not Sold",IF(L589/J589&gt;1.1,"Overforecast",IF(L589/J589&lt;0.9,"Underforecast","Normal")))))</f>
        <v>Normal</v>
      </c>
      <c r="AE589" s="61" t="str">
        <f>IF(SUM(J589,M589)=0,"Others",IF(AND(M589=0,J589&gt;0),"Not Forecasted But Sold",IF(AND(M589&gt;0,J589=0),"Forecasted But Not Sold",IF(M589/J589&gt;1.1,"Overforecast",IF(M589/J589&lt;0.9,"Underforecast","Normal")))))</f>
        <v>Overforecast</v>
      </c>
      <c r="AF589" s="144" t="str">
        <f>IFERROR(IF(J589=0,"0",VLOOKUP(J589/M589,Master!$N$5:$P$11,3,TRUE)),"Sales Agst No FC")</f>
        <v>50-80</v>
      </c>
    </row>
    <row r="590" spans="1:32" x14ac:dyDescent="0.45">
      <c r="A590" s="60" t="s">
        <v>2302</v>
      </c>
      <c r="B590" s="61" t="s">
        <v>1122</v>
      </c>
      <c r="C590" s="61" t="s">
        <v>1141</v>
      </c>
      <c r="D590" s="61" t="s">
        <v>1241</v>
      </c>
      <c r="E590" s="62" t="s">
        <v>701</v>
      </c>
      <c r="F590" s="62" t="s">
        <v>1876</v>
      </c>
      <c r="G590" s="63">
        <v>44593</v>
      </c>
      <c r="H590" s="64">
        <v>1123</v>
      </c>
      <c r="I590" s="61" t="str">
        <f t="shared" si="52"/>
        <v>Demand</v>
      </c>
      <c r="J590" s="66">
        <v>70</v>
      </c>
      <c r="K590" s="67">
        <v>73</v>
      </c>
      <c r="L590" s="64">
        <v>73</v>
      </c>
      <c r="M590" s="64">
        <v>150</v>
      </c>
      <c r="N590" s="67">
        <f>ABS(K590-$J590)</f>
        <v>3</v>
      </c>
      <c r="O590" s="64">
        <f>ABS(L590-$J590)</f>
        <v>3</v>
      </c>
      <c r="P590" s="64">
        <f>ABS(M590-$J590)</f>
        <v>80</v>
      </c>
      <c r="Q590" s="66">
        <v>12.518646171020428</v>
      </c>
      <c r="R590" s="66">
        <f>$Q590*J590</f>
        <v>876.30523197142998</v>
      </c>
      <c r="S590" s="67">
        <f>$Q590*K590</f>
        <v>913.86117048449125</v>
      </c>
      <c r="T590" s="64">
        <f>$Q590*L590</f>
        <v>913.86117048449125</v>
      </c>
      <c r="U590" s="64">
        <f>$Q590*M590</f>
        <v>1877.7969256530644</v>
      </c>
      <c r="V590" s="67">
        <f t="shared" si="49"/>
        <v>37.555938513061278</v>
      </c>
      <c r="W590" s="64">
        <f t="shared" si="50"/>
        <v>37.555938513061278</v>
      </c>
      <c r="X590" s="117">
        <f t="shared" si="51"/>
        <v>1001.4916936816344</v>
      </c>
      <c r="Y590" s="75">
        <f>IFERROR(MAX(1-N590/$J590,0),1)</f>
        <v>0.95714285714285718</v>
      </c>
      <c r="Z590" s="27">
        <f>IFERROR(MAX(1-O590/$J590,0),1)</f>
        <v>0.95714285714285718</v>
      </c>
      <c r="AA590" s="76">
        <f>IFERROR(MAX(1-P590/$J590,0),1)</f>
        <v>0</v>
      </c>
      <c r="AB590" s="65" t="str">
        <f>IF(SUM($J590,M590)=0,"Others",VLOOKUP(AA590,Master!$B$4:$D$13,3,TRUE))</f>
        <v>0-10%</v>
      </c>
      <c r="AC590" s="60" t="str">
        <f>IF(SUM(J590,K590)=0,"Others",IF(AND(K590=0,J590&gt;0),"Not Forecasted But Sold",IF(AND(K590&gt;0,J590=0),"Forecasted But Not Sold",IF(K590/J590&gt;1.1,"Overforecast",IF(K590/J590&lt;0.9,"Underforecast","Normal")))))</f>
        <v>Normal</v>
      </c>
      <c r="AD590" s="61" t="str">
        <f>IF(SUM(J590,L590)=0,"Others",IF(AND(L590=0,J590&gt;0),"Not Forecasted But Sold",IF(AND(L590&gt;0,J590=0),"Forecasted But Not Sold",IF(L590/J590&gt;1.1,"Overforecast",IF(L590/J590&lt;0.9,"Underforecast","Normal")))))</f>
        <v>Normal</v>
      </c>
      <c r="AE590" s="61" t="str">
        <f>IF(SUM(J590,M590)=0,"Others",IF(AND(M590=0,J590&gt;0),"Not Forecasted But Sold",IF(AND(M590&gt;0,J590=0),"Forecasted But Not Sold",IF(M590/J590&gt;1.1,"Overforecast",IF(M590/J590&lt;0.9,"Underforecast","Normal")))))</f>
        <v>Overforecast</v>
      </c>
      <c r="AF590" s="144" t="str">
        <f>IFERROR(IF(J590=0,"0",VLOOKUP(J590/M590,Master!$N$5:$P$11,3,TRUE)),"Sales Agst No FC")</f>
        <v>25-50</v>
      </c>
    </row>
    <row r="591" spans="1:32" x14ac:dyDescent="0.45">
      <c r="A591" s="60" t="s">
        <v>2302</v>
      </c>
      <c r="B591" s="61" t="s">
        <v>1122</v>
      </c>
      <c r="C591" s="61" t="s">
        <v>1141</v>
      </c>
      <c r="D591" s="61" t="s">
        <v>1241</v>
      </c>
      <c r="E591" s="62" t="s">
        <v>702</v>
      </c>
      <c r="F591" s="62" t="s">
        <v>1877</v>
      </c>
      <c r="G591" s="63">
        <v>44593</v>
      </c>
      <c r="H591" s="64">
        <v>7586</v>
      </c>
      <c r="I591" s="61" t="str">
        <f t="shared" si="52"/>
        <v>Demand</v>
      </c>
      <c r="J591" s="66">
        <v>1273</v>
      </c>
      <c r="K591" s="67">
        <v>1671</v>
      </c>
      <c r="L591" s="64">
        <v>1671</v>
      </c>
      <c r="M591" s="64">
        <v>1650</v>
      </c>
      <c r="N591" s="67">
        <f>ABS(K591-$J591)</f>
        <v>398</v>
      </c>
      <c r="O591" s="64">
        <f>ABS(L591-$J591)</f>
        <v>398</v>
      </c>
      <c r="P591" s="64">
        <f>ABS(M591-$J591)</f>
        <v>377</v>
      </c>
      <c r="Q591" s="66">
        <v>5.2089401766797776</v>
      </c>
      <c r="R591" s="66">
        <f>$Q591*J591</f>
        <v>6630.980844913357</v>
      </c>
      <c r="S591" s="67">
        <f>$Q591*K591</f>
        <v>8704.1390352319086</v>
      </c>
      <c r="T591" s="64">
        <f>$Q591*L591</f>
        <v>8704.1390352319086</v>
      </c>
      <c r="U591" s="64">
        <f>$Q591*M591</f>
        <v>8594.7512915216339</v>
      </c>
      <c r="V591" s="67">
        <f t="shared" si="49"/>
        <v>2073.1581903185515</v>
      </c>
      <c r="W591" s="64">
        <f t="shared" si="50"/>
        <v>2073.1581903185515</v>
      </c>
      <c r="X591" s="117">
        <f t="shared" si="51"/>
        <v>1963.7704466082769</v>
      </c>
      <c r="Y591" s="75">
        <f>IFERROR(MAX(1-N591/$J591,0),1)</f>
        <v>0.68735271013354282</v>
      </c>
      <c r="Z591" s="27">
        <f>IFERROR(MAX(1-O591/$J591,0),1)</f>
        <v>0.68735271013354282</v>
      </c>
      <c r="AA591" s="76">
        <f>IFERROR(MAX(1-P591/$J591,0),1)</f>
        <v>0.70384917517674783</v>
      </c>
      <c r="AB591" s="65" t="str">
        <f>IF(SUM($J591,M591)=0,"Others",VLOOKUP(AA591,Master!$B$4:$D$13,3,TRUE))</f>
        <v>60-70%</v>
      </c>
      <c r="AC591" s="60" t="str">
        <f>IF(SUM(J591,K591)=0,"Others",IF(AND(K591=0,J591&gt;0),"Not Forecasted But Sold",IF(AND(K591&gt;0,J591=0),"Forecasted But Not Sold",IF(K591/J591&gt;1.1,"Overforecast",IF(K591/J591&lt;0.9,"Underforecast","Normal")))))</f>
        <v>Overforecast</v>
      </c>
      <c r="AD591" s="61" t="str">
        <f>IF(SUM(J591,L591)=0,"Others",IF(AND(L591=0,J591&gt;0),"Not Forecasted But Sold",IF(AND(L591&gt;0,J591=0),"Forecasted But Not Sold",IF(L591/J591&gt;1.1,"Overforecast",IF(L591/J591&lt;0.9,"Underforecast","Normal")))))</f>
        <v>Overforecast</v>
      </c>
      <c r="AE591" s="61" t="str">
        <f>IF(SUM(J591,M591)=0,"Others",IF(AND(M591=0,J591&gt;0),"Not Forecasted But Sold",IF(AND(M591&gt;0,J591=0),"Forecasted But Not Sold",IF(M591/J591&gt;1.1,"Overforecast",IF(M591/J591&lt;0.9,"Underforecast","Normal")))))</f>
        <v>Overforecast</v>
      </c>
      <c r="AF591" s="144" t="str">
        <f>IFERROR(IF(J591=0,"0",VLOOKUP(J591/M591,Master!$N$5:$P$11,3,TRUE)),"Sales Agst No FC")</f>
        <v>50-80</v>
      </c>
    </row>
    <row r="592" spans="1:32" x14ac:dyDescent="0.45">
      <c r="A592" s="60" t="s">
        <v>2302</v>
      </c>
      <c r="B592" s="61" t="s">
        <v>1122</v>
      </c>
      <c r="C592" s="61" t="s">
        <v>1141</v>
      </c>
      <c r="D592" s="61" t="s">
        <v>1241</v>
      </c>
      <c r="E592" s="62" t="s">
        <v>703</v>
      </c>
      <c r="F592" s="62" t="s">
        <v>1878</v>
      </c>
      <c r="G592" s="63">
        <v>44593</v>
      </c>
      <c r="H592" s="64">
        <v>1513</v>
      </c>
      <c r="I592" s="61" t="str">
        <f t="shared" si="52"/>
        <v>Demand</v>
      </c>
      <c r="J592" s="66">
        <v>62</v>
      </c>
      <c r="K592" s="67">
        <v>123</v>
      </c>
      <c r="L592" s="64">
        <v>123</v>
      </c>
      <c r="M592" s="64">
        <v>150</v>
      </c>
      <c r="N592" s="67">
        <f>ABS(K592-$J592)</f>
        <v>61</v>
      </c>
      <c r="O592" s="64">
        <f>ABS(L592-$J592)</f>
        <v>61</v>
      </c>
      <c r="P592" s="64">
        <f>ABS(M592-$J592)</f>
        <v>88</v>
      </c>
      <c r="Q592" s="66">
        <v>5.5013957546484047</v>
      </c>
      <c r="R592" s="66">
        <f>$Q592*J592</f>
        <v>341.0865367882011</v>
      </c>
      <c r="S592" s="67">
        <f>$Q592*K592</f>
        <v>676.67167782175375</v>
      </c>
      <c r="T592" s="64">
        <f>$Q592*L592</f>
        <v>676.67167782175375</v>
      </c>
      <c r="U592" s="64">
        <f>$Q592*M592</f>
        <v>825.2093631972607</v>
      </c>
      <c r="V592" s="67">
        <f t="shared" si="49"/>
        <v>335.58514103355265</v>
      </c>
      <c r="W592" s="64">
        <f t="shared" si="50"/>
        <v>335.58514103355265</v>
      </c>
      <c r="X592" s="117">
        <f t="shared" si="51"/>
        <v>484.1228264090596</v>
      </c>
      <c r="Y592" s="75">
        <f>IFERROR(MAX(1-N592/$J592,0),1)</f>
        <v>1.6129032258064502E-2</v>
      </c>
      <c r="Z592" s="27">
        <f>IFERROR(MAX(1-O592/$J592,0),1)</f>
        <v>1.6129032258064502E-2</v>
      </c>
      <c r="AA592" s="76">
        <f>IFERROR(MAX(1-P592/$J592,0),1)</f>
        <v>0</v>
      </c>
      <c r="AB592" s="65" t="str">
        <f>IF(SUM($J592,M592)=0,"Others",VLOOKUP(AA592,Master!$B$4:$D$13,3,TRUE))</f>
        <v>0-10%</v>
      </c>
      <c r="AC592" s="60" t="str">
        <f>IF(SUM(J592,K592)=0,"Others",IF(AND(K592=0,J592&gt;0),"Not Forecasted But Sold",IF(AND(K592&gt;0,J592=0),"Forecasted But Not Sold",IF(K592/J592&gt;1.1,"Overforecast",IF(K592/J592&lt;0.9,"Underforecast","Normal")))))</f>
        <v>Overforecast</v>
      </c>
      <c r="AD592" s="61" t="str">
        <f>IF(SUM(J592,L592)=0,"Others",IF(AND(L592=0,J592&gt;0),"Not Forecasted But Sold",IF(AND(L592&gt;0,J592=0),"Forecasted But Not Sold",IF(L592/J592&gt;1.1,"Overforecast",IF(L592/J592&lt;0.9,"Underforecast","Normal")))))</f>
        <v>Overforecast</v>
      </c>
      <c r="AE592" s="61" t="str">
        <f>IF(SUM(J592,M592)=0,"Others",IF(AND(M592=0,J592&gt;0),"Not Forecasted But Sold",IF(AND(M592&gt;0,J592=0),"Forecasted But Not Sold",IF(M592/J592&gt;1.1,"Overforecast",IF(M592/J592&lt;0.9,"Underforecast","Normal")))))</f>
        <v>Overforecast</v>
      </c>
      <c r="AF592" s="144" t="str">
        <f>IFERROR(IF(J592=0,"0",VLOOKUP(J592/M592,Master!$N$5:$P$11,3,TRUE)),"Sales Agst No FC")</f>
        <v>25-50</v>
      </c>
    </row>
    <row r="593" spans="1:32" x14ac:dyDescent="0.45">
      <c r="A593" s="60" t="s">
        <v>2302</v>
      </c>
      <c r="B593" s="61" t="s">
        <v>1122</v>
      </c>
      <c r="C593" s="61" t="s">
        <v>1141</v>
      </c>
      <c r="D593" s="61" t="s">
        <v>1241</v>
      </c>
      <c r="E593" s="62" t="s">
        <v>704</v>
      </c>
      <c r="F593" s="62" t="s">
        <v>1879</v>
      </c>
      <c r="G593" s="63">
        <v>44593</v>
      </c>
      <c r="H593" s="64">
        <v>502</v>
      </c>
      <c r="I593" s="61" t="str">
        <f t="shared" si="52"/>
        <v>Demand</v>
      </c>
      <c r="J593" s="66">
        <v>44</v>
      </c>
      <c r="K593" s="67">
        <v>43</v>
      </c>
      <c r="L593" s="64">
        <v>43</v>
      </c>
      <c r="M593" s="64">
        <v>30</v>
      </c>
      <c r="N593" s="67">
        <f>ABS(K593-$J593)</f>
        <v>1</v>
      </c>
      <c r="O593" s="64">
        <f>ABS(L593-$J593)</f>
        <v>1</v>
      </c>
      <c r="P593" s="64">
        <f>ABS(M593-$J593)</f>
        <v>14</v>
      </c>
      <c r="Q593" s="66">
        <v>11.633958073644919</v>
      </c>
      <c r="R593" s="66">
        <f>$Q593*J593</f>
        <v>511.89415524037645</v>
      </c>
      <c r="S593" s="67">
        <f>$Q593*K593</f>
        <v>500.26019716673153</v>
      </c>
      <c r="T593" s="64">
        <f>$Q593*L593</f>
        <v>500.26019716673153</v>
      </c>
      <c r="U593" s="64">
        <f>$Q593*M593</f>
        <v>349.01874220934758</v>
      </c>
      <c r="V593" s="67">
        <f t="shared" si="49"/>
        <v>11.633958073644919</v>
      </c>
      <c r="W593" s="64">
        <f t="shared" si="50"/>
        <v>11.633958073644919</v>
      </c>
      <c r="X593" s="117">
        <f t="shared" si="51"/>
        <v>162.87541303102887</v>
      </c>
      <c r="Y593" s="75">
        <f>IFERROR(MAX(1-N593/$J593,0),1)</f>
        <v>0.97727272727272729</v>
      </c>
      <c r="Z593" s="27">
        <f>IFERROR(MAX(1-O593/$J593,0),1)</f>
        <v>0.97727272727272729</v>
      </c>
      <c r="AA593" s="76">
        <f>IFERROR(MAX(1-P593/$J593,0),1)</f>
        <v>0.68181818181818188</v>
      </c>
      <c r="AB593" s="65" t="str">
        <f>IF(SUM($J593,M593)=0,"Others",VLOOKUP(AA593,Master!$B$4:$D$13,3,TRUE))</f>
        <v>60-70%</v>
      </c>
      <c r="AC593" s="60" t="str">
        <f>IF(SUM(J593,K593)=0,"Others",IF(AND(K593=0,J593&gt;0),"Not Forecasted But Sold",IF(AND(K593&gt;0,J593=0),"Forecasted But Not Sold",IF(K593/J593&gt;1.1,"Overforecast",IF(K593/J593&lt;0.9,"Underforecast","Normal")))))</f>
        <v>Normal</v>
      </c>
      <c r="AD593" s="61" t="str">
        <f>IF(SUM(J593,L593)=0,"Others",IF(AND(L593=0,J593&gt;0),"Not Forecasted But Sold",IF(AND(L593&gt;0,J593=0),"Forecasted But Not Sold",IF(L593/J593&gt;1.1,"Overforecast",IF(L593/J593&lt;0.9,"Underforecast","Normal")))))</f>
        <v>Normal</v>
      </c>
      <c r="AE593" s="61" t="str">
        <f>IF(SUM(J593,M593)=0,"Others",IF(AND(M593=0,J593&gt;0),"Not Forecasted But Sold",IF(AND(M593&gt;0,J593=0),"Forecasted But Not Sold",IF(M593/J593&gt;1.1,"Overforecast",IF(M593/J593&lt;0.9,"Underforecast","Normal")))))</f>
        <v>Underforecast</v>
      </c>
      <c r="AF593" s="144" t="str">
        <f>IFERROR(IF(J593=0,"0",VLOOKUP(J593/M593,Master!$N$5:$P$11,3,TRUE)),"Sales Agst No FC")</f>
        <v>120-150</v>
      </c>
    </row>
    <row r="594" spans="1:32" x14ac:dyDescent="0.45">
      <c r="A594" s="60" t="s">
        <v>2302</v>
      </c>
      <c r="B594" s="61" t="s">
        <v>1123</v>
      </c>
      <c r="C594" s="61" t="s">
        <v>1141</v>
      </c>
      <c r="D594" s="61" t="s">
        <v>1241</v>
      </c>
      <c r="E594" s="62" t="s">
        <v>705</v>
      </c>
      <c r="F594" s="62" t="s">
        <v>1880</v>
      </c>
      <c r="G594" s="63">
        <v>44593</v>
      </c>
      <c r="H594" s="64">
        <v>48937</v>
      </c>
      <c r="I594" s="61" t="str">
        <f t="shared" si="52"/>
        <v>Demand</v>
      </c>
      <c r="J594" s="66">
        <v>14132</v>
      </c>
      <c r="K594" s="67">
        <v>4879</v>
      </c>
      <c r="L594" s="64">
        <v>4879</v>
      </c>
      <c r="M594" s="64">
        <v>5000</v>
      </c>
      <c r="N594" s="67">
        <f>ABS(K594-$J594)</f>
        <v>9253</v>
      </c>
      <c r="O594" s="64">
        <f>ABS(L594-$J594)</f>
        <v>9253</v>
      </c>
      <c r="P594" s="64">
        <f>ABS(M594-$J594)</f>
        <v>9132</v>
      </c>
      <c r="Q594" s="66">
        <v>1.2008038943447343</v>
      </c>
      <c r="R594" s="66">
        <f>$Q594*J594</f>
        <v>16969.760634879785</v>
      </c>
      <c r="S594" s="67">
        <f>$Q594*K594</f>
        <v>5858.7222005079584</v>
      </c>
      <c r="T594" s="64">
        <f>$Q594*L594</f>
        <v>5858.7222005079584</v>
      </c>
      <c r="U594" s="64">
        <f>$Q594*M594</f>
        <v>6004.0194717236718</v>
      </c>
      <c r="V594" s="67">
        <f t="shared" si="49"/>
        <v>11111.038434371827</v>
      </c>
      <c r="W594" s="64">
        <f t="shared" si="50"/>
        <v>11111.038434371827</v>
      </c>
      <c r="X594" s="117">
        <f t="shared" si="51"/>
        <v>10965.741163156114</v>
      </c>
      <c r="Y594" s="75">
        <f>IFERROR(MAX(1-N594/$J594,0),1)</f>
        <v>0.34524483441834131</v>
      </c>
      <c r="Z594" s="27">
        <f>IFERROR(MAX(1-O594/$J594,0),1)</f>
        <v>0.34524483441834131</v>
      </c>
      <c r="AA594" s="76">
        <f>IFERROR(MAX(1-P594/$J594,0),1)</f>
        <v>0.35380696292103031</v>
      </c>
      <c r="AB594" s="65" t="str">
        <f>IF(SUM($J594,M594)=0,"Others",VLOOKUP(AA594,Master!$B$4:$D$13,3,TRUE))</f>
        <v>30-40%</v>
      </c>
      <c r="AC594" s="60" t="str">
        <f>IF(SUM(J594,K594)=0,"Others",IF(AND(K594=0,J594&gt;0),"Not Forecasted But Sold",IF(AND(K594&gt;0,J594=0),"Forecasted But Not Sold",IF(K594/J594&gt;1.1,"Overforecast",IF(K594/J594&lt;0.9,"Underforecast","Normal")))))</f>
        <v>Underforecast</v>
      </c>
      <c r="AD594" s="61" t="str">
        <f>IF(SUM(J594,L594)=0,"Others",IF(AND(L594=0,J594&gt;0),"Not Forecasted But Sold",IF(AND(L594&gt;0,J594=0),"Forecasted But Not Sold",IF(L594/J594&gt;1.1,"Overforecast",IF(L594/J594&lt;0.9,"Underforecast","Normal")))))</f>
        <v>Underforecast</v>
      </c>
      <c r="AE594" s="61" t="str">
        <f>IF(SUM(J594,M594)=0,"Others",IF(AND(M594=0,J594&gt;0),"Not Forecasted But Sold",IF(AND(M594&gt;0,J594=0),"Forecasted But Not Sold",IF(M594/J594&gt;1.1,"Overforecast",IF(M594/J594&lt;0.9,"Underforecast","Normal")))))</f>
        <v>Underforecast</v>
      </c>
      <c r="AF594" s="144" t="str">
        <f>IFERROR(IF(J594=0,"0",VLOOKUP(J594/M594,Master!$N$5:$P$11,3,TRUE)),"Sales Agst No FC")</f>
        <v>&gt;200"</v>
      </c>
    </row>
    <row r="595" spans="1:32" x14ac:dyDescent="0.45">
      <c r="A595" s="60" t="s">
        <v>2302</v>
      </c>
      <c r="B595" s="61" t="s">
        <v>1123</v>
      </c>
      <c r="C595" s="61" t="s">
        <v>1141</v>
      </c>
      <c r="D595" s="61" t="s">
        <v>1241</v>
      </c>
      <c r="E595" s="62" t="s">
        <v>706</v>
      </c>
      <c r="F595" s="62" t="s">
        <v>1881</v>
      </c>
      <c r="G595" s="63">
        <v>44593</v>
      </c>
      <c r="H595" s="64">
        <v>17748</v>
      </c>
      <c r="I595" s="61" t="str">
        <f t="shared" si="52"/>
        <v>Demand</v>
      </c>
      <c r="J595" s="66">
        <v>0</v>
      </c>
      <c r="K595" s="67">
        <v>1852</v>
      </c>
      <c r="L595" s="64">
        <v>1852</v>
      </c>
      <c r="M595" s="64">
        <v>2000</v>
      </c>
      <c r="N595" s="67">
        <f>ABS(K595-$J595)</f>
        <v>1852</v>
      </c>
      <c r="O595" s="64">
        <f>ABS(L595-$J595)</f>
        <v>1852</v>
      </c>
      <c r="P595" s="64">
        <f>ABS(M595-$J595)</f>
        <v>2000</v>
      </c>
      <c r="Q595" s="66">
        <v>1.1790235930735931</v>
      </c>
      <c r="R595" s="66">
        <f>$Q595*J595</f>
        <v>0</v>
      </c>
      <c r="S595" s="67">
        <f>$Q595*K595</f>
        <v>2183.5516943722942</v>
      </c>
      <c r="T595" s="64">
        <f>$Q595*L595</f>
        <v>2183.5516943722942</v>
      </c>
      <c r="U595" s="64">
        <f>$Q595*M595</f>
        <v>2358.047186147186</v>
      </c>
      <c r="V595" s="67">
        <f t="shared" si="49"/>
        <v>2183.5516943722942</v>
      </c>
      <c r="W595" s="64">
        <f t="shared" si="50"/>
        <v>2183.5516943722942</v>
      </c>
      <c r="X595" s="117">
        <f t="shared" si="51"/>
        <v>2358.047186147186</v>
      </c>
      <c r="Y595" s="75">
        <f>IFERROR(MAX(1-N595/$J595,0),1)</f>
        <v>1</v>
      </c>
      <c r="Z595" s="27">
        <f>IFERROR(MAX(1-O595/$J595,0),1)</f>
        <v>1</v>
      </c>
      <c r="AA595" s="76">
        <f>IFERROR(MAX(1-P595/$J595,0),1)</f>
        <v>1</v>
      </c>
      <c r="AB595" s="65" t="str">
        <f>IF(SUM($J595,M595)=0,"Others",VLOOKUP(AA595,Master!$B$4:$D$13,3,TRUE))</f>
        <v>90-100%</v>
      </c>
      <c r="AC595" s="60" t="str">
        <f>IF(SUM(J595,K595)=0,"Others",IF(AND(K595=0,J595&gt;0),"Not Forecasted But Sold",IF(AND(K595&gt;0,J595=0),"Forecasted But Not Sold",IF(K595/J595&gt;1.1,"Overforecast",IF(K595/J595&lt;0.9,"Underforecast","Normal")))))</f>
        <v>Forecasted But Not Sold</v>
      </c>
      <c r="AD595" s="61" t="str">
        <f>IF(SUM(J595,L595)=0,"Others",IF(AND(L595=0,J595&gt;0),"Not Forecasted But Sold",IF(AND(L595&gt;0,J595=0),"Forecasted But Not Sold",IF(L595/J595&gt;1.1,"Overforecast",IF(L595/J595&lt;0.9,"Underforecast","Normal")))))</f>
        <v>Forecasted But Not Sold</v>
      </c>
      <c r="AE595" s="61" t="str">
        <f>IF(SUM(J595,M595)=0,"Others",IF(AND(M595=0,J595&gt;0),"Not Forecasted But Sold",IF(AND(M595&gt;0,J595=0),"Forecasted But Not Sold",IF(M595/J595&gt;1.1,"Overforecast",IF(M595/J595&lt;0.9,"Underforecast","Normal")))))</f>
        <v>Forecasted But Not Sold</v>
      </c>
      <c r="AF595" s="144" t="str">
        <f>IFERROR(IF(J595=0,"0",VLOOKUP(J595/M595,Master!$N$5:$P$11,3,TRUE)),"Sales Agst No FC")</f>
        <v>0</v>
      </c>
    </row>
    <row r="596" spans="1:32" x14ac:dyDescent="0.45">
      <c r="A596" s="60" t="s">
        <v>2302</v>
      </c>
      <c r="B596" s="61" t="s">
        <v>1123</v>
      </c>
      <c r="C596" s="61" t="s">
        <v>1141</v>
      </c>
      <c r="D596" s="61" t="s">
        <v>1241</v>
      </c>
      <c r="E596" s="62" t="s">
        <v>707</v>
      </c>
      <c r="F596" s="62" t="s">
        <v>1882</v>
      </c>
      <c r="G596" s="63">
        <v>44593</v>
      </c>
      <c r="H596" s="64">
        <v>38024</v>
      </c>
      <c r="I596" s="61" t="str">
        <f t="shared" si="52"/>
        <v>Demand</v>
      </c>
      <c r="J596" s="66">
        <v>628</v>
      </c>
      <c r="K596" s="67">
        <v>3433</v>
      </c>
      <c r="L596" s="64">
        <v>3433</v>
      </c>
      <c r="M596" s="64">
        <v>3000</v>
      </c>
      <c r="N596" s="67">
        <f>ABS(K596-$J596)</f>
        <v>2805</v>
      </c>
      <c r="O596" s="64">
        <f>ABS(L596-$J596)</f>
        <v>2805</v>
      </c>
      <c r="P596" s="64">
        <f>ABS(M596-$J596)</f>
        <v>2372</v>
      </c>
      <c r="Q596" s="66">
        <v>0.68443563846896105</v>
      </c>
      <c r="R596" s="66">
        <f>$Q596*J596</f>
        <v>429.82558095850754</v>
      </c>
      <c r="S596" s="67">
        <f>$Q596*K596</f>
        <v>2349.6675468639432</v>
      </c>
      <c r="T596" s="64">
        <f>$Q596*L596</f>
        <v>2349.6675468639432</v>
      </c>
      <c r="U596" s="64">
        <f>$Q596*M596</f>
        <v>2053.306915406883</v>
      </c>
      <c r="V596" s="67">
        <f t="shared" si="49"/>
        <v>1919.8419659054357</v>
      </c>
      <c r="W596" s="64">
        <f t="shared" si="50"/>
        <v>1919.8419659054357</v>
      </c>
      <c r="X596" s="117">
        <f t="shared" si="51"/>
        <v>1623.4813344483755</v>
      </c>
      <c r="Y596" s="75">
        <f>IFERROR(MAX(1-N596/$J596,0),1)</f>
        <v>0</v>
      </c>
      <c r="Z596" s="27">
        <f>IFERROR(MAX(1-O596/$J596,0),1)</f>
        <v>0</v>
      </c>
      <c r="AA596" s="76">
        <f>IFERROR(MAX(1-P596/$J596,0),1)</f>
        <v>0</v>
      </c>
      <c r="AB596" s="65" t="str">
        <f>IF(SUM($J596,M596)=0,"Others",VLOOKUP(AA596,Master!$B$4:$D$13,3,TRUE))</f>
        <v>0-10%</v>
      </c>
      <c r="AC596" s="60" t="str">
        <f>IF(SUM(J596,K596)=0,"Others",IF(AND(K596=0,J596&gt;0),"Not Forecasted But Sold",IF(AND(K596&gt;0,J596=0),"Forecasted But Not Sold",IF(K596/J596&gt;1.1,"Overforecast",IF(K596/J596&lt;0.9,"Underforecast","Normal")))))</f>
        <v>Overforecast</v>
      </c>
      <c r="AD596" s="61" t="str">
        <f>IF(SUM(J596,L596)=0,"Others",IF(AND(L596=0,J596&gt;0),"Not Forecasted But Sold",IF(AND(L596&gt;0,J596=0),"Forecasted But Not Sold",IF(L596/J596&gt;1.1,"Overforecast",IF(L596/J596&lt;0.9,"Underforecast","Normal")))))</f>
        <v>Overforecast</v>
      </c>
      <c r="AE596" s="61" t="str">
        <f>IF(SUM(J596,M596)=0,"Others",IF(AND(M596=0,J596&gt;0),"Not Forecasted But Sold",IF(AND(M596&gt;0,J596=0),"Forecasted But Not Sold",IF(M596/J596&gt;1.1,"Overforecast",IF(M596/J596&lt;0.9,"Underforecast","Normal")))))</f>
        <v>Overforecast</v>
      </c>
      <c r="AF596" s="144" t="str">
        <f>IFERROR(IF(J596=0,"0",VLOOKUP(J596/M596,Master!$N$5:$P$11,3,TRUE)),"Sales Agst No FC")</f>
        <v>0-25</v>
      </c>
    </row>
    <row r="597" spans="1:32" x14ac:dyDescent="0.45">
      <c r="A597" s="60" t="s">
        <v>2302</v>
      </c>
      <c r="B597" s="61" t="s">
        <v>1123</v>
      </c>
      <c r="C597" s="61" t="s">
        <v>1141</v>
      </c>
      <c r="D597" s="61" t="s">
        <v>1241</v>
      </c>
      <c r="E597" s="62" t="s">
        <v>708</v>
      </c>
      <c r="F597" s="62" t="s">
        <v>1883</v>
      </c>
      <c r="G597" s="63">
        <v>44593</v>
      </c>
      <c r="H597" s="64">
        <v>26033</v>
      </c>
      <c r="I597" s="61" t="str">
        <f t="shared" si="52"/>
        <v>Demand</v>
      </c>
      <c r="J597" s="66">
        <v>9651</v>
      </c>
      <c r="K597" s="67">
        <v>6903</v>
      </c>
      <c r="L597" s="64">
        <v>6903</v>
      </c>
      <c r="M597" s="64">
        <v>6000</v>
      </c>
      <c r="N597" s="67">
        <f>ABS(K597-$J597)</f>
        <v>2748</v>
      </c>
      <c r="O597" s="64">
        <f>ABS(L597-$J597)</f>
        <v>2748</v>
      </c>
      <c r="P597" s="64">
        <f>ABS(M597-$J597)</f>
        <v>3651</v>
      </c>
      <c r="Q597" s="66">
        <v>0.93281503339174909</v>
      </c>
      <c r="R597" s="66">
        <f>$Q597*J597</f>
        <v>9002.5978872637697</v>
      </c>
      <c r="S597" s="67">
        <f>$Q597*K597</f>
        <v>6439.2221755032442</v>
      </c>
      <c r="T597" s="64">
        <f>$Q597*L597</f>
        <v>6439.2221755032442</v>
      </c>
      <c r="U597" s="64">
        <f>$Q597*M597</f>
        <v>5596.8902003504945</v>
      </c>
      <c r="V597" s="67">
        <f t="shared" si="49"/>
        <v>2563.3757117605255</v>
      </c>
      <c r="W597" s="64">
        <f t="shared" si="50"/>
        <v>2563.3757117605255</v>
      </c>
      <c r="X597" s="117">
        <f t="shared" si="51"/>
        <v>3405.7076869132752</v>
      </c>
      <c r="Y597" s="75">
        <f>IFERROR(MAX(1-N597/$J597,0),1)</f>
        <v>0.71526266708113151</v>
      </c>
      <c r="Z597" s="27">
        <f>IFERROR(MAX(1-O597/$J597,0),1)</f>
        <v>0.71526266708113151</v>
      </c>
      <c r="AA597" s="76">
        <f>IFERROR(MAX(1-P597/$J597,0),1)</f>
        <v>0.6216972334473112</v>
      </c>
      <c r="AB597" s="65" t="str">
        <f>IF(SUM($J597,M597)=0,"Others",VLOOKUP(AA597,Master!$B$4:$D$13,3,TRUE))</f>
        <v>60-70%</v>
      </c>
      <c r="AC597" s="60" t="str">
        <f>IF(SUM(J597,K597)=0,"Others",IF(AND(K597=0,J597&gt;0),"Not Forecasted But Sold",IF(AND(K597&gt;0,J597=0),"Forecasted But Not Sold",IF(K597/J597&gt;1.1,"Overforecast",IF(K597/J597&lt;0.9,"Underforecast","Normal")))))</f>
        <v>Underforecast</v>
      </c>
      <c r="AD597" s="61" t="str">
        <f>IF(SUM(J597,L597)=0,"Others",IF(AND(L597=0,J597&gt;0),"Not Forecasted But Sold",IF(AND(L597&gt;0,J597=0),"Forecasted But Not Sold",IF(L597/J597&gt;1.1,"Overforecast",IF(L597/J597&lt;0.9,"Underforecast","Normal")))))</f>
        <v>Underforecast</v>
      </c>
      <c r="AE597" s="61" t="str">
        <f>IF(SUM(J597,M597)=0,"Others",IF(AND(M597=0,J597&gt;0),"Not Forecasted But Sold",IF(AND(M597&gt;0,J597=0),"Forecasted But Not Sold",IF(M597/J597&gt;1.1,"Overforecast",IF(M597/J597&lt;0.9,"Underforecast","Normal")))))</f>
        <v>Underforecast</v>
      </c>
      <c r="AF597" s="144" t="str">
        <f>IFERROR(IF(J597=0,"0",VLOOKUP(J597/M597,Master!$N$5:$P$11,3,TRUE)),"Sales Agst No FC")</f>
        <v>150-200</v>
      </c>
    </row>
    <row r="598" spans="1:32" x14ac:dyDescent="0.45">
      <c r="A598" s="60" t="s">
        <v>2302</v>
      </c>
      <c r="B598" s="61" t="s">
        <v>1123</v>
      </c>
      <c r="C598" s="61" t="s">
        <v>1141</v>
      </c>
      <c r="D598" s="61" t="s">
        <v>1241</v>
      </c>
      <c r="E598" s="62" t="s">
        <v>709</v>
      </c>
      <c r="F598" s="62" t="s">
        <v>1884</v>
      </c>
      <c r="G598" s="63">
        <v>44593</v>
      </c>
      <c r="H598" s="64">
        <v>20705</v>
      </c>
      <c r="I598" s="61" t="str">
        <f t="shared" si="52"/>
        <v>Demand</v>
      </c>
      <c r="J598" s="66">
        <v>3236</v>
      </c>
      <c r="K598" s="67">
        <v>4237</v>
      </c>
      <c r="L598" s="64">
        <v>4237</v>
      </c>
      <c r="M598" s="64">
        <v>3000</v>
      </c>
      <c r="N598" s="67">
        <f>ABS(K598-$J598)</f>
        <v>1001</v>
      </c>
      <c r="O598" s="64">
        <f>ABS(L598-$J598)</f>
        <v>1001</v>
      </c>
      <c r="P598" s="64">
        <f>ABS(M598-$J598)</f>
        <v>236</v>
      </c>
      <c r="Q598" s="66">
        <v>1.1836689979701052</v>
      </c>
      <c r="R598" s="66">
        <f>$Q598*J598</f>
        <v>3830.3528774312604</v>
      </c>
      <c r="S598" s="67">
        <f>$Q598*K598</f>
        <v>5015.2055443993358</v>
      </c>
      <c r="T598" s="64">
        <f>$Q598*L598</f>
        <v>5015.2055443993358</v>
      </c>
      <c r="U598" s="64">
        <f>$Q598*M598</f>
        <v>3551.0069939103155</v>
      </c>
      <c r="V598" s="67">
        <f t="shared" si="49"/>
        <v>1184.8526669680755</v>
      </c>
      <c r="W598" s="64">
        <f t="shared" si="50"/>
        <v>1184.8526669680755</v>
      </c>
      <c r="X598" s="117">
        <f t="shared" si="51"/>
        <v>279.34588352094488</v>
      </c>
      <c r="Y598" s="75">
        <f>IFERROR(MAX(1-N598/$J598,0),1)</f>
        <v>0.69066749072929545</v>
      </c>
      <c r="Z598" s="27">
        <f>IFERROR(MAX(1-O598/$J598,0),1)</f>
        <v>0.69066749072929545</v>
      </c>
      <c r="AA598" s="76">
        <f>IFERROR(MAX(1-P598/$J598,0),1)</f>
        <v>0.92707045735475901</v>
      </c>
      <c r="AB598" s="65" t="str">
        <f>IF(SUM($J598,M598)=0,"Others",VLOOKUP(AA598,Master!$B$4:$D$13,3,TRUE))</f>
        <v>90-100%</v>
      </c>
      <c r="AC598" s="60" t="str">
        <f>IF(SUM(J598,K598)=0,"Others",IF(AND(K598=0,J598&gt;0),"Not Forecasted But Sold",IF(AND(K598&gt;0,J598=0),"Forecasted But Not Sold",IF(K598/J598&gt;1.1,"Overforecast",IF(K598/J598&lt;0.9,"Underforecast","Normal")))))</f>
        <v>Overforecast</v>
      </c>
      <c r="AD598" s="61" t="str">
        <f>IF(SUM(J598,L598)=0,"Others",IF(AND(L598=0,J598&gt;0),"Not Forecasted But Sold",IF(AND(L598&gt;0,J598=0),"Forecasted But Not Sold",IF(L598/J598&gt;1.1,"Overforecast",IF(L598/J598&lt;0.9,"Underforecast","Normal")))))</f>
        <v>Overforecast</v>
      </c>
      <c r="AE598" s="61" t="str">
        <f>IF(SUM(J598,M598)=0,"Others",IF(AND(M598=0,J598&gt;0),"Not Forecasted But Sold",IF(AND(M598&gt;0,J598=0),"Forecasted But Not Sold",IF(M598/J598&gt;1.1,"Overforecast",IF(M598/J598&lt;0.9,"Underforecast","Normal")))))</f>
        <v>Normal</v>
      </c>
      <c r="AF598" s="144" t="str">
        <f>IFERROR(IF(J598=0,"0",VLOOKUP(J598/M598,Master!$N$5:$P$11,3,TRUE)),"Sales Agst No FC")</f>
        <v>80-120</v>
      </c>
    </row>
    <row r="599" spans="1:32" x14ac:dyDescent="0.45">
      <c r="A599" s="60" t="s">
        <v>2302</v>
      </c>
      <c r="B599" s="61" t="s">
        <v>1119</v>
      </c>
      <c r="C599" s="61" t="s">
        <v>1141</v>
      </c>
      <c r="D599" s="61" t="s">
        <v>1241</v>
      </c>
      <c r="E599" s="62" t="s">
        <v>710</v>
      </c>
      <c r="F599" s="62" t="s">
        <v>1885</v>
      </c>
      <c r="G599" s="63">
        <v>44593</v>
      </c>
      <c r="H599" s="64">
        <v>1541</v>
      </c>
      <c r="I599" s="61" t="str">
        <f t="shared" si="52"/>
        <v>Demand</v>
      </c>
      <c r="J599" s="66">
        <v>1573</v>
      </c>
      <c r="K599" s="67">
        <v>536</v>
      </c>
      <c r="L599" s="64">
        <v>536</v>
      </c>
      <c r="M599" s="64">
        <v>610</v>
      </c>
      <c r="N599" s="67">
        <f>ABS(K599-$J599)</f>
        <v>1037</v>
      </c>
      <c r="O599" s="64">
        <f>ABS(L599-$J599)</f>
        <v>1037</v>
      </c>
      <c r="P599" s="64">
        <f>ABS(M599-$J599)</f>
        <v>963</v>
      </c>
      <c r="Q599" s="66">
        <v>5.3848067039106144</v>
      </c>
      <c r="R599" s="66">
        <f>$Q599*J599</f>
        <v>8470.3009452513961</v>
      </c>
      <c r="S599" s="67">
        <f>$Q599*K599</f>
        <v>2886.2563932960893</v>
      </c>
      <c r="T599" s="64">
        <f>$Q599*L599</f>
        <v>2886.2563932960893</v>
      </c>
      <c r="U599" s="64">
        <f>$Q599*M599</f>
        <v>3284.7320893854749</v>
      </c>
      <c r="V599" s="67">
        <f t="shared" si="49"/>
        <v>5584.0445519553068</v>
      </c>
      <c r="W599" s="64">
        <f t="shared" si="50"/>
        <v>5584.0445519553068</v>
      </c>
      <c r="X599" s="117">
        <f t="shared" si="51"/>
        <v>5185.5688558659213</v>
      </c>
      <c r="Y599" s="75">
        <f>IFERROR(MAX(1-N599/$J599,0),1)</f>
        <v>0.34075015893197713</v>
      </c>
      <c r="Z599" s="27">
        <f>IFERROR(MAX(1-O599/$J599,0),1)</f>
        <v>0.34075015893197713</v>
      </c>
      <c r="AA599" s="76">
        <f>IFERROR(MAX(1-P599/$J599,0),1)</f>
        <v>0.38779402415766051</v>
      </c>
      <c r="AB599" s="65" t="str">
        <f>IF(SUM($J599,M599)=0,"Others",VLOOKUP(AA599,Master!$B$4:$D$13,3,TRUE))</f>
        <v>30-40%</v>
      </c>
      <c r="AC599" s="60" t="str">
        <f>IF(SUM(J599,K599)=0,"Others",IF(AND(K599=0,J599&gt;0),"Not Forecasted But Sold",IF(AND(K599&gt;0,J599=0),"Forecasted But Not Sold",IF(K599/J599&gt;1.1,"Overforecast",IF(K599/J599&lt;0.9,"Underforecast","Normal")))))</f>
        <v>Underforecast</v>
      </c>
      <c r="AD599" s="61" t="str">
        <f>IF(SUM(J599,L599)=0,"Others",IF(AND(L599=0,J599&gt;0),"Not Forecasted But Sold",IF(AND(L599&gt;0,J599=0),"Forecasted But Not Sold",IF(L599/J599&gt;1.1,"Overforecast",IF(L599/J599&lt;0.9,"Underforecast","Normal")))))</f>
        <v>Underforecast</v>
      </c>
      <c r="AE599" s="61" t="str">
        <f>IF(SUM(J599,M599)=0,"Others",IF(AND(M599=0,J599&gt;0),"Not Forecasted But Sold",IF(AND(M599&gt;0,J599=0),"Forecasted But Not Sold",IF(M599/J599&gt;1.1,"Overforecast",IF(M599/J599&lt;0.9,"Underforecast","Normal")))))</f>
        <v>Underforecast</v>
      </c>
      <c r="AF599" s="144" t="str">
        <f>IFERROR(IF(J599=0,"0",VLOOKUP(J599/M599,Master!$N$5:$P$11,3,TRUE)),"Sales Agst No FC")</f>
        <v>&gt;200"</v>
      </c>
    </row>
    <row r="600" spans="1:32" x14ac:dyDescent="0.45">
      <c r="A600" s="60" t="s">
        <v>2302</v>
      </c>
      <c r="B600" s="61" t="s">
        <v>1119</v>
      </c>
      <c r="C600" s="61" t="s">
        <v>1141</v>
      </c>
      <c r="D600" s="61" t="s">
        <v>1241</v>
      </c>
      <c r="E600" s="62" t="s">
        <v>711</v>
      </c>
      <c r="F600" s="62" t="s">
        <v>1886</v>
      </c>
      <c r="G600" s="63">
        <v>44593</v>
      </c>
      <c r="H600" s="64">
        <v>2590</v>
      </c>
      <c r="I600" s="61" t="str">
        <f t="shared" si="52"/>
        <v>Demand</v>
      </c>
      <c r="J600" s="66">
        <v>594</v>
      </c>
      <c r="K600" s="67">
        <v>217</v>
      </c>
      <c r="L600" s="64">
        <v>217</v>
      </c>
      <c r="M600" s="64">
        <v>200</v>
      </c>
      <c r="N600" s="67">
        <f>ABS(K600-$J600)</f>
        <v>377</v>
      </c>
      <c r="O600" s="64">
        <f>ABS(L600-$J600)</f>
        <v>377</v>
      </c>
      <c r="P600" s="64">
        <f>ABS(M600-$J600)</f>
        <v>394</v>
      </c>
      <c r="Q600" s="66">
        <v>1.5367036535859273</v>
      </c>
      <c r="R600" s="66">
        <f>$Q600*J600</f>
        <v>912.80197023004087</v>
      </c>
      <c r="S600" s="67">
        <f>$Q600*K600</f>
        <v>333.46469282814621</v>
      </c>
      <c r="T600" s="64">
        <f>$Q600*L600</f>
        <v>333.46469282814621</v>
      </c>
      <c r="U600" s="64">
        <f>$Q600*M600</f>
        <v>307.34073071718547</v>
      </c>
      <c r="V600" s="67">
        <f t="shared" si="49"/>
        <v>579.33727740189465</v>
      </c>
      <c r="W600" s="64">
        <f t="shared" si="50"/>
        <v>579.33727740189465</v>
      </c>
      <c r="X600" s="117">
        <f t="shared" si="51"/>
        <v>605.4612395128554</v>
      </c>
      <c r="Y600" s="75">
        <f>IFERROR(MAX(1-N600/$J600,0),1)</f>
        <v>0.36531986531986527</v>
      </c>
      <c r="Z600" s="27">
        <f>IFERROR(MAX(1-O600/$J600,0),1)</f>
        <v>0.36531986531986527</v>
      </c>
      <c r="AA600" s="76">
        <f>IFERROR(MAX(1-P600/$J600,0),1)</f>
        <v>0.33670033670033672</v>
      </c>
      <c r="AB600" s="65" t="str">
        <f>IF(SUM($J600,M600)=0,"Others",VLOOKUP(AA600,Master!$B$4:$D$13,3,TRUE))</f>
        <v>30-40%</v>
      </c>
      <c r="AC600" s="60" t="str">
        <f>IF(SUM(J600,K600)=0,"Others",IF(AND(K600=0,J600&gt;0),"Not Forecasted But Sold",IF(AND(K600&gt;0,J600=0),"Forecasted But Not Sold",IF(K600/J600&gt;1.1,"Overforecast",IF(K600/J600&lt;0.9,"Underforecast","Normal")))))</f>
        <v>Underforecast</v>
      </c>
      <c r="AD600" s="61" t="str">
        <f>IF(SUM(J600,L600)=0,"Others",IF(AND(L600=0,J600&gt;0),"Not Forecasted But Sold",IF(AND(L600&gt;0,J600=0),"Forecasted But Not Sold",IF(L600/J600&gt;1.1,"Overforecast",IF(L600/J600&lt;0.9,"Underforecast","Normal")))))</f>
        <v>Underforecast</v>
      </c>
      <c r="AE600" s="61" t="str">
        <f>IF(SUM(J600,M600)=0,"Others",IF(AND(M600=0,J600&gt;0),"Not Forecasted But Sold",IF(AND(M600&gt;0,J600=0),"Forecasted But Not Sold",IF(M600/J600&gt;1.1,"Overforecast",IF(M600/J600&lt;0.9,"Underforecast","Normal")))))</f>
        <v>Underforecast</v>
      </c>
      <c r="AF600" s="144" t="str">
        <f>IFERROR(IF(J600=0,"0",VLOOKUP(J600/M600,Master!$N$5:$P$11,3,TRUE)),"Sales Agst No FC")</f>
        <v>&gt;200"</v>
      </c>
    </row>
    <row r="601" spans="1:32" x14ac:dyDescent="0.45">
      <c r="A601" s="60" t="s">
        <v>2302</v>
      </c>
      <c r="B601" s="61" t="s">
        <v>1119</v>
      </c>
      <c r="C601" s="61" t="s">
        <v>1141</v>
      </c>
      <c r="D601" s="61" t="s">
        <v>1241</v>
      </c>
      <c r="E601" s="62" t="s">
        <v>712</v>
      </c>
      <c r="F601" s="62" t="s">
        <v>1887</v>
      </c>
      <c r="G601" s="63">
        <v>44593</v>
      </c>
      <c r="H601" s="64">
        <v>2282</v>
      </c>
      <c r="I601" s="61" t="str">
        <f t="shared" si="52"/>
        <v>Demand</v>
      </c>
      <c r="J601" s="66">
        <v>1134</v>
      </c>
      <c r="K601" s="67">
        <v>707</v>
      </c>
      <c r="L601" s="64">
        <v>707</v>
      </c>
      <c r="M601" s="64">
        <v>700</v>
      </c>
      <c r="N601" s="67">
        <f>ABS(K601-$J601)</f>
        <v>427</v>
      </c>
      <c r="O601" s="64">
        <f>ABS(L601-$J601)</f>
        <v>427</v>
      </c>
      <c r="P601" s="64">
        <f>ABS(M601-$J601)</f>
        <v>434</v>
      </c>
      <c r="Q601" s="66">
        <v>2.2118556835066863</v>
      </c>
      <c r="R601" s="66">
        <f>$Q601*J601</f>
        <v>2508.244345096582</v>
      </c>
      <c r="S601" s="67">
        <f>$Q601*K601</f>
        <v>1563.7819682392271</v>
      </c>
      <c r="T601" s="64">
        <f>$Q601*L601</f>
        <v>1563.7819682392271</v>
      </c>
      <c r="U601" s="64">
        <f>$Q601*M601</f>
        <v>1548.2989784546803</v>
      </c>
      <c r="V601" s="67">
        <f t="shared" si="49"/>
        <v>944.46237685735491</v>
      </c>
      <c r="W601" s="64">
        <f t="shared" si="50"/>
        <v>944.46237685735491</v>
      </c>
      <c r="X601" s="117">
        <f t="shared" si="51"/>
        <v>959.94536664190173</v>
      </c>
      <c r="Y601" s="75">
        <f>IFERROR(MAX(1-N601/$J601,0),1)</f>
        <v>0.62345679012345678</v>
      </c>
      <c r="Z601" s="27">
        <f>IFERROR(MAX(1-O601/$J601,0),1)</f>
        <v>0.62345679012345678</v>
      </c>
      <c r="AA601" s="76">
        <f>IFERROR(MAX(1-P601/$J601,0),1)</f>
        <v>0.61728395061728403</v>
      </c>
      <c r="AB601" s="65" t="str">
        <f>IF(SUM($J601,M601)=0,"Others",VLOOKUP(AA601,Master!$B$4:$D$13,3,TRUE))</f>
        <v>60-70%</v>
      </c>
      <c r="AC601" s="60" t="str">
        <f>IF(SUM(J601,K601)=0,"Others",IF(AND(K601=0,J601&gt;0),"Not Forecasted But Sold",IF(AND(K601&gt;0,J601=0),"Forecasted But Not Sold",IF(K601/J601&gt;1.1,"Overforecast",IF(K601/J601&lt;0.9,"Underforecast","Normal")))))</f>
        <v>Underforecast</v>
      </c>
      <c r="AD601" s="61" t="str">
        <f>IF(SUM(J601,L601)=0,"Others",IF(AND(L601=0,J601&gt;0),"Not Forecasted But Sold",IF(AND(L601&gt;0,J601=0),"Forecasted But Not Sold",IF(L601/J601&gt;1.1,"Overforecast",IF(L601/J601&lt;0.9,"Underforecast","Normal")))))</f>
        <v>Underforecast</v>
      </c>
      <c r="AE601" s="61" t="str">
        <f>IF(SUM(J601,M601)=0,"Others",IF(AND(M601=0,J601&gt;0),"Not Forecasted But Sold",IF(AND(M601&gt;0,J601=0),"Forecasted But Not Sold",IF(M601/J601&gt;1.1,"Overforecast",IF(M601/J601&lt;0.9,"Underforecast","Normal")))))</f>
        <v>Underforecast</v>
      </c>
      <c r="AF601" s="144" t="str">
        <f>IFERROR(IF(J601=0,"0",VLOOKUP(J601/M601,Master!$N$5:$P$11,3,TRUE)),"Sales Agst No FC")</f>
        <v>150-200</v>
      </c>
    </row>
    <row r="602" spans="1:32" x14ac:dyDescent="0.45">
      <c r="A602" s="60" t="s">
        <v>2302</v>
      </c>
      <c r="B602" s="61" t="s">
        <v>1119</v>
      </c>
      <c r="C602" s="61" t="s">
        <v>1141</v>
      </c>
      <c r="D602" s="61" t="s">
        <v>1241</v>
      </c>
      <c r="E602" s="62" t="s">
        <v>713</v>
      </c>
      <c r="F602" s="62" t="s">
        <v>1888</v>
      </c>
      <c r="G602" s="63">
        <v>44593</v>
      </c>
      <c r="H602" s="64">
        <v>4059</v>
      </c>
      <c r="I602" s="61" t="str">
        <f t="shared" si="52"/>
        <v>Demand</v>
      </c>
      <c r="J602" s="66">
        <v>104</v>
      </c>
      <c r="K602" s="67">
        <v>96</v>
      </c>
      <c r="L602" s="64">
        <v>96</v>
      </c>
      <c r="M602" s="64">
        <v>90</v>
      </c>
      <c r="N602" s="67">
        <f>ABS(K602-$J602)</f>
        <v>8</v>
      </c>
      <c r="O602" s="64">
        <f>ABS(L602-$J602)</f>
        <v>8</v>
      </c>
      <c r="P602" s="64">
        <f>ABS(M602-$J602)</f>
        <v>14</v>
      </c>
      <c r="Q602" s="66">
        <v>4.0738964879852126</v>
      </c>
      <c r="R602" s="66">
        <f>$Q602*J602</f>
        <v>423.68523475046209</v>
      </c>
      <c r="S602" s="67">
        <f>$Q602*K602</f>
        <v>391.09406284658041</v>
      </c>
      <c r="T602" s="64">
        <f>$Q602*L602</f>
        <v>391.09406284658041</v>
      </c>
      <c r="U602" s="64">
        <f>$Q602*M602</f>
        <v>366.65068391866913</v>
      </c>
      <c r="V602" s="67">
        <f t="shared" si="49"/>
        <v>32.591171903881673</v>
      </c>
      <c r="W602" s="64">
        <f t="shared" si="50"/>
        <v>32.591171903881673</v>
      </c>
      <c r="X602" s="117">
        <f t="shared" si="51"/>
        <v>57.034550831792956</v>
      </c>
      <c r="Y602" s="75">
        <f>IFERROR(MAX(1-N602/$J602,0),1)</f>
        <v>0.92307692307692313</v>
      </c>
      <c r="Z602" s="27">
        <f>IFERROR(MAX(1-O602/$J602,0),1)</f>
        <v>0.92307692307692313</v>
      </c>
      <c r="AA602" s="76">
        <f>IFERROR(MAX(1-P602/$J602,0),1)</f>
        <v>0.86538461538461542</v>
      </c>
      <c r="AB602" s="65" t="str">
        <f>IF(SUM($J602,M602)=0,"Others",VLOOKUP(AA602,Master!$B$4:$D$13,3,TRUE))</f>
        <v>80-90%</v>
      </c>
      <c r="AC602" s="60" t="str">
        <f>IF(SUM(J602,K602)=0,"Others",IF(AND(K602=0,J602&gt;0),"Not Forecasted But Sold",IF(AND(K602&gt;0,J602=0),"Forecasted But Not Sold",IF(K602/J602&gt;1.1,"Overforecast",IF(K602/J602&lt;0.9,"Underforecast","Normal")))))</f>
        <v>Normal</v>
      </c>
      <c r="AD602" s="61" t="str">
        <f>IF(SUM(J602,L602)=0,"Others",IF(AND(L602=0,J602&gt;0),"Not Forecasted But Sold",IF(AND(L602&gt;0,J602=0),"Forecasted But Not Sold",IF(L602/J602&gt;1.1,"Overforecast",IF(L602/J602&lt;0.9,"Underforecast","Normal")))))</f>
        <v>Normal</v>
      </c>
      <c r="AE602" s="61" t="str">
        <f>IF(SUM(J602,M602)=0,"Others",IF(AND(M602=0,J602&gt;0),"Not Forecasted But Sold",IF(AND(M602&gt;0,J602=0),"Forecasted But Not Sold",IF(M602/J602&gt;1.1,"Overforecast",IF(M602/J602&lt;0.9,"Underforecast","Normal")))))</f>
        <v>Underforecast</v>
      </c>
      <c r="AF602" s="144" t="str">
        <f>IFERROR(IF(J602=0,"0",VLOOKUP(J602/M602,Master!$N$5:$P$11,3,TRUE)),"Sales Agst No FC")</f>
        <v>80-120</v>
      </c>
    </row>
    <row r="603" spans="1:32" x14ac:dyDescent="0.45">
      <c r="A603" s="60" t="s">
        <v>2302</v>
      </c>
      <c r="B603" s="61" t="s">
        <v>1121</v>
      </c>
      <c r="C603" s="61" t="s">
        <v>1141</v>
      </c>
      <c r="D603" s="61" t="s">
        <v>1241</v>
      </c>
      <c r="E603" s="62" t="s">
        <v>714</v>
      </c>
      <c r="F603" s="62" t="s">
        <v>1889</v>
      </c>
      <c r="G603" s="63">
        <v>44593</v>
      </c>
      <c r="H603" s="64">
        <v>777</v>
      </c>
      <c r="I603" s="61" t="str">
        <f t="shared" si="52"/>
        <v>Demand</v>
      </c>
      <c r="J603" s="66">
        <v>165</v>
      </c>
      <c r="K603" s="67">
        <v>130</v>
      </c>
      <c r="L603" s="64">
        <v>130</v>
      </c>
      <c r="M603" s="64">
        <v>218</v>
      </c>
      <c r="N603" s="67">
        <f>ABS(K603-$J603)</f>
        <v>35</v>
      </c>
      <c r="O603" s="64">
        <f>ABS(L603-$J603)</f>
        <v>35</v>
      </c>
      <c r="P603" s="64">
        <f>ABS(M603-$J603)</f>
        <v>53</v>
      </c>
      <c r="Q603" s="66">
        <v>5.3657844443380052</v>
      </c>
      <c r="R603" s="66">
        <f>$Q603*J603</f>
        <v>885.35443331577085</v>
      </c>
      <c r="S603" s="67">
        <f>$Q603*K603</f>
        <v>697.55197776394073</v>
      </c>
      <c r="T603" s="64">
        <f>$Q603*L603</f>
        <v>697.55197776394073</v>
      </c>
      <c r="U603" s="64">
        <f>$Q603*M603</f>
        <v>1169.7410088656852</v>
      </c>
      <c r="V603" s="67">
        <f t="shared" si="49"/>
        <v>187.80245555183012</v>
      </c>
      <c r="W603" s="64">
        <f t="shared" si="50"/>
        <v>187.80245555183012</v>
      </c>
      <c r="X603" s="117">
        <f t="shared" si="51"/>
        <v>284.38657554991437</v>
      </c>
      <c r="Y603" s="75">
        <f>IFERROR(MAX(1-N603/$J603,0),1)</f>
        <v>0.78787878787878785</v>
      </c>
      <c r="Z603" s="27">
        <f>IFERROR(MAX(1-O603/$J603,0),1)</f>
        <v>0.78787878787878785</v>
      </c>
      <c r="AA603" s="76">
        <f>IFERROR(MAX(1-P603/$J603,0),1)</f>
        <v>0.67878787878787872</v>
      </c>
      <c r="AB603" s="65" t="str">
        <f>IF(SUM($J603,M603)=0,"Others",VLOOKUP(AA603,Master!$B$4:$D$13,3,TRUE))</f>
        <v>60-70%</v>
      </c>
      <c r="AC603" s="60" t="str">
        <f>IF(SUM(J603,K603)=0,"Others",IF(AND(K603=0,J603&gt;0),"Not Forecasted But Sold",IF(AND(K603&gt;0,J603=0),"Forecasted But Not Sold",IF(K603/J603&gt;1.1,"Overforecast",IF(K603/J603&lt;0.9,"Underforecast","Normal")))))</f>
        <v>Underforecast</v>
      </c>
      <c r="AD603" s="61" t="str">
        <f>IF(SUM(J603,L603)=0,"Others",IF(AND(L603=0,J603&gt;0),"Not Forecasted But Sold",IF(AND(L603&gt;0,J603=0),"Forecasted But Not Sold",IF(L603/J603&gt;1.1,"Overforecast",IF(L603/J603&lt;0.9,"Underforecast","Normal")))))</f>
        <v>Underforecast</v>
      </c>
      <c r="AE603" s="61" t="str">
        <f>IF(SUM(J603,M603)=0,"Others",IF(AND(M603=0,J603&gt;0),"Not Forecasted But Sold",IF(AND(M603&gt;0,J603=0),"Forecasted But Not Sold",IF(M603/J603&gt;1.1,"Overforecast",IF(M603/J603&lt;0.9,"Underforecast","Normal")))))</f>
        <v>Overforecast</v>
      </c>
      <c r="AF603" s="144" t="str">
        <f>IFERROR(IF(J603=0,"0",VLOOKUP(J603/M603,Master!$N$5:$P$11,3,TRUE)),"Sales Agst No FC")</f>
        <v>50-80</v>
      </c>
    </row>
    <row r="604" spans="1:32" x14ac:dyDescent="0.45">
      <c r="A604" s="60" t="s">
        <v>2302</v>
      </c>
      <c r="B604" s="61" t="s">
        <v>1121</v>
      </c>
      <c r="C604" s="61" t="s">
        <v>1141</v>
      </c>
      <c r="D604" s="61" t="s">
        <v>1241</v>
      </c>
      <c r="E604" s="62" t="s">
        <v>715</v>
      </c>
      <c r="F604" s="62" t="s">
        <v>1890</v>
      </c>
      <c r="G604" s="63">
        <v>44593</v>
      </c>
      <c r="H604" s="64">
        <v>1056</v>
      </c>
      <c r="I604" s="61" t="str">
        <f t="shared" si="52"/>
        <v>Demand</v>
      </c>
      <c r="J604" s="66">
        <v>110</v>
      </c>
      <c r="K604" s="67">
        <v>129</v>
      </c>
      <c r="L604" s="64">
        <v>129</v>
      </c>
      <c r="M604" s="64">
        <v>152</v>
      </c>
      <c r="N604" s="67">
        <f>ABS(K604-$J604)</f>
        <v>19</v>
      </c>
      <c r="O604" s="64">
        <f>ABS(L604-$J604)</f>
        <v>19</v>
      </c>
      <c r="P604" s="64">
        <f>ABS(M604-$J604)</f>
        <v>42</v>
      </c>
      <c r="Q604" s="66">
        <v>9.4944790163044175</v>
      </c>
      <c r="R604" s="66">
        <f>$Q604*J604</f>
        <v>1044.3926917934859</v>
      </c>
      <c r="S604" s="67">
        <f>$Q604*K604</f>
        <v>1224.7877931032699</v>
      </c>
      <c r="T604" s="64">
        <f>$Q604*L604</f>
        <v>1224.7877931032699</v>
      </c>
      <c r="U604" s="64">
        <f>$Q604*M604</f>
        <v>1443.1608104782715</v>
      </c>
      <c r="V604" s="67">
        <f t="shared" si="49"/>
        <v>180.39510130978397</v>
      </c>
      <c r="W604" s="64">
        <f t="shared" si="50"/>
        <v>180.39510130978397</v>
      </c>
      <c r="X604" s="117">
        <f t="shared" si="51"/>
        <v>398.76811868478558</v>
      </c>
      <c r="Y604" s="75">
        <f>IFERROR(MAX(1-N604/$J604,0),1)</f>
        <v>0.82727272727272727</v>
      </c>
      <c r="Z604" s="27">
        <f>IFERROR(MAX(1-O604/$J604,0),1)</f>
        <v>0.82727272727272727</v>
      </c>
      <c r="AA604" s="76">
        <f>IFERROR(MAX(1-P604/$J604,0),1)</f>
        <v>0.61818181818181817</v>
      </c>
      <c r="AB604" s="65" t="str">
        <f>IF(SUM($J604,M604)=0,"Others",VLOOKUP(AA604,Master!$B$4:$D$13,3,TRUE))</f>
        <v>60-70%</v>
      </c>
      <c r="AC604" s="60" t="str">
        <f>IF(SUM(J604,K604)=0,"Others",IF(AND(K604=0,J604&gt;0),"Not Forecasted But Sold",IF(AND(K604&gt;0,J604=0),"Forecasted But Not Sold",IF(K604/J604&gt;1.1,"Overforecast",IF(K604/J604&lt;0.9,"Underforecast","Normal")))))</f>
        <v>Overforecast</v>
      </c>
      <c r="AD604" s="61" t="str">
        <f>IF(SUM(J604,L604)=0,"Others",IF(AND(L604=0,J604&gt;0),"Not Forecasted But Sold",IF(AND(L604&gt;0,J604=0),"Forecasted But Not Sold",IF(L604/J604&gt;1.1,"Overforecast",IF(L604/J604&lt;0.9,"Underforecast","Normal")))))</f>
        <v>Overforecast</v>
      </c>
      <c r="AE604" s="61" t="str">
        <f>IF(SUM(J604,M604)=0,"Others",IF(AND(M604=0,J604&gt;0),"Not Forecasted But Sold",IF(AND(M604&gt;0,J604=0),"Forecasted But Not Sold",IF(M604/J604&gt;1.1,"Overforecast",IF(M604/J604&lt;0.9,"Underforecast","Normal")))))</f>
        <v>Overforecast</v>
      </c>
      <c r="AF604" s="144" t="str">
        <f>IFERROR(IF(J604=0,"0",VLOOKUP(J604/M604,Master!$N$5:$P$11,3,TRUE)),"Sales Agst No FC")</f>
        <v>50-80</v>
      </c>
    </row>
    <row r="605" spans="1:32" x14ac:dyDescent="0.45">
      <c r="A605" s="60" t="s">
        <v>2302</v>
      </c>
      <c r="B605" s="61" t="s">
        <v>1121</v>
      </c>
      <c r="C605" s="61" t="s">
        <v>1141</v>
      </c>
      <c r="D605" s="61" t="s">
        <v>1241</v>
      </c>
      <c r="E605" s="62" t="s">
        <v>716</v>
      </c>
      <c r="F605" s="62" t="s">
        <v>1891</v>
      </c>
      <c r="G605" s="63">
        <v>44593</v>
      </c>
      <c r="H605" s="64">
        <v>601</v>
      </c>
      <c r="I605" s="61" t="str">
        <f t="shared" si="52"/>
        <v>Demand</v>
      </c>
      <c r="J605" s="66">
        <v>362</v>
      </c>
      <c r="K605" s="67">
        <v>440</v>
      </c>
      <c r="L605" s="64">
        <v>440</v>
      </c>
      <c r="M605" s="64">
        <v>548</v>
      </c>
      <c r="N605" s="67">
        <f>ABS(K605-$J605)</f>
        <v>78</v>
      </c>
      <c r="O605" s="64">
        <f>ABS(L605-$J605)</f>
        <v>78</v>
      </c>
      <c r="P605" s="64">
        <f>ABS(M605-$J605)</f>
        <v>186</v>
      </c>
      <c r="Q605" s="66">
        <v>5.2518314176996892</v>
      </c>
      <c r="R605" s="66">
        <f>$Q605*J605</f>
        <v>1901.1629732072875</v>
      </c>
      <c r="S605" s="67">
        <f>$Q605*K605</f>
        <v>2310.8058237878631</v>
      </c>
      <c r="T605" s="64">
        <f>$Q605*L605</f>
        <v>2310.8058237878631</v>
      </c>
      <c r="U605" s="64">
        <f>$Q605*M605</f>
        <v>2878.0036168994297</v>
      </c>
      <c r="V605" s="67">
        <f t="shared" si="49"/>
        <v>409.64285058057567</v>
      </c>
      <c r="W605" s="64">
        <f t="shared" si="50"/>
        <v>409.64285058057567</v>
      </c>
      <c r="X605" s="117">
        <f t="shared" si="51"/>
        <v>976.84064369214229</v>
      </c>
      <c r="Y605" s="75">
        <f>IFERROR(MAX(1-N605/$J605,0),1)</f>
        <v>0.78453038674033149</v>
      </c>
      <c r="Z605" s="27">
        <f>IFERROR(MAX(1-O605/$J605,0),1)</f>
        <v>0.78453038674033149</v>
      </c>
      <c r="AA605" s="76">
        <f>IFERROR(MAX(1-P605/$J605,0),1)</f>
        <v>0.48618784530386738</v>
      </c>
      <c r="AB605" s="65" t="str">
        <f>IF(SUM($J605,M605)=0,"Others",VLOOKUP(AA605,Master!$B$4:$D$13,3,TRUE))</f>
        <v>40-50%</v>
      </c>
      <c r="AC605" s="60" t="str">
        <f>IF(SUM(J605,K605)=0,"Others",IF(AND(K605=0,J605&gt;0),"Not Forecasted But Sold",IF(AND(K605&gt;0,J605=0),"Forecasted But Not Sold",IF(K605/J605&gt;1.1,"Overforecast",IF(K605/J605&lt;0.9,"Underforecast","Normal")))))</f>
        <v>Overforecast</v>
      </c>
      <c r="AD605" s="61" t="str">
        <f>IF(SUM(J605,L605)=0,"Others",IF(AND(L605=0,J605&gt;0),"Not Forecasted But Sold",IF(AND(L605&gt;0,J605=0),"Forecasted But Not Sold",IF(L605/J605&gt;1.1,"Overforecast",IF(L605/J605&lt;0.9,"Underforecast","Normal")))))</f>
        <v>Overforecast</v>
      </c>
      <c r="AE605" s="61" t="str">
        <f>IF(SUM(J605,M605)=0,"Others",IF(AND(M605=0,J605&gt;0),"Not Forecasted But Sold",IF(AND(M605&gt;0,J605=0),"Forecasted But Not Sold",IF(M605/J605&gt;1.1,"Overforecast",IF(M605/J605&lt;0.9,"Underforecast","Normal")))))</f>
        <v>Overforecast</v>
      </c>
      <c r="AF605" s="144" t="str">
        <f>IFERROR(IF(J605=0,"0",VLOOKUP(J605/M605,Master!$N$5:$P$11,3,TRUE)),"Sales Agst No FC")</f>
        <v>50-80</v>
      </c>
    </row>
    <row r="606" spans="1:32" x14ac:dyDescent="0.45">
      <c r="A606" s="60" t="s">
        <v>2302</v>
      </c>
      <c r="B606" s="61" t="s">
        <v>1121</v>
      </c>
      <c r="C606" s="61" t="s">
        <v>1141</v>
      </c>
      <c r="D606" s="61" t="s">
        <v>1241</v>
      </c>
      <c r="E606" s="62" t="s">
        <v>717</v>
      </c>
      <c r="F606" s="62" t="s">
        <v>1892</v>
      </c>
      <c r="G606" s="63">
        <v>44593</v>
      </c>
      <c r="H606" s="64">
        <v>0</v>
      </c>
      <c r="I606" s="61" t="str">
        <f t="shared" si="52"/>
        <v>Supply</v>
      </c>
      <c r="J606" s="66">
        <v>0</v>
      </c>
      <c r="K606" s="67">
        <v>240</v>
      </c>
      <c r="L606" s="64">
        <v>240</v>
      </c>
      <c r="M606" s="64">
        <v>0</v>
      </c>
      <c r="N606" s="67">
        <f>ABS(K606-$J606)</f>
        <v>240</v>
      </c>
      <c r="O606" s="64">
        <f>ABS(L606-$J606)</f>
        <v>240</v>
      </c>
      <c r="P606" s="64">
        <f>ABS(M606-$J606)</f>
        <v>0</v>
      </c>
      <c r="Q606" s="66">
        <v>9.4612060016975708</v>
      </c>
      <c r="R606" s="66">
        <f>$Q606*J606</f>
        <v>0</v>
      </c>
      <c r="S606" s="67">
        <f>$Q606*K606</f>
        <v>2270.6894404074169</v>
      </c>
      <c r="T606" s="64">
        <f>$Q606*L606</f>
        <v>2270.6894404074169</v>
      </c>
      <c r="U606" s="64">
        <f>$Q606*M606</f>
        <v>0</v>
      </c>
      <c r="V606" s="67">
        <f t="shared" si="49"/>
        <v>2270.6894404074169</v>
      </c>
      <c r="W606" s="64">
        <f t="shared" si="50"/>
        <v>2270.6894404074169</v>
      </c>
      <c r="X606" s="117">
        <f t="shared" si="51"/>
        <v>0</v>
      </c>
      <c r="Y606" s="75">
        <f>IFERROR(MAX(1-N606/$J606,0),1)</f>
        <v>1</v>
      </c>
      <c r="Z606" s="27">
        <f>IFERROR(MAX(1-O606/$J606,0),1)</f>
        <v>1</v>
      </c>
      <c r="AA606" s="76">
        <f>IFERROR(MAX(1-P606/$J606,0),1)</f>
        <v>1</v>
      </c>
      <c r="AB606" s="65" t="str">
        <f>IF(SUM($J606,M606)=0,"Others",VLOOKUP(AA606,Master!$B$4:$D$13,3,TRUE))</f>
        <v>Others</v>
      </c>
      <c r="AC606" s="60" t="str">
        <f>IF(SUM(J606,K606)=0,"Others",IF(AND(K606=0,J606&gt;0),"Not Forecasted But Sold",IF(AND(K606&gt;0,J606=0),"Forecasted But Not Sold",IF(K606/J606&gt;1.1,"Overforecast",IF(K606/J606&lt;0.9,"Underforecast","Normal")))))</f>
        <v>Forecasted But Not Sold</v>
      </c>
      <c r="AD606" s="61" t="str">
        <f>IF(SUM(J606,L606)=0,"Others",IF(AND(L606=0,J606&gt;0),"Not Forecasted But Sold",IF(AND(L606&gt;0,J606=0),"Forecasted But Not Sold",IF(L606/J606&gt;1.1,"Overforecast",IF(L606/J606&lt;0.9,"Underforecast","Normal")))))</f>
        <v>Forecasted But Not Sold</v>
      </c>
      <c r="AE606" s="61" t="str">
        <f>IF(SUM(J606,M606)=0,"Others",IF(AND(M606=0,J606&gt;0),"Not Forecasted But Sold",IF(AND(M606&gt;0,J606=0),"Forecasted But Not Sold",IF(M606/J606&gt;1.1,"Overforecast",IF(M606/J606&lt;0.9,"Underforecast","Normal")))))</f>
        <v>Others</v>
      </c>
      <c r="AF606" s="144" t="str">
        <f>IFERROR(IF(J606=0,"0",VLOOKUP(J606/M606,Master!$N$5:$P$11,3,TRUE)),"Sales Agst No FC")</f>
        <v>0</v>
      </c>
    </row>
    <row r="607" spans="1:32" x14ac:dyDescent="0.45">
      <c r="A607" s="60" t="s">
        <v>2302</v>
      </c>
      <c r="B607" s="61" t="s">
        <v>1121</v>
      </c>
      <c r="C607" s="61" t="s">
        <v>1141</v>
      </c>
      <c r="D607" s="61" t="s">
        <v>1241</v>
      </c>
      <c r="E607" s="62" t="s">
        <v>718</v>
      </c>
      <c r="F607" s="62" t="s">
        <v>1893</v>
      </c>
      <c r="G607" s="63">
        <v>44593</v>
      </c>
      <c r="H607" s="64">
        <v>564</v>
      </c>
      <c r="I607" s="61" t="str">
        <f t="shared" si="52"/>
        <v>Demand</v>
      </c>
      <c r="J607" s="66">
        <v>86</v>
      </c>
      <c r="K607" s="67">
        <v>85</v>
      </c>
      <c r="L607" s="64">
        <v>85</v>
      </c>
      <c r="M607" s="64">
        <v>65</v>
      </c>
      <c r="N607" s="67">
        <f>ABS(K607-$J607)</f>
        <v>1</v>
      </c>
      <c r="O607" s="64">
        <f>ABS(L607-$J607)</f>
        <v>1</v>
      </c>
      <c r="P607" s="64">
        <f>ABS(M607-$J607)</f>
        <v>21</v>
      </c>
      <c r="Q607" s="66">
        <v>6.2740563785141887</v>
      </c>
      <c r="R607" s="66">
        <f>$Q607*J607</f>
        <v>539.56884855222029</v>
      </c>
      <c r="S607" s="67">
        <f>$Q607*K607</f>
        <v>533.29479217370601</v>
      </c>
      <c r="T607" s="64">
        <f>$Q607*L607</f>
        <v>533.29479217370601</v>
      </c>
      <c r="U607" s="64">
        <f>$Q607*M607</f>
        <v>407.81366460342224</v>
      </c>
      <c r="V607" s="67">
        <f t="shared" si="49"/>
        <v>6.274056378514274</v>
      </c>
      <c r="W607" s="64">
        <f t="shared" si="50"/>
        <v>6.274056378514274</v>
      </c>
      <c r="X607" s="117">
        <f t="shared" si="51"/>
        <v>131.75518394879805</v>
      </c>
      <c r="Y607" s="75">
        <f>IFERROR(MAX(1-N607/$J607,0),1)</f>
        <v>0.98837209302325579</v>
      </c>
      <c r="Z607" s="27">
        <f>IFERROR(MAX(1-O607/$J607,0),1)</f>
        <v>0.98837209302325579</v>
      </c>
      <c r="AA607" s="76">
        <f>IFERROR(MAX(1-P607/$J607,0),1)</f>
        <v>0.7558139534883721</v>
      </c>
      <c r="AB607" s="65" t="str">
        <f>IF(SUM($J607,M607)=0,"Others",VLOOKUP(AA607,Master!$B$4:$D$13,3,TRUE))</f>
        <v>70-80%</v>
      </c>
      <c r="AC607" s="60" t="str">
        <f>IF(SUM(J607,K607)=0,"Others",IF(AND(K607=0,J607&gt;0),"Not Forecasted But Sold",IF(AND(K607&gt;0,J607=0),"Forecasted But Not Sold",IF(K607/J607&gt;1.1,"Overforecast",IF(K607/J607&lt;0.9,"Underforecast","Normal")))))</f>
        <v>Normal</v>
      </c>
      <c r="AD607" s="61" t="str">
        <f>IF(SUM(J607,L607)=0,"Others",IF(AND(L607=0,J607&gt;0),"Not Forecasted But Sold",IF(AND(L607&gt;0,J607=0),"Forecasted But Not Sold",IF(L607/J607&gt;1.1,"Overforecast",IF(L607/J607&lt;0.9,"Underforecast","Normal")))))</f>
        <v>Normal</v>
      </c>
      <c r="AE607" s="61" t="str">
        <f>IF(SUM(J607,M607)=0,"Others",IF(AND(M607=0,J607&gt;0),"Not Forecasted But Sold",IF(AND(M607&gt;0,J607=0),"Forecasted But Not Sold",IF(M607/J607&gt;1.1,"Overforecast",IF(M607/J607&lt;0.9,"Underforecast","Normal")))))</f>
        <v>Underforecast</v>
      </c>
      <c r="AF607" s="144" t="str">
        <f>IFERROR(IF(J607=0,"0",VLOOKUP(J607/M607,Master!$N$5:$P$11,3,TRUE)),"Sales Agst No FC")</f>
        <v>120-150</v>
      </c>
    </row>
    <row r="608" spans="1:32" x14ac:dyDescent="0.45">
      <c r="A608" s="60" t="s">
        <v>2302</v>
      </c>
      <c r="B608" s="61" t="s">
        <v>1122</v>
      </c>
      <c r="C608" s="61" t="s">
        <v>1139</v>
      </c>
      <c r="D608" s="61" t="s">
        <v>1242</v>
      </c>
      <c r="E608" s="62" t="s">
        <v>719</v>
      </c>
      <c r="F608" s="62" t="s">
        <v>1894</v>
      </c>
      <c r="G608" s="63">
        <v>44593</v>
      </c>
      <c r="H608" s="64">
        <v>20773</v>
      </c>
      <c r="I608" s="61" t="str">
        <f t="shared" si="52"/>
        <v>Demand</v>
      </c>
      <c r="J608" s="66">
        <v>517</v>
      </c>
      <c r="K608" s="67">
        <v>532</v>
      </c>
      <c r="L608" s="64">
        <v>532</v>
      </c>
      <c r="M608" s="64">
        <v>600</v>
      </c>
      <c r="N608" s="67">
        <f>ABS(K608-$J608)</f>
        <v>15</v>
      </c>
      <c r="O608" s="64">
        <f>ABS(L608-$J608)</f>
        <v>15</v>
      </c>
      <c r="P608" s="64">
        <f>ABS(M608-$J608)</f>
        <v>83</v>
      </c>
      <c r="Q608" s="66">
        <v>2.9070713424346195</v>
      </c>
      <c r="R608" s="66">
        <f>$Q608*J608</f>
        <v>1502.9558840386983</v>
      </c>
      <c r="S608" s="67">
        <f>$Q608*K608</f>
        <v>1546.5619541752176</v>
      </c>
      <c r="T608" s="64">
        <f>$Q608*L608</f>
        <v>1546.5619541752176</v>
      </c>
      <c r="U608" s="64">
        <f>$Q608*M608</f>
        <v>1744.2428054607717</v>
      </c>
      <c r="V608" s="67">
        <f t="shared" si="49"/>
        <v>43.606070136519293</v>
      </c>
      <c r="W608" s="64">
        <f t="shared" si="50"/>
        <v>43.606070136519293</v>
      </c>
      <c r="X608" s="117">
        <f t="shared" si="51"/>
        <v>241.28692142207342</v>
      </c>
      <c r="Y608" s="75">
        <f>IFERROR(MAX(1-N608/$J608,0),1)</f>
        <v>0.97098646034816249</v>
      </c>
      <c r="Z608" s="27">
        <f>IFERROR(MAX(1-O608/$J608,0),1)</f>
        <v>0.97098646034816249</v>
      </c>
      <c r="AA608" s="76">
        <f>IFERROR(MAX(1-P608/$J608,0),1)</f>
        <v>0.839458413926499</v>
      </c>
      <c r="AB608" s="65" t="str">
        <f>IF(SUM($J608,M608)=0,"Others",VLOOKUP(AA608,Master!$B$4:$D$13,3,TRUE))</f>
        <v>80-90%</v>
      </c>
      <c r="AC608" s="60" t="str">
        <f>IF(SUM(J608,K608)=0,"Others",IF(AND(K608=0,J608&gt;0),"Not Forecasted But Sold",IF(AND(K608&gt;0,J608=0),"Forecasted But Not Sold",IF(K608/J608&gt;1.1,"Overforecast",IF(K608/J608&lt;0.9,"Underforecast","Normal")))))</f>
        <v>Normal</v>
      </c>
      <c r="AD608" s="61" t="str">
        <f>IF(SUM(J608,L608)=0,"Others",IF(AND(L608=0,J608&gt;0),"Not Forecasted But Sold",IF(AND(L608&gt;0,J608=0),"Forecasted But Not Sold",IF(L608/J608&gt;1.1,"Overforecast",IF(L608/J608&lt;0.9,"Underforecast","Normal")))))</f>
        <v>Normal</v>
      </c>
      <c r="AE608" s="61" t="str">
        <f>IF(SUM(J608,M608)=0,"Others",IF(AND(M608=0,J608&gt;0),"Not Forecasted But Sold",IF(AND(M608&gt;0,J608=0),"Forecasted But Not Sold",IF(M608/J608&gt;1.1,"Overforecast",IF(M608/J608&lt;0.9,"Underforecast","Normal")))))</f>
        <v>Overforecast</v>
      </c>
      <c r="AF608" s="144" t="str">
        <f>IFERROR(IF(J608=0,"0",VLOOKUP(J608/M608,Master!$N$5:$P$11,3,TRUE)),"Sales Agst No FC")</f>
        <v>80-120</v>
      </c>
    </row>
    <row r="609" spans="1:32" x14ac:dyDescent="0.45">
      <c r="A609" s="60" t="s">
        <v>2302</v>
      </c>
      <c r="B609" s="61" t="s">
        <v>1122</v>
      </c>
      <c r="C609" s="61" t="s">
        <v>1139</v>
      </c>
      <c r="D609" s="61" t="s">
        <v>1242</v>
      </c>
      <c r="E609" s="62" t="s">
        <v>720</v>
      </c>
      <c r="F609" s="62" t="s">
        <v>1895</v>
      </c>
      <c r="G609" s="63">
        <v>44593</v>
      </c>
      <c r="H609" s="64">
        <v>2453</v>
      </c>
      <c r="I609" s="61" t="str">
        <f t="shared" si="52"/>
        <v>Demand</v>
      </c>
      <c r="J609" s="66">
        <v>121</v>
      </c>
      <c r="K609" s="67">
        <v>149</v>
      </c>
      <c r="L609" s="64">
        <v>149</v>
      </c>
      <c r="M609" s="64">
        <v>90</v>
      </c>
      <c r="N609" s="67">
        <f>ABS(K609-$J609)</f>
        <v>28</v>
      </c>
      <c r="O609" s="64">
        <f>ABS(L609-$J609)</f>
        <v>28</v>
      </c>
      <c r="P609" s="64">
        <f>ABS(M609-$J609)</f>
        <v>31</v>
      </c>
      <c r="Q609" s="66">
        <v>1.0372786906633904</v>
      </c>
      <c r="R609" s="66">
        <f>$Q609*J609</f>
        <v>125.51072157027023</v>
      </c>
      <c r="S609" s="67">
        <f>$Q609*K609</f>
        <v>154.55452490884517</v>
      </c>
      <c r="T609" s="64">
        <f>$Q609*L609</f>
        <v>154.55452490884517</v>
      </c>
      <c r="U609" s="64">
        <f>$Q609*M609</f>
        <v>93.355082159705134</v>
      </c>
      <c r="V609" s="67">
        <f t="shared" si="49"/>
        <v>29.043803338574932</v>
      </c>
      <c r="W609" s="64">
        <f t="shared" si="50"/>
        <v>29.043803338574932</v>
      </c>
      <c r="X609" s="117">
        <f t="shared" si="51"/>
        <v>32.155639410565101</v>
      </c>
      <c r="Y609" s="75">
        <f>IFERROR(MAX(1-N609/$J609,0),1)</f>
        <v>0.76859504132231404</v>
      </c>
      <c r="Z609" s="27">
        <f>IFERROR(MAX(1-O609/$J609,0),1)</f>
        <v>0.76859504132231404</v>
      </c>
      <c r="AA609" s="76">
        <f>IFERROR(MAX(1-P609/$J609,0),1)</f>
        <v>0.74380165289256195</v>
      </c>
      <c r="AB609" s="65" t="str">
        <f>IF(SUM($J609,M609)=0,"Others",VLOOKUP(AA609,Master!$B$4:$D$13,3,TRUE))</f>
        <v>70-80%</v>
      </c>
      <c r="AC609" s="60" t="str">
        <f>IF(SUM(J609,K609)=0,"Others",IF(AND(K609=0,J609&gt;0),"Not Forecasted But Sold",IF(AND(K609&gt;0,J609=0),"Forecasted But Not Sold",IF(K609/J609&gt;1.1,"Overforecast",IF(K609/J609&lt;0.9,"Underforecast","Normal")))))</f>
        <v>Overforecast</v>
      </c>
      <c r="AD609" s="61" t="str">
        <f>IF(SUM(J609,L609)=0,"Others",IF(AND(L609=0,J609&gt;0),"Not Forecasted But Sold",IF(AND(L609&gt;0,J609=0),"Forecasted But Not Sold",IF(L609/J609&gt;1.1,"Overforecast",IF(L609/J609&lt;0.9,"Underforecast","Normal")))))</f>
        <v>Overforecast</v>
      </c>
      <c r="AE609" s="61" t="str">
        <f>IF(SUM(J609,M609)=0,"Others",IF(AND(M609=0,J609&gt;0),"Not Forecasted But Sold",IF(AND(M609&gt;0,J609=0),"Forecasted But Not Sold",IF(M609/J609&gt;1.1,"Overforecast",IF(M609/J609&lt;0.9,"Underforecast","Normal")))))</f>
        <v>Underforecast</v>
      </c>
      <c r="AF609" s="144" t="str">
        <f>IFERROR(IF(J609=0,"0",VLOOKUP(J609/M609,Master!$N$5:$P$11,3,TRUE)),"Sales Agst No FC")</f>
        <v>120-150</v>
      </c>
    </row>
    <row r="610" spans="1:32" x14ac:dyDescent="0.45">
      <c r="A610" s="60" t="s">
        <v>2302</v>
      </c>
      <c r="B610" s="61" t="s">
        <v>1122</v>
      </c>
      <c r="C610" s="61" t="s">
        <v>1139</v>
      </c>
      <c r="D610" s="61" t="s">
        <v>1242</v>
      </c>
      <c r="E610" s="62" t="s">
        <v>721</v>
      </c>
      <c r="F610" s="62" t="s">
        <v>1896</v>
      </c>
      <c r="G610" s="63">
        <v>44593</v>
      </c>
      <c r="H610" s="64">
        <v>2738</v>
      </c>
      <c r="I610" s="61" t="str">
        <f t="shared" si="52"/>
        <v>Demand</v>
      </c>
      <c r="J610" s="66">
        <v>39</v>
      </c>
      <c r="K610" s="67">
        <v>290</v>
      </c>
      <c r="L610" s="64">
        <v>290</v>
      </c>
      <c r="M610" s="64">
        <v>230</v>
      </c>
      <c r="N610" s="67">
        <f>ABS(K610-$J610)</f>
        <v>251</v>
      </c>
      <c r="O610" s="64">
        <f>ABS(L610-$J610)</f>
        <v>251</v>
      </c>
      <c r="P610" s="64">
        <f>ABS(M610-$J610)</f>
        <v>191</v>
      </c>
      <c r="Q610" s="66">
        <v>1.5427744972129318</v>
      </c>
      <c r="R610" s="66">
        <f>$Q610*J610</f>
        <v>60.16820539130434</v>
      </c>
      <c r="S610" s="67">
        <f>$Q610*K610</f>
        <v>447.4046041917502</v>
      </c>
      <c r="T610" s="64">
        <f>$Q610*L610</f>
        <v>447.4046041917502</v>
      </c>
      <c r="U610" s="64">
        <f>$Q610*M610</f>
        <v>354.83813435897434</v>
      </c>
      <c r="V610" s="67">
        <f t="shared" si="49"/>
        <v>387.23639880044584</v>
      </c>
      <c r="W610" s="64">
        <f t="shared" si="50"/>
        <v>387.23639880044584</v>
      </c>
      <c r="X610" s="117">
        <f t="shared" si="51"/>
        <v>294.66992896766999</v>
      </c>
      <c r="Y610" s="75">
        <f>IFERROR(MAX(1-N610/$J610,0),1)</f>
        <v>0</v>
      </c>
      <c r="Z610" s="27">
        <f>IFERROR(MAX(1-O610/$J610,0),1)</f>
        <v>0</v>
      </c>
      <c r="AA610" s="76">
        <f>IFERROR(MAX(1-P610/$J610,0),1)</f>
        <v>0</v>
      </c>
      <c r="AB610" s="65" t="str">
        <f>IF(SUM($J610,M610)=0,"Others",VLOOKUP(AA610,Master!$B$4:$D$13,3,TRUE))</f>
        <v>0-10%</v>
      </c>
      <c r="AC610" s="60" t="str">
        <f>IF(SUM(J610,K610)=0,"Others",IF(AND(K610=0,J610&gt;0),"Not Forecasted But Sold",IF(AND(K610&gt;0,J610=0),"Forecasted But Not Sold",IF(K610/J610&gt;1.1,"Overforecast",IF(K610/J610&lt;0.9,"Underforecast","Normal")))))</f>
        <v>Overforecast</v>
      </c>
      <c r="AD610" s="61" t="str">
        <f>IF(SUM(J610,L610)=0,"Others",IF(AND(L610=0,J610&gt;0),"Not Forecasted But Sold",IF(AND(L610&gt;0,J610=0),"Forecasted But Not Sold",IF(L610/J610&gt;1.1,"Overforecast",IF(L610/J610&lt;0.9,"Underforecast","Normal")))))</f>
        <v>Overforecast</v>
      </c>
      <c r="AE610" s="61" t="str">
        <f>IF(SUM(J610,M610)=0,"Others",IF(AND(M610=0,J610&gt;0),"Not Forecasted But Sold",IF(AND(M610&gt;0,J610=0),"Forecasted But Not Sold",IF(M610/J610&gt;1.1,"Overforecast",IF(M610/J610&lt;0.9,"Underforecast","Normal")))))</f>
        <v>Overforecast</v>
      </c>
      <c r="AF610" s="144" t="str">
        <f>IFERROR(IF(J610=0,"0",VLOOKUP(J610/M610,Master!$N$5:$P$11,3,TRUE)),"Sales Agst No FC")</f>
        <v>0-25</v>
      </c>
    </row>
    <row r="611" spans="1:32" x14ac:dyDescent="0.45">
      <c r="A611" s="60" t="s">
        <v>2302</v>
      </c>
      <c r="B611" s="61" t="s">
        <v>1122</v>
      </c>
      <c r="C611" s="61" t="s">
        <v>1139</v>
      </c>
      <c r="D611" s="61" t="s">
        <v>1242</v>
      </c>
      <c r="E611" s="62" t="s">
        <v>722</v>
      </c>
      <c r="F611" s="62" t="s">
        <v>1897</v>
      </c>
      <c r="G611" s="63">
        <v>44593</v>
      </c>
      <c r="H611" s="64">
        <v>3894</v>
      </c>
      <c r="I611" s="61" t="str">
        <f t="shared" si="52"/>
        <v>Demand</v>
      </c>
      <c r="J611" s="66">
        <v>84</v>
      </c>
      <c r="K611" s="67">
        <v>24</v>
      </c>
      <c r="L611" s="64">
        <v>24</v>
      </c>
      <c r="M611" s="64">
        <v>30</v>
      </c>
      <c r="N611" s="67">
        <f>ABS(K611-$J611)</f>
        <v>60</v>
      </c>
      <c r="O611" s="64">
        <f>ABS(L611-$J611)</f>
        <v>60</v>
      </c>
      <c r="P611" s="64">
        <f>ABS(M611-$J611)</f>
        <v>54</v>
      </c>
      <c r="Q611" s="66">
        <v>4.1580191885964908</v>
      </c>
      <c r="R611" s="66">
        <f>$Q611*J611</f>
        <v>349.2736118421052</v>
      </c>
      <c r="S611" s="67">
        <f>$Q611*K611</f>
        <v>99.792460526315779</v>
      </c>
      <c r="T611" s="64">
        <f>$Q611*L611</f>
        <v>99.792460526315779</v>
      </c>
      <c r="U611" s="64">
        <f>$Q611*M611</f>
        <v>124.74057565789472</v>
      </c>
      <c r="V611" s="67">
        <f t="shared" ref="V611:V666" si="53">ABS(S611-$R611)</f>
        <v>249.48115131578942</v>
      </c>
      <c r="W611" s="64">
        <f t="shared" ref="W611:W666" si="54">ABS(T611-$R611)</f>
        <v>249.48115131578942</v>
      </c>
      <c r="X611" s="117">
        <f t="shared" ref="X611:X666" si="55">ABS(U611-R611)</f>
        <v>224.53303618421046</v>
      </c>
      <c r="Y611" s="75">
        <f>IFERROR(MAX(1-N611/$J611,0),1)</f>
        <v>0.2857142857142857</v>
      </c>
      <c r="Z611" s="27">
        <f>IFERROR(MAX(1-O611/$J611,0),1)</f>
        <v>0.2857142857142857</v>
      </c>
      <c r="AA611" s="76">
        <f>IFERROR(MAX(1-P611/$J611,0),1)</f>
        <v>0.3571428571428571</v>
      </c>
      <c r="AB611" s="65" t="str">
        <f>IF(SUM($J611,M611)=0,"Others",VLOOKUP(AA611,Master!$B$4:$D$13,3,TRUE))</f>
        <v>30-40%</v>
      </c>
      <c r="AC611" s="60" t="str">
        <f>IF(SUM(J611,K611)=0,"Others",IF(AND(K611=0,J611&gt;0),"Not Forecasted But Sold",IF(AND(K611&gt;0,J611=0),"Forecasted But Not Sold",IF(K611/J611&gt;1.1,"Overforecast",IF(K611/J611&lt;0.9,"Underforecast","Normal")))))</f>
        <v>Underforecast</v>
      </c>
      <c r="AD611" s="61" t="str">
        <f>IF(SUM(J611,L611)=0,"Others",IF(AND(L611=0,J611&gt;0),"Not Forecasted But Sold",IF(AND(L611&gt;0,J611=0),"Forecasted But Not Sold",IF(L611/J611&gt;1.1,"Overforecast",IF(L611/J611&lt;0.9,"Underforecast","Normal")))))</f>
        <v>Underforecast</v>
      </c>
      <c r="AE611" s="61" t="str">
        <f>IF(SUM(J611,M611)=0,"Others",IF(AND(M611=0,J611&gt;0),"Not Forecasted But Sold",IF(AND(M611&gt;0,J611=0),"Forecasted But Not Sold",IF(M611/J611&gt;1.1,"Overforecast",IF(M611/J611&lt;0.9,"Underforecast","Normal")))))</f>
        <v>Underforecast</v>
      </c>
      <c r="AF611" s="144" t="str">
        <f>IFERROR(IF(J611=0,"0",VLOOKUP(J611/M611,Master!$N$5:$P$11,3,TRUE)),"Sales Agst No FC")</f>
        <v>&gt;200"</v>
      </c>
    </row>
    <row r="612" spans="1:32" x14ac:dyDescent="0.45">
      <c r="A612" s="60" t="s">
        <v>2302</v>
      </c>
      <c r="B612" s="61" t="s">
        <v>1122</v>
      </c>
      <c r="C612" s="61" t="s">
        <v>1139</v>
      </c>
      <c r="D612" s="61" t="s">
        <v>1242</v>
      </c>
      <c r="E612" s="62" t="s">
        <v>723</v>
      </c>
      <c r="F612" s="62" t="s">
        <v>1898</v>
      </c>
      <c r="G612" s="63">
        <v>44593</v>
      </c>
      <c r="H612" s="64">
        <v>950</v>
      </c>
      <c r="I612" s="61" t="str">
        <f t="shared" si="52"/>
        <v>Demand</v>
      </c>
      <c r="J612" s="66">
        <v>19</v>
      </c>
      <c r="K612" s="67">
        <v>11</v>
      </c>
      <c r="L612" s="64">
        <v>11</v>
      </c>
      <c r="M612" s="64">
        <v>20</v>
      </c>
      <c r="N612" s="67">
        <f>ABS(K612-$J612)</f>
        <v>8</v>
      </c>
      <c r="O612" s="64">
        <f>ABS(L612-$J612)</f>
        <v>8</v>
      </c>
      <c r="P612" s="64">
        <f>ABS(M612-$J612)</f>
        <v>1</v>
      </c>
      <c r="Q612" s="66">
        <v>1.7178972222222224</v>
      </c>
      <c r="R612" s="66">
        <f>$Q612*J612</f>
        <v>32.640047222222229</v>
      </c>
      <c r="S612" s="67">
        <f>$Q612*K612</f>
        <v>18.896869444444448</v>
      </c>
      <c r="T612" s="64">
        <f>$Q612*L612</f>
        <v>18.896869444444448</v>
      </c>
      <c r="U612" s="64">
        <f>$Q612*M612</f>
        <v>34.357944444444449</v>
      </c>
      <c r="V612" s="67">
        <f t="shared" si="53"/>
        <v>13.743177777777781</v>
      </c>
      <c r="W612" s="64">
        <f t="shared" si="54"/>
        <v>13.743177777777781</v>
      </c>
      <c r="X612" s="117">
        <f t="shared" si="55"/>
        <v>1.71789722222222</v>
      </c>
      <c r="Y612" s="75">
        <f>IFERROR(MAX(1-N612/$J612,0),1)</f>
        <v>0.57894736842105265</v>
      </c>
      <c r="Z612" s="27">
        <f>IFERROR(MAX(1-O612/$J612,0),1)</f>
        <v>0.57894736842105265</v>
      </c>
      <c r="AA612" s="76">
        <f>IFERROR(MAX(1-P612/$J612,0),1)</f>
        <v>0.94736842105263164</v>
      </c>
      <c r="AB612" s="65" t="str">
        <f>IF(SUM($J612,M612)=0,"Others",VLOOKUP(AA612,Master!$B$4:$D$13,3,TRUE))</f>
        <v>90-100%</v>
      </c>
      <c r="AC612" s="60" t="str">
        <f>IF(SUM(J612,K612)=0,"Others",IF(AND(K612=0,J612&gt;0),"Not Forecasted But Sold",IF(AND(K612&gt;0,J612=0),"Forecasted But Not Sold",IF(K612/J612&gt;1.1,"Overforecast",IF(K612/J612&lt;0.9,"Underforecast","Normal")))))</f>
        <v>Underforecast</v>
      </c>
      <c r="AD612" s="61" t="str">
        <f>IF(SUM(J612,L612)=0,"Others",IF(AND(L612=0,J612&gt;0),"Not Forecasted But Sold",IF(AND(L612&gt;0,J612=0),"Forecasted But Not Sold",IF(L612/J612&gt;1.1,"Overforecast",IF(L612/J612&lt;0.9,"Underforecast","Normal")))))</f>
        <v>Underforecast</v>
      </c>
      <c r="AE612" s="61" t="str">
        <f>IF(SUM(J612,M612)=0,"Others",IF(AND(M612=0,J612&gt;0),"Not Forecasted But Sold",IF(AND(M612&gt;0,J612=0),"Forecasted But Not Sold",IF(M612/J612&gt;1.1,"Overforecast",IF(M612/J612&lt;0.9,"Underforecast","Normal")))))</f>
        <v>Normal</v>
      </c>
      <c r="AF612" s="144" t="str">
        <f>IFERROR(IF(J612=0,"0",VLOOKUP(J612/M612,Master!$N$5:$P$11,3,TRUE)),"Sales Agst No FC")</f>
        <v>80-120</v>
      </c>
    </row>
    <row r="613" spans="1:32" x14ac:dyDescent="0.45">
      <c r="A613" s="60" t="s">
        <v>2302</v>
      </c>
      <c r="B613" s="61" t="s">
        <v>1122</v>
      </c>
      <c r="C613" s="61" t="s">
        <v>1139</v>
      </c>
      <c r="D613" s="61" t="s">
        <v>1242</v>
      </c>
      <c r="E613" s="62" t="s">
        <v>724</v>
      </c>
      <c r="F613" s="62" t="s">
        <v>1899</v>
      </c>
      <c r="G613" s="63">
        <v>44593</v>
      </c>
      <c r="H613" s="64">
        <v>304</v>
      </c>
      <c r="I613" s="61" t="str">
        <f t="shared" si="52"/>
        <v>Demand</v>
      </c>
      <c r="J613" s="66">
        <v>5</v>
      </c>
      <c r="K613" s="67">
        <v>10</v>
      </c>
      <c r="L613" s="64">
        <v>10</v>
      </c>
      <c r="M613" s="64">
        <v>10</v>
      </c>
      <c r="N613" s="67">
        <f>ABS(K613-$J613)</f>
        <v>5</v>
      </c>
      <c r="O613" s="64">
        <f>ABS(L613-$J613)</f>
        <v>5</v>
      </c>
      <c r="P613" s="64">
        <f>ABS(M613-$J613)</f>
        <v>5</v>
      </c>
      <c r="Q613" s="66">
        <v>0.64462300000000006</v>
      </c>
      <c r="R613" s="66">
        <f>$Q613*J613</f>
        <v>3.2231150000000004</v>
      </c>
      <c r="S613" s="67">
        <f>$Q613*K613</f>
        <v>6.4462300000000008</v>
      </c>
      <c r="T613" s="64">
        <f>$Q613*L613</f>
        <v>6.4462300000000008</v>
      </c>
      <c r="U613" s="64">
        <f>$Q613*M613</f>
        <v>6.4462300000000008</v>
      </c>
      <c r="V613" s="67">
        <f t="shared" si="53"/>
        <v>3.2231150000000004</v>
      </c>
      <c r="W613" s="64">
        <f t="shared" si="54"/>
        <v>3.2231150000000004</v>
      </c>
      <c r="X613" s="117">
        <f t="shared" si="55"/>
        <v>3.2231150000000004</v>
      </c>
      <c r="Y613" s="75">
        <f>IFERROR(MAX(1-N613/$J613,0),1)</f>
        <v>0</v>
      </c>
      <c r="Z613" s="27">
        <f>IFERROR(MAX(1-O613/$J613,0),1)</f>
        <v>0</v>
      </c>
      <c r="AA613" s="76">
        <f>IFERROR(MAX(1-P613/$J613,0),1)</f>
        <v>0</v>
      </c>
      <c r="AB613" s="65" t="str">
        <f>IF(SUM($J613,M613)=0,"Others",VLOOKUP(AA613,Master!$B$4:$D$13,3,TRUE))</f>
        <v>0-10%</v>
      </c>
      <c r="AC613" s="60" t="str">
        <f>IF(SUM(J613,K613)=0,"Others",IF(AND(K613=0,J613&gt;0),"Not Forecasted But Sold",IF(AND(K613&gt;0,J613=0),"Forecasted But Not Sold",IF(K613/J613&gt;1.1,"Overforecast",IF(K613/J613&lt;0.9,"Underforecast","Normal")))))</f>
        <v>Overforecast</v>
      </c>
      <c r="AD613" s="61" t="str">
        <f>IF(SUM(J613,L613)=0,"Others",IF(AND(L613=0,J613&gt;0),"Not Forecasted But Sold",IF(AND(L613&gt;0,J613=0),"Forecasted But Not Sold",IF(L613/J613&gt;1.1,"Overforecast",IF(L613/J613&lt;0.9,"Underforecast","Normal")))))</f>
        <v>Overforecast</v>
      </c>
      <c r="AE613" s="61" t="str">
        <f>IF(SUM(J613,M613)=0,"Others",IF(AND(M613=0,J613&gt;0),"Not Forecasted But Sold",IF(AND(M613&gt;0,J613=0),"Forecasted But Not Sold",IF(M613/J613&gt;1.1,"Overforecast",IF(M613/J613&lt;0.9,"Underforecast","Normal")))))</f>
        <v>Overforecast</v>
      </c>
      <c r="AF613" s="144" t="str">
        <f>IFERROR(IF(J613=0,"0",VLOOKUP(J613/M613,Master!$N$5:$P$11,3,TRUE)),"Sales Agst No FC")</f>
        <v>50-80</v>
      </c>
    </row>
    <row r="614" spans="1:32" x14ac:dyDescent="0.45">
      <c r="A614" s="60" t="s">
        <v>2302</v>
      </c>
      <c r="B614" s="61" t="s">
        <v>1122</v>
      </c>
      <c r="C614" s="61" t="s">
        <v>1139</v>
      </c>
      <c r="D614" s="61" t="s">
        <v>1242</v>
      </c>
      <c r="E614" s="62" t="s">
        <v>725</v>
      </c>
      <c r="F614" s="62" t="s">
        <v>1900</v>
      </c>
      <c r="G614" s="63">
        <v>44593</v>
      </c>
      <c r="H614" s="64">
        <v>801</v>
      </c>
      <c r="I614" s="61" t="str">
        <f t="shared" si="52"/>
        <v>Demand</v>
      </c>
      <c r="J614" s="66">
        <v>8</v>
      </c>
      <c r="K614" s="67">
        <v>10</v>
      </c>
      <c r="L614" s="64">
        <v>10</v>
      </c>
      <c r="M614" s="64">
        <v>10</v>
      </c>
      <c r="N614" s="67">
        <f>ABS(K614-$J614)</f>
        <v>2</v>
      </c>
      <c r="O614" s="64">
        <f>ABS(L614-$J614)</f>
        <v>2</v>
      </c>
      <c r="P614" s="64">
        <f>ABS(M614-$J614)</f>
        <v>2</v>
      </c>
      <c r="Q614" s="66">
        <v>0.85275400000000001</v>
      </c>
      <c r="R614" s="66">
        <f>$Q614*J614</f>
        <v>6.8220320000000001</v>
      </c>
      <c r="S614" s="67">
        <f>$Q614*K614</f>
        <v>8.5275400000000001</v>
      </c>
      <c r="T614" s="64">
        <f>$Q614*L614</f>
        <v>8.5275400000000001</v>
      </c>
      <c r="U614" s="64">
        <f>$Q614*M614</f>
        <v>8.5275400000000001</v>
      </c>
      <c r="V614" s="67">
        <f t="shared" si="53"/>
        <v>1.705508</v>
      </c>
      <c r="W614" s="64">
        <f t="shared" si="54"/>
        <v>1.705508</v>
      </c>
      <c r="X614" s="117">
        <f t="shared" si="55"/>
        <v>1.705508</v>
      </c>
      <c r="Y614" s="75">
        <f>IFERROR(MAX(1-N614/$J614,0),1)</f>
        <v>0.75</v>
      </c>
      <c r="Z614" s="27">
        <f>IFERROR(MAX(1-O614/$J614,0),1)</f>
        <v>0.75</v>
      </c>
      <c r="AA614" s="76">
        <f>IFERROR(MAX(1-P614/$J614,0),1)</f>
        <v>0.75</v>
      </c>
      <c r="AB614" s="65" t="str">
        <f>IF(SUM($J614,M614)=0,"Others",VLOOKUP(AA614,Master!$B$4:$D$13,3,TRUE))</f>
        <v>70-80%</v>
      </c>
      <c r="AC614" s="60" t="str">
        <f>IF(SUM(J614,K614)=0,"Others",IF(AND(K614=0,J614&gt;0),"Not Forecasted But Sold",IF(AND(K614&gt;0,J614=0),"Forecasted But Not Sold",IF(K614/J614&gt;1.1,"Overforecast",IF(K614/J614&lt;0.9,"Underforecast","Normal")))))</f>
        <v>Overforecast</v>
      </c>
      <c r="AD614" s="61" t="str">
        <f>IF(SUM(J614,L614)=0,"Others",IF(AND(L614=0,J614&gt;0),"Not Forecasted But Sold",IF(AND(L614&gt;0,J614=0),"Forecasted But Not Sold",IF(L614/J614&gt;1.1,"Overforecast",IF(L614/J614&lt;0.9,"Underforecast","Normal")))))</f>
        <v>Overforecast</v>
      </c>
      <c r="AE614" s="61" t="str">
        <f>IF(SUM(J614,M614)=0,"Others",IF(AND(M614=0,J614&gt;0),"Not Forecasted But Sold",IF(AND(M614&gt;0,J614=0),"Forecasted But Not Sold",IF(M614/J614&gt;1.1,"Overforecast",IF(M614/J614&lt;0.9,"Underforecast","Normal")))))</f>
        <v>Overforecast</v>
      </c>
      <c r="AF614" s="144" t="str">
        <f>IFERROR(IF(J614=0,"0",VLOOKUP(J614/M614,Master!$N$5:$P$11,3,TRUE)),"Sales Agst No FC")</f>
        <v>80-120</v>
      </c>
    </row>
    <row r="615" spans="1:32" x14ac:dyDescent="0.45">
      <c r="A615" s="60" t="s">
        <v>2302</v>
      </c>
      <c r="B615" s="61" t="s">
        <v>1122</v>
      </c>
      <c r="C615" s="61" t="s">
        <v>1139</v>
      </c>
      <c r="D615" s="61" t="s">
        <v>1242</v>
      </c>
      <c r="E615" s="62" t="s">
        <v>726</v>
      </c>
      <c r="F615" s="62" t="s">
        <v>1901</v>
      </c>
      <c r="G615" s="63">
        <v>44593</v>
      </c>
      <c r="H615" s="64">
        <v>1107</v>
      </c>
      <c r="I615" s="61" t="str">
        <f t="shared" si="52"/>
        <v>Demand</v>
      </c>
      <c r="J615" s="66">
        <v>2</v>
      </c>
      <c r="K615" s="67">
        <v>3</v>
      </c>
      <c r="L615" s="64">
        <v>3</v>
      </c>
      <c r="M615" s="64">
        <v>10</v>
      </c>
      <c r="N615" s="67">
        <f>ABS(K615-$J615)</f>
        <v>1</v>
      </c>
      <c r="O615" s="64">
        <f>ABS(L615-$J615)</f>
        <v>1</v>
      </c>
      <c r="P615" s="64">
        <f>ABS(M615-$J615)</f>
        <v>8</v>
      </c>
      <c r="Q615" s="66">
        <v>1.2138000000000002</v>
      </c>
      <c r="R615" s="66">
        <f>$Q615*J615</f>
        <v>2.4276000000000004</v>
      </c>
      <c r="S615" s="67">
        <f>$Q615*K615</f>
        <v>3.6414000000000009</v>
      </c>
      <c r="T615" s="64">
        <f>$Q615*L615</f>
        <v>3.6414000000000009</v>
      </c>
      <c r="U615" s="64">
        <f>$Q615*M615</f>
        <v>12.138000000000002</v>
      </c>
      <c r="V615" s="67">
        <f t="shared" si="53"/>
        <v>1.2138000000000004</v>
      </c>
      <c r="W615" s="64">
        <f t="shared" si="54"/>
        <v>1.2138000000000004</v>
      </c>
      <c r="X615" s="117">
        <f t="shared" si="55"/>
        <v>9.7104000000000017</v>
      </c>
      <c r="Y615" s="75">
        <f>IFERROR(MAX(1-N615/$J615,0),1)</f>
        <v>0.5</v>
      </c>
      <c r="Z615" s="27">
        <f>IFERROR(MAX(1-O615/$J615,0),1)</f>
        <v>0.5</v>
      </c>
      <c r="AA615" s="76">
        <f>IFERROR(MAX(1-P615/$J615,0),1)</f>
        <v>0</v>
      </c>
      <c r="AB615" s="65" t="str">
        <f>IF(SUM($J615,M615)=0,"Others",VLOOKUP(AA615,Master!$B$4:$D$13,3,TRUE))</f>
        <v>0-10%</v>
      </c>
      <c r="AC615" s="60" t="str">
        <f>IF(SUM(J615,K615)=0,"Others",IF(AND(K615=0,J615&gt;0),"Not Forecasted But Sold",IF(AND(K615&gt;0,J615=0),"Forecasted But Not Sold",IF(K615/J615&gt;1.1,"Overforecast",IF(K615/J615&lt;0.9,"Underforecast","Normal")))))</f>
        <v>Overforecast</v>
      </c>
      <c r="AD615" s="61" t="str">
        <f>IF(SUM(J615,L615)=0,"Others",IF(AND(L615=0,J615&gt;0),"Not Forecasted But Sold",IF(AND(L615&gt;0,J615=0),"Forecasted But Not Sold",IF(L615/J615&gt;1.1,"Overforecast",IF(L615/J615&lt;0.9,"Underforecast","Normal")))))</f>
        <v>Overforecast</v>
      </c>
      <c r="AE615" s="61" t="str">
        <f>IF(SUM(J615,M615)=0,"Others",IF(AND(M615=0,J615&gt;0),"Not Forecasted But Sold",IF(AND(M615&gt;0,J615=0),"Forecasted But Not Sold",IF(M615/J615&gt;1.1,"Overforecast",IF(M615/J615&lt;0.9,"Underforecast","Normal")))))</f>
        <v>Overforecast</v>
      </c>
      <c r="AF615" s="144" t="str">
        <f>IFERROR(IF(J615=0,"0",VLOOKUP(J615/M615,Master!$N$5:$P$11,3,TRUE)),"Sales Agst No FC")</f>
        <v>0-25</v>
      </c>
    </row>
    <row r="616" spans="1:32" x14ac:dyDescent="0.45">
      <c r="A616" s="60" t="s">
        <v>2302</v>
      </c>
      <c r="B616" s="61" t="s">
        <v>1122</v>
      </c>
      <c r="C616" s="61" t="s">
        <v>1139</v>
      </c>
      <c r="D616" s="61" t="s">
        <v>1242</v>
      </c>
      <c r="E616" s="62" t="s">
        <v>727</v>
      </c>
      <c r="F616" s="62" t="s">
        <v>1902</v>
      </c>
      <c r="G616" s="63">
        <v>44593</v>
      </c>
      <c r="H616" s="64">
        <v>925</v>
      </c>
      <c r="I616" s="61" t="str">
        <f t="shared" si="52"/>
        <v>Demand</v>
      </c>
      <c r="J616" s="66">
        <v>8</v>
      </c>
      <c r="K616" s="67">
        <v>6</v>
      </c>
      <c r="L616" s="64">
        <v>6</v>
      </c>
      <c r="M616" s="64">
        <v>10</v>
      </c>
      <c r="N616" s="67">
        <f>ABS(K616-$J616)</f>
        <v>2</v>
      </c>
      <c r="O616" s="64">
        <f>ABS(L616-$J616)</f>
        <v>2</v>
      </c>
      <c r="P616" s="64">
        <f>ABS(M616-$J616)</f>
        <v>2</v>
      </c>
      <c r="Q616" s="66">
        <v>5.0170344907407394</v>
      </c>
      <c r="R616" s="66">
        <f>$Q616*J616</f>
        <v>40.136275925925915</v>
      </c>
      <c r="S616" s="67">
        <f>$Q616*K616</f>
        <v>30.102206944444436</v>
      </c>
      <c r="T616" s="64">
        <f>$Q616*L616</f>
        <v>30.102206944444436</v>
      </c>
      <c r="U616" s="64">
        <f>$Q616*M616</f>
        <v>50.170344907407397</v>
      </c>
      <c r="V616" s="67">
        <f t="shared" si="53"/>
        <v>10.034068981481479</v>
      </c>
      <c r="W616" s="64">
        <f t="shared" si="54"/>
        <v>10.034068981481479</v>
      </c>
      <c r="X616" s="117">
        <f t="shared" si="55"/>
        <v>10.034068981481482</v>
      </c>
      <c r="Y616" s="75">
        <f>IFERROR(MAX(1-N616/$J616,0),1)</f>
        <v>0.75</v>
      </c>
      <c r="Z616" s="27">
        <f>IFERROR(MAX(1-O616/$J616,0),1)</f>
        <v>0.75</v>
      </c>
      <c r="AA616" s="76">
        <f>IFERROR(MAX(1-P616/$J616,0),1)</f>
        <v>0.75</v>
      </c>
      <c r="AB616" s="65" t="str">
        <f>IF(SUM($J616,M616)=0,"Others",VLOOKUP(AA616,Master!$B$4:$D$13,3,TRUE))</f>
        <v>70-80%</v>
      </c>
      <c r="AC616" s="60" t="str">
        <f>IF(SUM(J616,K616)=0,"Others",IF(AND(K616=0,J616&gt;0),"Not Forecasted But Sold",IF(AND(K616&gt;0,J616=0),"Forecasted But Not Sold",IF(K616/J616&gt;1.1,"Overforecast",IF(K616/J616&lt;0.9,"Underforecast","Normal")))))</f>
        <v>Underforecast</v>
      </c>
      <c r="AD616" s="61" t="str">
        <f>IF(SUM(J616,L616)=0,"Others",IF(AND(L616=0,J616&gt;0),"Not Forecasted But Sold",IF(AND(L616&gt;0,J616=0),"Forecasted But Not Sold",IF(L616/J616&gt;1.1,"Overforecast",IF(L616/J616&lt;0.9,"Underforecast","Normal")))))</f>
        <v>Underforecast</v>
      </c>
      <c r="AE616" s="61" t="str">
        <f>IF(SUM(J616,M616)=0,"Others",IF(AND(M616=0,J616&gt;0),"Not Forecasted But Sold",IF(AND(M616&gt;0,J616=0),"Forecasted But Not Sold",IF(M616/J616&gt;1.1,"Overforecast",IF(M616/J616&lt;0.9,"Underforecast","Normal")))))</f>
        <v>Overforecast</v>
      </c>
      <c r="AF616" s="144" t="str">
        <f>IFERROR(IF(J616=0,"0",VLOOKUP(J616/M616,Master!$N$5:$P$11,3,TRUE)),"Sales Agst No FC")</f>
        <v>80-120</v>
      </c>
    </row>
    <row r="617" spans="1:32" x14ac:dyDescent="0.45">
      <c r="A617" s="60" t="s">
        <v>2302</v>
      </c>
      <c r="B617" s="61" t="s">
        <v>1122</v>
      </c>
      <c r="C617" s="61" t="s">
        <v>1139</v>
      </c>
      <c r="D617" s="61" t="s">
        <v>1242</v>
      </c>
      <c r="E617" s="62" t="s">
        <v>728</v>
      </c>
      <c r="F617" s="62" t="s">
        <v>1903</v>
      </c>
      <c r="G617" s="63">
        <v>44593</v>
      </c>
      <c r="H617" s="64">
        <v>0</v>
      </c>
      <c r="I617" s="61" t="str">
        <f t="shared" si="52"/>
        <v>Supply</v>
      </c>
      <c r="J617" s="66">
        <v>0</v>
      </c>
      <c r="K617" s="67">
        <v>0</v>
      </c>
      <c r="L617" s="64">
        <v>0</v>
      </c>
      <c r="M617" s="64">
        <v>0</v>
      </c>
      <c r="N617" s="67">
        <f>ABS(K617-$J617)</f>
        <v>0</v>
      </c>
      <c r="O617" s="64">
        <f>ABS(L617-$J617)</f>
        <v>0</v>
      </c>
      <c r="P617" s="64">
        <f>ABS(M617-$J617)</f>
        <v>0</v>
      </c>
      <c r="Q617" s="66">
        <v>3.57</v>
      </c>
      <c r="R617" s="66">
        <f>$Q617*J617</f>
        <v>0</v>
      </c>
      <c r="S617" s="67">
        <f>$Q617*K617</f>
        <v>0</v>
      </c>
      <c r="T617" s="64">
        <f>$Q617*L617</f>
        <v>0</v>
      </c>
      <c r="U617" s="64">
        <f>$Q617*M617</f>
        <v>0</v>
      </c>
      <c r="V617" s="67">
        <f t="shared" si="53"/>
        <v>0</v>
      </c>
      <c r="W617" s="64">
        <f t="shared" si="54"/>
        <v>0</v>
      </c>
      <c r="X617" s="117">
        <f t="shared" si="55"/>
        <v>0</v>
      </c>
      <c r="Y617" s="75">
        <f>IFERROR(MAX(1-N617/$J617,0),1)</f>
        <v>1</v>
      </c>
      <c r="Z617" s="27">
        <f>IFERROR(MAX(1-O617/$J617,0),1)</f>
        <v>1</v>
      </c>
      <c r="AA617" s="76">
        <f>IFERROR(MAX(1-P617/$J617,0),1)</f>
        <v>1</v>
      </c>
      <c r="AB617" s="65" t="str">
        <f>IF(SUM($J617,M617)=0,"Others",VLOOKUP(AA617,Master!$B$4:$D$13,3,TRUE))</f>
        <v>Others</v>
      </c>
      <c r="AC617" s="60" t="str">
        <f>IF(SUM(J617,K617)=0,"Others",IF(AND(K617=0,J617&gt;0),"Not Forecasted But Sold",IF(AND(K617&gt;0,J617=0),"Forecasted But Not Sold",IF(K617/J617&gt;1.1,"Overforecast",IF(K617/J617&lt;0.9,"Underforecast","Normal")))))</f>
        <v>Others</v>
      </c>
      <c r="AD617" s="61" t="str">
        <f>IF(SUM(J617,L617)=0,"Others",IF(AND(L617=0,J617&gt;0),"Not Forecasted But Sold",IF(AND(L617&gt;0,J617=0),"Forecasted But Not Sold",IF(L617/J617&gt;1.1,"Overforecast",IF(L617/J617&lt;0.9,"Underforecast","Normal")))))</f>
        <v>Others</v>
      </c>
      <c r="AE617" s="61" t="str">
        <f>IF(SUM(J617,M617)=0,"Others",IF(AND(M617=0,J617&gt;0),"Not Forecasted But Sold",IF(AND(M617&gt;0,J617=0),"Forecasted But Not Sold",IF(M617/J617&gt;1.1,"Overforecast",IF(M617/J617&lt;0.9,"Underforecast","Normal")))))</f>
        <v>Others</v>
      </c>
      <c r="AF617" s="144" t="str">
        <f>IFERROR(IF(J617=0,"0",VLOOKUP(J617/M617,Master!$N$5:$P$11,3,TRUE)),"Sales Agst No FC")</f>
        <v>0</v>
      </c>
    </row>
    <row r="618" spans="1:32" x14ac:dyDescent="0.45">
      <c r="A618" s="60" t="s">
        <v>2302</v>
      </c>
      <c r="B618" s="61" t="s">
        <v>1122</v>
      </c>
      <c r="C618" s="61" t="s">
        <v>1139</v>
      </c>
      <c r="D618" s="61" t="s">
        <v>1242</v>
      </c>
      <c r="E618" s="62" t="s">
        <v>729</v>
      </c>
      <c r="F618" s="62" t="s">
        <v>1904</v>
      </c>
      <c r="G618" s="63">
        <v>44593</v>
      </c>
      <c r="H618" s="64">
        <v>2498</v>
      </c>
      <c r="I618" s="61" t="str">
        <f t="shared" si="52"/>
        <v>Demand</v>
      </c>
      <c r="J618" s="66">
        <v>45</v>
      </c>
      <c r="K618" s="67">
        <v>150</v>
      </c>
      <c r="L618" s="64">
        <v>150</v>
      </c>
      <c r="M618" s="64">
        <v>120</v>
      </c>
      <c r="N618" s="67">
        <f>ABS(K618-$J618)</f>
        <v>105</v>
      </c>
      <c r="O618" s="64">
        <f>ABS(L618-$J618)</f>
        <v>105</v>
      </c>
      <c r="P618" s="64">
        <f>ABS(M618-$J618)</f>
        <v>75</v>
      </c>
      <c r="Q618" s="66">
        <v>2.7251000000000003</v>
      </c>
      <c r="R618" s="66">
        <f>$Q618*J618</f>
        <v>122.62950000000001</v>
      </c>
      <c r="S618" s="67">
        <f>$Q618*K618</f>
        <v>408.76500000000004</v>
      </c>
      <c r="T618" s="64">
        <f>$Q618*L618</f>
        <v>408.76500000000004</v>
      </c>
      <c r="U618" s="64">
        <f>$Q618*M618</f>
        <v>327.01200000000006</v>
      </c>
      <c r="V618" s="67">
        <f t="shared" si="53"/>
        <v>286.13550000000004</v>
      </c>
      <c r="W618" s="64">
        <f t="shared" si="54"/>
        <v>286.13550000000004</v>
      </c>
      <c r="X618" s="117">
        <f t="shared" si="55"/>
        <v>204.38250000000005</v>
      </c>
      <c r="Y618" s="75">
        <f>IFERROR(MAX(1-N618/$J618,0),1)</f>
        <v>0</v>
      </c>
      <c r="Z618" s="27">
        <f>IFERROR(MAX(1-O618/$J618,0),1)</f>
        <v>0</v>
      </c>
      <c r="AA618" s="76">
        <f>IFERROR(MAX(1-P618/$J618,0),1)</f>
        <v>0</v>
      </c>
      <c r="AB618" s="65" t="str">
        <f>IF(SUM($J618,M618)=0,"Others",VLOOKUP(AA618,Master!$B$4:$D$13,3,TRUE))</f>
        <v>0-10%</v>
      </c>
      <c r="AC618" s="60" t="str">
        <f>IF(SUM(J618,K618)=0,"Others",IF(AND(K618=0,J618&gt;0),"Not Forecasted But Sold",IF(AND(K618&gt;0,J618=0),"Forecasted But Not Sold",IF(K618/J618&gt;1.1,"Overforecast",IF(K618/J618&lt;0.9,"Underforecast","Normal")))))</f>
        <v>Overforecast</v>
      </c>
      <c r="AD618" s="61" t="str">
        <f>IF(SUM(J618,L618)=0,"Others",IF(AND(L618=0,J618&gt;0),"Not Forecasted But Sold",IF(AND(L618&gt;0,J618=0),"Forecasted But Not Sold",IF(L618/J618&gt;1.1,"Overforecast",IF(L618/J618&lt;0.9,"Underforecast","Normal")))))</f>
        <v>Overforecast</v>
      </c>
      <c r="AE618" s="61" t="str">
        <f>IF(SUM(J618,M618)=0,"Others",IF(AND(M618=0,J618&gt;0),"Not Forecasted But Sold",IF(AND(M618&gt;0,J618=0),"Forecasted But Not Sold",IF(M618/J618&gt;1.1,"Overforecast",IF(M618/J618&lt;0.9,"Underforecast","Normal")))))</f>
        <v>Overforecast</v>
      </c>
      <c r="AF618" s="144" t="str">
        <f>IFERROR(IF(J618=0,"0",VLOOKUP(J618/M618,Master!$N$5:$P$11,3,TRUE)),"Sales Agst No FC")</f>
        <v>25-50</v>
      </c>
    </row>
    <row r="619" spans="1:32" x14ac:dyDescent="0.45">
      <c r="A619" s="60" t="s">
        <v>2302</v>
      </c>
      <c r="B619" s="61" t="s">
        <v>1122</v>
      </c>
      <c r="C619" s="61" t="s">
        <v>1139</v>
      </c>
      <c r="D619" s="61" t="s">
        <v>1242</v>
      </c>
      <c r="E619" s="62" t="s">
        <v>730</v>
      </c>
      <c r="F619" s="62" t="s">
        <v>1905</v>
      </c>
      <c r="G619" s="63">
        <v>44593</v>
      </c>
      <c r="H619" s="64">
        <v>0</v>
      </c>
      <c r="I619" s="61" t="str">
        <f t="shared" si="52"/>
        <v>Supply</v>
      </c>
      <c r="J619" s="66">
        <v>0</v>
      </c>
      <c r="K619" s="67">
        <v>30</v>
      </c>
      <c r="L619" s="64">
        <v>30</v>
      </c>
      <c r="M619" s="64">
        <v>30</v>
      </c>
      <c r="N619" s="67">
        <f>ABS(K619-$J619)</f>
        <v>30</v>
      </c>
      <c r="O619" s="64">
        <f>ABS(L619-$J619)</f>
        <v>30</v>
      </c>
      <c r="P619" s="64">
        <f>ABS(M619-$J619)</f>
        <v>30</v>
      </c>
      <c r="Q619" s="66">
        <v>0.87714899999999996</v>
      </c>
      <c r="R619" s="66">
        <f>$Q619*J619</f>
        <v>0</v>
      </c>
      <c r="S619" s="67">
        <f>$Q619*K619</f>
        <v>26.31447</v>
      </c>
      <c r="T619" s="64">
        <f>$Q619*L619</f>
        <v>26.31447</v>
      </c>
      <c r="U619" s="64">
        <f>$Q619*M619</f>
        <v>26.31447</v>
      </c>
      <c r="V619" s="67">
        <f t="shared" si="53"/>
        <v>26.31447</v>
      </c>
      <c r="W619" s="64">
        <f t="shared" si="54"/>
        <v>26.31447</v>
      </c>
      <c r="X619" s="117">
        <f t="shared" si="55"/>
        <v>26.31447</v>
      </c>
      <c r="Y619" s="75">
        <f>IFERROR(MAX(1-N619/$J619,0),1)</f>
        <v>1</v>
      </c>
      <c r="Z619" s="27">
        <f>IFERROR(MAX(1-O619/$J619,0),1)</f>
        <v>1</v>
      </c>
      <c r="AA619" s="76">
        <f>IFERROR(MAX(1-P619/$J619,0),1)</f>
        <v>1</v>
      </c>
      <c r="AB619" s="65" t="str">
        <f>IF(SUM($J619,M619)=0,"Others",VLOOKUP(AA619,Master!$B$4:$D$13,3,TRUE))</f>
        <v>90-100%</v>
      </c>
      <c r="AC619" s="60" t="str">
        <f>IF(SUM(J619,K619)=0,"Others",IF(AND(K619=0,J619&gt;0),"Not Forecasted But Sold",IF(AND(K619&gt;0,J619=0),"Forecasted But Not Sold",IF(K619/J619&gt;1.1,"Overforecast",IF(K619/J619&lt;0.9,"Underforecast","Normal")))))</f>
        <v>Forecasted But Not Sold</v>
      </c>
      <c r="AD619" s="61" t="str">
        <f>IF(SUM(J619,L619)=0,"Others",IF(AND(L619=0,J619&gt;0),"Not Forecasted But Sold",IF(AND(L619&gt;0,J619=0),"Forecasted But Not Sold",IF(L619/J619&gt;1.1,"Overforecast",IF(L619/J619&lt;0.9,"Underforecast","Normal")))))</f>
        <v>Forecasted But Not Sold</v>
      </c>
      <c r="AE619" s="61" t="str">
        <f>IF(SUM(J619,M619)=0,"Others",IF(AND(M619=0,J619&gt;0),"Not Forecasted But Sold",IF(AND(M619&gt;0,J619=0),"Forecasted But Not Sold",IF(M619/J619&gt;1.1,"Overforecast",IF(M619/J619&lt;0.9,"Underforecast","Normal")))))</f>
        <v>Forecasted But Not Sold</v>
      </c>
      <c r="AF619" s="144" t="str">
        <f>IFERROR(IF(J619=0,"0",VLOOKUP(J619/M619,Master!$N$5:$P$11,3,TRUE)),"Sales Agst No FC")</f>
        <v>0</v>
      </c>
    </row>
    <row r="620" spans="1:32" x14ac:dyDescent="0.45">
      <c r="A620" s="60" t="s">
        <v>2302</v>
      </c>
      <c r="B620" s="61" t="s">
        <v>1122</v>
      </c>
      <c r="C620" s="61" t="s">
        <v>1139</v>
      </c>
      <c r="D620" s="61" t="s">
        <v>1242</v>
      </c>
      <c r="E620" s="62" t="s">
        <v>731</v>
      </c>
      <c r="F620" s="62" t="s">
        <v>1906</v>
      </c>
      <c r="G620" s="63">
        <v>44593</v>
      </c>
      <c r="H620" s="64">
        <v>0</v>
      </c>
      <c r="I620" s="61" t="str">
        <f t="shared" si="52"/>
        <v>Supply</v>
      </c>
      <c r="J620" s="66">
        <v>0</v>
      </c>
      <c r="K620" s="67">
        <v>50</v>
      </c>
      <c r="L620" s="64">
        <v>50</v>
      </c>
      <c r="M620" s="64">
        <v>50</v>
      </c>
      <c r="N620" s="67">
        <f>ABS(K620-$J620)</f>
        <v>50</v>
      </c>
      <c r="O620" s="64">
        <f>ABS(L620-$J620)</f>
        <v>50</v>
      </c>
      <c r="P620" s="64">
        <f>ABS(M620-$J620)</f>
        <v>50</v>
      </c>
      <c r="Q620" s="66">
        <v>1.3656439999999996</v>
      </c>
      <c r="R620" s="66">
        <f>$Q620*J620</f>
        <v>0</v>
      </c>
      <c r="S620" s="67">
        <f>$Q620*K620</f>
        <v>68.282199999999989</v>
      </c>
      <c r="T620" s="64">
        <f>$Q620*L620</f>
        <v>68.282199999999989</v>
      </c>
      <c r="U620" s="64">
        <f>$Q620*M620</f>
        <v>68.282199999999989</v>
      </c>
      <c r="V620" s="67">
        <f t="shared" si="53"/>
        <v>68.282199999999989</v>
      </c>
      <c r="W620" s="64">
        <f t="shared" si="54"/>
        <v>68.282199999999989</v>
      </c>
      <c r="X620" s="117">
        <f t="shared" si="55"/>
        <v>68.282199999999989</v>
      </c>
      <c r="Y620" s="75">
        <f>IFERROR(MAX(1-N620/$J620,0),1)</f>
        <v>1</v>
      </c>
      <c r="Z620" s="27">
        <f>IFERROR(MAX(1-O620/$J620,0),1)</f>
        <v>1</v>
      </c>
      <c r="AA620" s="76">
        <f>IFERROR(MAX(1-P620/$J620,0),1)</f>
        <v>1</v>
      </c>
      <c r="AB620" s="65" t="str">
        <f>IF(SUM($J620,M620)=0,"Others",VLOOKUP(AA620,Master!$B$4:$D$13,3,TRUE))</f>
        <v>90-100%</v>
      </c>
      <c r="AC620" s="60" t="str">
        <f>IF(SUM(J620,K620)=0,"Others",IF(AND(K620=0,J620&gt;0),"Not Forecasted But Sold",IF(AND(K620&gt;0,J620=0),"Forecasted But Not Sold",IF(K620/J620&gt;1.1,"Overforecast",IF(K620/J620&lt;0.9,"Underforecast","Normal")))))</f>
        <v>Forecasted But Not Sold</v>
      </c>
      <c r="AD620" s="61" t="str">
        <f>IF(SUM(J620,L620)=0,"Others",IF(AND(L620=0,J620&gt;0),"Not Forecasted But Sold",IF(AND(L620&gt;0,J620=0),"Forecasted But Not Sold",IF(L620/J620&gt;1.1,"Overforecast",IF(L620/J620&lt;0.9,"Underforecast","Normal")))))</f>
        <v>Forecasted But Not Sold</v>
      </c>
      <c r="AE620" s="61" t="str">
        <f>IF(SUM(J620,M620)=0,"Others",IF(AND(M620=0,J620&gt;0),"Not Forecasted But Sold",IF(AND(M620&gt;0,J620=0),"Forecasted But Not Sold",IF(M620/J620&gt;1.1,"Overforecast",IF(M620/J620&lt;0.9,"Underforecast","Normal")))))</f>
        <v>Forecasted But Not Sold</v>
      </c>
      <c r="AF620" s="144" t="str">
        <f>IFERROR(IF(J620=0,"0",VLOOKUP(J620/M620,Master!$N$5:$P$11,3,TRUE)),"Sales Agst No FC")</f>
        <v>0</v>
      </c>
    </row>
    <row r="621" spans="1:32" x14ac:dyDescent="0.45">
      <c r="A621" s="60" t="s">
        <v>2302</v>
      </c>
      <c r="B621" s="61" t="s">
        <v>1122</v>
      </c>
      <c r="C621" s="61" t="s">
        <v>1139</v>
      </c>
      <c r="D621" s="61" t="s">
        <v>1242</v>
      </c>
      <c r="E621" s="62" t="s">
        <v>732</v>
      </c>
      <c r="F621" s="62" t="s">
        <v>1907</v>
      </c>
      <c r="G621" s="63">
        <v>44593</v>
      </c>
      <c r="H621" s="64">
        <v>174</v>
      </c>
      <c r="I621" s="61" t="str">
        <f t="shared" si="52"/>
        <v>Demand</v>
      </c>
      <c r="J621" s="66">
        <v>29</v>
      </c>
      <c r="K621" s="67">
        <v>50</v>
      </c>
      <c r="L621" s="64">
        <v>50</v>
      </c>
      <c r="M621" s="64">
        <v>50</v>
      </c>
      <c r="N621" s="67">
        <f>ABS(K621-$J621)</f>
        <v>21</v>
      </c>
      <c r="O621" s="64">
        <f>ABS(L621-$J621)</f>
        <v>21</v>
      </c>
      <c r="P621" s="64">
        <f>ABS(M621-$J621)</f>
        <v>21</v>
      </c>
      <c r="Q621" s="66">
        <v>1.9999139999999997</v>
      </c>
      <c r="R621" s="66">
        <f>$Q621*J621</f>
        <v>57.997505999999994</v>
      </c>
      <c r="S621" s="67">
        <f>$Q621*K621</f>
        <v>99.995699999999985</v>
      </c>
      <c r="T621" s="64">
        <f>$Q621*L621</f>
        <v>99.995699999999985</v>
      </c>
      <c r="U621" s="64">
        <f>$Q621*M621</f>
        <v>99.995699999999985</v>
      </c>
      <c r="V621" s="67">
        <f t="shared" si="53"/>
        <v>41.998193999999991</v>
      </c>
      <c r="W621" s="64">
        <f t="shared" si="54"/>
        <v>41.998193999999991</v>
      </c>
      <c r="X621" s="117">
        <f t="shared" si="55"/>
        <v>41.998193999999991</v>
      </c>
      <c r="Y621" s="75">
        <f>IFERROR(MAX(1-N621/$J621,0),1)</f>
        <v>0.27586206896551724</v>
      </c>
      <c r="Z621" s="27">
        <f>IFERROR(MAX(1-O621/$J621,0),1)</f>
        <v>0.27586206896551724</v>
      </c>
      <c r="AA621" s="76">
        <f>IFERROR(MAX(1-P621/$J621,0),1)</f>
        <v>0.27586206896551724</v>
      </c>
      <c r="AB621" s="65" t="str">
        <f>IF(SUM($J621,M621)=0,"Others",VLOOKUP(AA621,Master!$B$4:$D$13,3,TRUE))</f>
        <v>20-30%</v>
      </c>
      <c r="AC621" s="60" t="str">
        <f>IF(SUM(J621,K621)=0,"Others",IF(AND(K621=0,J621&gt;0),"Not Forecasted But Sold",IF(AND(K621&gt;0,J621=0),"Forecasted But Not Sold",IF(K621/J621&gt;1.1,"Overforecast",IF(K621/J621&lt;0.9,"Underforecast","Normal")))))</f>
        <v>Overforecast</v>
      </c>
      <c r="AD621" s="61" t="str">
        <f>IF(SUM(J621,L621)=0,"Others",IF(AND(L621=0,J621&gt;0),"Not Forecasted But Sold",IF(AND(L621&gt;0,J621=0),"Forecasted But Not Sold",IF(L621/J621&gt;1.1,"Overforecast",IF(L621/J621&lt;0.9,"Underforecast","Normal")))))</f>
        <v>Overforecast</v>
      </c>
      <c r="AE621" s="61" t="str">
        <f>IF(SUM(J621,M621)=0,"Others",IF(AND(M621=0,J621&gt;0),"Not Forecasted But Sold",IF(AND(M621&gt;0,J621=0),"Forecasted But Not Sold",IF(M621/J621&gt;1.1,"Overforecast",IF(M621/J621&lt;0.9,"Underforecast","Normal")))))</f>
        <v>Overforecast</v>
      </c>
      <c r="AF621" s="144" t="str">
        <f>IFERROR(IF(J621=0,"0",VLOOKUP(J621/M621,Master!$N$5:$P$11,3,TRUE)),"Sales Agst No FC")</f>
        <v>50-80</v>
      </c>
    </row>
    <row r="622" spans="1:32" x14ac:dyDescent="0.45">
      <c r="A622" s="60" t="s">
        <v>2302</v>
      </c>
      <c r="B622" s="61" t="s">
        <v>1122</v>
      </c>
      <c r="C622" s="61" t="s">
        <v>1139</v>
      </c>
      <c r="D622" s="61" t="s">
        <v>1242</v>
      </c>
      <c r="E622" s="62" t="s">
        <v>733</v>
      </c>
      <c r="F622" s="62" t="s">
        <v>1908</v>
      </c>
      <c r="G622" s="63">
        <v>44593</v>
      </c>
      <c r="H622" s="64">
        <v>1120</v>
      </c>
      <c r="I622" s="61" t="str">
        <f t="shared" si="52"/>
        <v>Demand</v>
      </c>
      <c r="J622" s="66">
        <v>23</v>
      </c>
      <c r="K622" s="67">
        <v>100</v>
      </c>
      <c r="L622" s="64">
        <v>100</v>
      </c>
      <c r="M622" s="64">
        <v>100</v>
      </c>
      <c r="N622" s="67">
        <f>ABS(K622-$J622)</f>
        <v>77</v>
      </c>
      <c r="O622" s="64">
        <f>ABS(L622-$J622)</f>
        <v>77</v>
      </c>
      <c r="P622" s="64">
        <f>ABS(M622-$J622)</f>
        <v>77</v>
      </c>
      <c r="Q622" s="66">
        <v>2.8833700000000002</v>
      </c>
      <c r="R622" s="66">
        <f>$Q622*J622</f>
        <v>66.317509999999999</v>
      </c>
      <c r="S622" s="67">
        <f>$Q622*K622</f>
        <v>288.33700000000005</v>
      </c>
      <c r="T622" s="64">
        <f>$Q622*L622</f>
        <v>288.33700000000005</v>
      </c>
      <c r="U622" s="64">
        <f>$Q622*M622</f>
        <v>288.33700000000005</v>
      </c>
      <c r="V622" s="67">
        <f t="shared" si="53"/>
        <v>222.01949000000005</v>
      </c>
      <c r="W622" s="64">
        <f t="shared" si="54"/>
        <v>222.01949000000005</v>
      </c>
      <c r="X622" s="117">
        <f t="shared" si="55"/>
        <v>222.01949000000005</v>
      </c>
      <c r="Y622" s="75">
        <f>IFERROR(MAX(1-N622/$J622,0),1)</f>
        <v>0</v>
      </c>
      <c r="Z622" s="27">
        <f>IFERROR(MAX(1-O622/$J622,0),1)</f>
        <v>0</v>
      </c>
      <c r="AA622" s="76">
        <f>IFERROR(MAX(1-P622/$J622,0),1)</f>
        <v>0</v>
      </c>
      <c r="AB622" s="65" t="str">
        <f>IF(SUM($J622,M622)=0,"Others",VLOOKUP(AA622,Master!$B$4:$D$13,3,TRUE))</f>
        <v>0-10%</v>
      </c>
      <c r="AC622" s="60" t="str">
        <f>IF(SUM(J622,K622)=0,"Others",IF(AND(K622=0,J622&gt;0),"Not Forecasted But Sold",IF(AND(K622&gt;0,J622=0),"Forecasted But Not Sold",IF(K622/J622&gt;1.1,"Overforecast",IF(K622/J622&lt;0.9,"Underforecast","Normal")))))</f>
        <v>Overforecast</v>
      </c>
      <c r="AD622" s="61" t="str">
        <f>IF(SUM(J622,L622)=0,"Others",IF(AND(L622=0,J622&gt;0),"Not Forecasted But Sold",IF(AND(L622&gt;0,J622=0),"Forecasted But Not Sold",IF(L622/J622&gt;1.1,"Overforecast",IF(L622/J622&lt;0.9,"Underforecast","Normal")))))</f>
        <v>Overforecast</v>
      </c>
      <c r="AE622" s="61" t="str">
        <f>IF(SUM(J622,M622)=0,"Others",IF(AND(M622=0,J622&gt;0),"Not Forecasted But Sold",IF(AND(M622&gt;0,J622=0),"Forecasted But Not Sold",IF(M622/J622&gt;1.1,"Overforecast",IF(M622/J622&lt;0.9,"Underforecast","Normal")))))</f>
        <v>Overforecast</v>
      </c>
      <c r="AF622" s="144" t="str">
        <f>IFERROR(IF(J622=0,"0",VLOOKUP(J622/M622,Master!$N$5:$P$11,3,TRUE)),"Sales Agst No FC")</f>
        <v>0-25</v>
      </c>
    </row>
    <row r="623" spans="1:32" x14ac:dyDescent="0.45">
      <c r="A623" s="60" t="s">
        <v>2302</v>
      </c>
      <c r="B623" s="61" t="s">
        <v>1122</v>
      </c>
      <c r="C623" s="61" t="s">
        <v>1139</v>
      </c>
      <c r="D623" s="61" t="s">
        <v>1242</v>
      </c>
      <c r="E623" s="62" t="s">
        <v>734</v>
      </c>
      <c r="F623" s="62" t="s">
        <v>1909</v>
      </c>
      <c r="G623" s="63">
        <v>44593</v>
      </c>
      <c r="H623" s="64">
        <v>1503</v>
      </c>
      <c r="I623" s="61" t="str">
        <f t="shared" si="52"/>
        <v>Demand</v>
      </c>
      <c r="J623" s="66">
        <v>18</v>
      </c>
      <c r="K623" s="67">
        <v>165</v>
      </c>
      <c r="L623" s="64">
        <v>165</v>
      </c>
      <c r="M623" s="64">
        <v>20</v>
      </c>
      <c r="N623" s="67">
        <f>ABS(K623-$J623)</f>
        <v>147</v>
      </c>
      <c r="O623" s="64">
        <f>ABS(L623-$J623)</f>
        <v>147</v>
      </c>
      <c r="P623" s="64">
        <f>ABS(M623-$J623)</f>
        <v>2</v>
      </c>
      <c r="Q623" s="66">
        <v>0.68897000000000008</v>
      </c>
      <c r="R623" s="66">
        <f>$Q623*J623</f>
        <v>12.401460000000002</v>
      </c>
      <c r="S623" s="67">
        <f>$Q623*K623</f>
        <v>113.68005000000001</v>
      </c>
      <c r="T623" s="64">
        <f>$Q623*L623</f>
        <v>113.68005000000001</v>
      </c>
      <c r="U623" s="64">
        <f>$Q623*M623</f>
        <v>13.779400000000003</v>
      </c>
      <c r="V623" s="67">
        <f t="shared" si="53"/>
        <v>101.27859000000001</v>
      </c>
      <c r="W623" s="64">
        <f t="shared" si="54"/>
        <v>101.27859000000001</v>
      </c>
      <c r="X623" s="117">
        <f t="shared" si="55"/>
        <v>1.3779400000000006</v>
      </c>
      <c r="Y623" s="75">
        <f>IFERROR(MAX(1-N623/$J623,0),1)</f>
        <v>0</v>
      </c>
      <c r="Z623" s="27">
        <f>IFERROR(MAX(1-O623/$J623,0),1)</f>
        <v>0</v>
      </c>
      <c r="AA623" s="76">
        <f>IFERROR(MAX(1-P623/$J623,0),1)</f>
        <v>0.88888888888888884</v>
      </c>
      <c r="AB623" s="65" t="str">
        <f>IF(SUM($J623,M623)=0,"Others",VLOOKUP(AA623,Master!$B$4:$D$13,3,TRUE))</f>
        <v>80-90%</v>
      </c>
      <c r="AC623" s="60" t="str">
        <f>IF(SUM(J623,K623)=0,"Others",IF(AND(K623=0,J623&gt;0),"Not Forecasted But Sold",IF(AND(K623&gt;0,J623=0),"Forecasted But Not Sold",IF(K623/J623&gt;1.1,"Overforecast",IF(K623/J623&lt;0.9,"Underforecast","Normal")))))</f>
        <v>Overforecast</v>
      </c>
      <c r="AD623" s="61" t="str">
        <f>IF(SUM(J623,L623)=0,"Others",IF(AND(L623=0,J623&gt;0),"Not Forecasted But Sold",IF(AND(L623&gt;0,J623=0),"Forecasted But Not Sold",IF(L623/J623&gt;1.1,"Overforecast",IF(L623/J623&lt;0.9,"Underforecast","Normal")))))</f>
        <v>Overforecast</v>
      </c>
      <c r="AE623" s="61" t="str">
        <f>IF(SUM(J623,M623)=0,"Others",IF(AND(M623=0,J623&gt;0),"Not Forecasted But Sold",IF(AND(M623&gt;0,J623=0),"Forecasted But Not Sold",IF(M623/J623&gt;1.1,"Overforecast",IF(M623/J623&lt;0.9,"Underforecast","Normal")))))</f>
        <v>Overforecast</v>
      </c>
      <c r="AF623" s="144" t="str">
        <f>IFERROR(IF(J623=0,"0",VLOOKUP(J623/M623,Master!$N$5:$P$11,3,TRUE)),"Sales Agst No FC")</f>
        <v>80-120</v>
      </c>
    </row>
    <row r="624" spans="1:32" x14ac:dyDescent="0.45">
      <c r="A624" s="60" t="s">
        <v>2302</v>
      </c>
      <c r="B624" s="61" t="s">
        <v>1123</v>
      </c>
      <c r="C624" s="61" t="s">
        <v>1139</v>
      </c>
      <c r="D624" s="61" t="s">
        <v>1242</v>
      </c>
      <c r="E624" s="62" t="s">
        <v>735</v>
      </c>
      <c r="F624" s="62" t="s">
        <v>1910</v>
      </c>
      <c r="G624" s="63">
        <v>44593</v>
      </c>
      <c r="H624" s="64">
        <v>0</v>
      </c>
      <c r="I624" s="61" t="str">
        <f t="shared" si="52"/>
        <v>Supply</v>
      </c>
      <c r="J624" s="66">
        <v>0</v>
      </c>
      <c r="K624" s="67">
        <v>109</v>
      </c>
      <c r="L624" s="64">
        <v>109</v>
      </c>
      <c r="M624" s="64">
        <v>500</v>
      </c>
      <c r="N624" s="67">
        <f>ABS(K624-$J624)</f>
        <v>109</v>
      </c>
      <c r="O624" s="64">
        <f>ABS(L624-$J624)</f>
        <v>109</v>
      </c>
      <c r="P624" s="64">
        <f>ABS(M624-$J624)</f>
        <v>500</v>
      </c>
      <c r="Q624" s="66">
        <v>3.5</v>
      </c>
      <c r="R624" s="66">
        <f>$Q624*J624</f>
        <v>0</v>
      </c>
      <c r="S624" s="67">
        <f>$Q624*K624</f>
        <v>381.5</v>
      </c>
      <c r="T624" s="64">
        <f>$Q624*L624</f>
        <v>381.5</v>
      </c>
      <c r="U624" s="64">
        <f>$Q624*M624</f>
        <v>1750</v>
      </c>
      <c r="V624" s="67">
        <f t="shared" si="53"/>
        <v>381.5</v>
      </c>
      <c r="W624" s="64">
        <f t="shared" si="54"/>
        <v>381.5</v>
      </c>
      <c r="X624" s="117">
        <f t="shared" si="55"/>
        <v>1750</v>
      </c>
      <c r="Y624" s="75">
        <f>IFERROR(MAX(1-N624/$J624,0),1)</f>
        <v>1</v>
      </c>
      <c r="Z624" s="27">
        <f>IFERROR(MAX(1-O624/$J624,0),1)</f>
        <v>1</v>
      </c>
      <c r="AA624" s="76">
        <f>IFERROR(MAX(1-P624/$J624,0),1)</f>
        <v>1</v>
      </c>
      <c r="AB624" s="65" t="str">
        <f>IF(SUM($J624,M624)=0,"Others",VLOOKUP(AA624,Master!$B$4:$D$13,3,TRUE))</f>
        <v>90-100%</v>
      </c>
      <c r="AC624" s="60" t="str">
        <f>IF(SUM(J624,K624)=0,"Others",IF(AND(K624=0,J624&gt;0),"Not Forecasted But Sold",IF(AND(K624&gt;0,J624=0),"Forecasted But Not Sold",IF(K624/J624&gt;1.1,"Overforecast",IF(K624/J624&lt;0.9,"Underforecast","Normal")))))</f>
        <v>Forecasted But Not Sold</v>
      </c>
      <c r="AD624" s="61" t="str">
        <f>IF(SUM(J624,L624)=0,"Others",IF(AND(L624=0,J624&gt;0),"Not Forecasted But Sold",IF(AND(L624&gt;0,J624=0),"Forecasted But Not Sold",IF(L624/J624&gt;1.1,"Overforecast",IF(L624/J624&lt;0.9,"Underforecast","Normal")))))</f>
        <v>Forecasted But Not Sold</v>
      </c>
      <c r="AE624" s="61" t="str">
        <f>IF(SUM(J624,M624)=0,"Others",IF(AND(M624=0,J624&gt;0),"Not Forecasted But Sold",IF(AND(M624&gt;0,J624=0),"Forecasted But Not Sold",IF(M624/J624&gt;1.1,"Overforecast",IF(M624/J624&lt;0.9,"Underforecast","Normal")))))</f>
        <v>Forecasted But Not Sold</v>
      </c>
      <c r="AF624" s="144" t="str">
        <f>IFERROR(IF(J624=0,"0",VLOOKUP(J624/M624,Master!$N$5:$P$11,3,TRUE)),"Sales Agst No FC")</f>
        <v>0</v>
      </c>
    </row>
    <row r="625" spans="1:32" x14ac:dyDescent="0.45">
      <c r="A625" s="60" t="s">
        <v>2302</v>
      </c>
      <c r="B625" s="61" t="s">
        <v>1121</v>
      </c>
      <c r="C625" s="61" t="s">
        <v>1139</v>
      </c>
      <c r="D625" s="61" t="s">
        <v>1242</v>
      </c>
      <c r="E625" s="62" t="s">
        <v>736</v>
      </c>
      <c r="F625" s="62" t="s">
        <v>1911</v>
      </c>
      <c r="G625" s="63">
        <v>44593</v>
      </c>
      <c r="H625" s="64">
        <v>0</v>
      </c>
      <c r="I625" s="61" t="str">
        <f t="shared" si="52"/>
        <v>Supply</v>
      </c>
      <c r="J625" s="66">
        <v>0</v>
      </c>
      <c r="K625" s="67">
        <v>98</v>
      </c>
      <c r="L625" s="64">
        <v>98</v>
      </c>
      <c r="M625" s="64">
        <v>0</v>
      </c>
      <c r="N625" s="67">
        <f>ABS(K625-$J625)</f>
        <v>98</v>
      </c>
      <c r="O625" s="64">
        <f>ABS(L625-$J625)</f>
        <v>98</v>
      </c>
      <c r="P625" s="64">
        <f>ABS(M625-$J625)</f>
        <v>0</v>
      </c>
      <c r="Q625" s="66">
        <v>0.88213995044451665</v>
      </c>
      <c r="R625" s="66">
        <f>$Q625*J625</f>
        <v>0</v>
      </c>
      <c r="S625" s="67">
        <f>$Q625*K625</f>
        <v>86.449715143562628</v>
      </c>
      <c r="T625" s="64">
        <f>$Q625*L625</f>
        <v>86.449715143562628</v>
      </c>
      <c r="U625" s="64">
        <f>$Q625*M625</f>
        <v>0</v>
      </c>
      <c r="V625" s="67">
        <f t="shared" si="53"/>
        <v>86.449715143562628</v>
      </c>
      <c r="W625" s="64">
        <f t="shared" si="54"/>
        <v>86.449715143562628</v>
      </c>
      <c r="X625" s="117">
        <f t="shared" si="55"/>
        <v>0</v>
      </c>
      <c r="Y625" s="75">
        <f>IFERROR(MAX(1-N625/$J625,0),1)</f>
        <v>1</v>
      </c>
      <c r="Z625" s="27">
        <f>IFERROR(MAX(1-O625/$J625,0),1)</f>
        <v>1</v>
      </c>
      <c r="AA625" s="76">
        <f>IFERROR(MAX(1-P625/$J625,0),1)</f>
        <v>1</v>
      </c>
      <c r="AB625" s="65" t="str">
        <f>IF(SUM($J625,M625)=0,"Others",VLOOKUP(AA625,Master!$B$4:$D$13,3,TRUE))</f>
        <v>Others</v>
      </c>
      <c r="AC625" s="60" t="str">
        <f>IF(SUM(J625,K625)=0,"Others",IF(AND(K625=0,J625&gt;0),"Not Forecasted But Sold",IF(AND(K625&gt;0,J625=0),"Forecasted But Not Sold",IF(K625/J625&gt;1.1,"Overforecast",IF(K625/J625&lt;0.9,"Underforecast","Normal")))))</f>
        <v>Forecasted But Not Sold</v>
      </c>
      <c r="AD625" s="61" t="str">
        <f>IF(SUM(J625,L625)=0,"Others",IF(AND(L625=0,J625&gt;0),"Not Forecasted But Sold",IF(AND(L625&gt;0,J625=0),"Forecasted But Not Sold",IF(L625/J625&gt;1.1,"Overforecast",IF(L625/J625&lt;0.9,"Underforecast","Normal")))))</f>
        <v>Forecasted But Not Sold</v>
      </c>
      <c r="AE625" s="61" t="str">
        <f>IF(SUM(J625,M625)=0,"Others",IF(AND(M625=0,J625&gt;0),"Not Forecasted But Sold",IF(AND(M625&gt;0,J625=0),"Forecasted But Not Sold",IF(M625/J625&gt;1.1,"Overforecast",IF(M625/J625&lt;0.9,"Underforecast","Normal")))))</f>
        <v>Others</v>
      </c>
      <c r="AF625" s="144" t="str">
        <f>IFERROR(IF(J625=0,"0",VLOOKUP(J625/M625,Master!$N$5:$P$11,3,TRUE)),"Sales Agst No FC")</f>
        <v>0</v>
      </c>
    </row>
    <row r="626" spans="1:32" x14ac:dyDescent="0.45">
      <c r="A626" s="60" t="s">
        <v>2302</v>
      </c>
      <c r="B626" s="61" t="s">
        <v>1121</v>
      </c>
      <c r="C626" s="61" t="s">
        <v>1139</v>
      </c>
      <c r="D626" s="61" t="s">
        <v>1242</v>
      </c>
      <c r="E626" s="62" t="s">
        <v>737</v>
      </c>
      <c r="F626" s="62" t="s">
        <v>1912</v>
      </c>
      <c r="G626" s="63">
        <v>44593</v>
      </c>
      <c r="H626" s="64">
        <v>495</v>
      </c>
      <c r="I626" s="61" t="str">
        <f t="shared" si="52"/>
        <v>Demand</v>
      </c>
      <c r="J626" s="66">
        <v>368</v>
      </c>
      <c r="K626" s="67">
        <v>1147</v>
      </c>
      <c r="L626" s="64">
        <v>1147</v>
      </c>
      <c r="M626" s="64">
        <v>1100</v>
      </c>
      <c r="N626" s="67">
        <f>ABS(K626-$J626)</f>
        <v>779</v>
      </c>
      <c r="O626" s="64">
        <f>ABS(L626-$J626)</f>
        <v>779</v>
      </c>
      <c r="P626" s="64">
        <f>ABS(M626-$J626)</f>
        <v>732</v>
      </c>
      <c r="Q626" s="66">
        <v>1.7204403339362324</v>
      </c>
      <c r="R626" s="66">
        <f>$Q626*J626</f>
        <v>633.12204288853354</v>
      </c>
      <c r="S626" s="67">
        <f>$Q626*K626</f>
        <v>1973.3450630248585</v>
      </c>
      <c r="T626" s="64">
        <f>$Q626*L626</f>
        <v>1973.3450630248585</v>
      </c>
      <c r="U626" s="64">
        <f>$Q626*M626</f>
        <v>1892.4843673298556</v>
      </c>
      <c r="V626" s="67">
        <f t="shared" si="53"/>
        <v>1340.223020136325</v>
      </c>
      <c r="W626" s="64">
        <f t="shared" si="54"/>
        <v>1340.223020136325</v>
      </c>
      <c r="X626" s="117">
        <f t="shared" si="55"/>
        <v>1259.362324441322</v>
      </c>
      <c r="Y626" s="75">
        <f>IFERROR(MAX(1-N626/$J626,0),1)</f>
        <v>0</v>
      </c>
      <c r="Z626" s="27">
        <f>IFERROR(MAX(1-O626/$J626,0),1)</f>
        <v>0</v>
      </c>
      <c r="AA626" s="76">
        <f>IFERROR(MAX(1-P626/$J626,0),1)</f>
        <v>0</v>
      </c>
      <c r="AB626" s="65" t="str">
        <f>IF(SUM($J626,M626)=0,"Others",VLOOKUP(AA626,Master!$B$4:$D$13,3,TRUE))</f>
        <v>0-10%</v>
      </c>
      <c r="AC626" s="60" t="str">
        <f>IF(SUM(J626,K626)=0,"Others",IF(AND(K626=0,J626&gt;0),"Not Forecasted But Sold",IF(AND(K626&gt;0,J626=0),"Forecasted But Not Sold",IF(K626/J626&gt;1.1,"Overforecast",IF(K626/J626&lt;0.9,"Underforecast","Normal")))))</f>
        <v>Overforecast</v>
      </c>
      <c r="AD626" s="61" t="str">
        <f>IF(SUM(J626,L626)=0,"Others",IF(AND(L626=0,J626&gt;0),"Not Forecasted But Sold",IF(AND(L626&gt;0,J626=0),"Forecasted But Not Sold",IF(L626/J626&gt;1.1,"Overforecast",IF(L626/J626&lt;0.9,"Underforecast","Normal")))))</f>
        <v>Overforecast</v>
      </c>
      <c r="AE626" s="61" t="str">
        <f>IF(SUM(J626,M626)=0,"Others",IF(AND(M626=0,J626&gt;0),"Not Forecasted But Sold",IF(AND(M626&gt;0,J626=0),"Forecasted But Not Sold",IF(M626/J626&gt;1.1,"Overforecast",IF(M626/J626&lt;0.9,"Underforecast","Normal")))))</f>
        <v>Overforecast</v>
      </c>
      <c r="AF626" s="144" t="str">
        <f>IFERROR(IF(J626=0,"0",VLOOKUP(J626/M626,Master!$N$5:$P$11,3,TRUE)),"Sales Agst No FC")</f>
        <v>25-50</v>
      </c>
    </row>
    <row r="627" spans="1:32" x14ac:dyDescent="0.45">
      <c r="A627" s="60" t="s">
        <v>2302</v>
      </c>
      <c r="B627" s="61" t="s">
        <v>1121</v>
      </c>
      <c r="C627" s="61" t="s">
        <v>1139</v>
      </c>
      <c r="D627" s="61" t="s">
        <v>1242</v>
      </c>
      <c r="E627" s="62" t="s">
        <v>738</v>
      </c>
      <c r="F627" s="62" t="s">
        <v>1913</v>
      </c>
      <c r="G627" s="63">
        <v>44593</v>
      </c>
      <c r="H627" s="64">
        <v>5062</v>
      </c>
      <c r="I627" s="61" t="str">
        <f t="shared" si="52"/>
        <v>Demand</v>
      </c>
      <c r="J627" s="66">
        <v>2029</v>
      </c>
      <c r="K627" s="67">
        <v>925</v>
      </c>
      <c r="L627" s="64">
        <v>925</v>
      </c>
      <c r="M627" s="64">
        <v>1000</v>
      </c>
      <c r="N627" s="67">
        <f>ABS(K627-$J627)</f>
        <v>1104</v>
      </c>
      <c r="O627" s="64">
        <f>ABS(L627-$J627)</f>
        <v>1104</v>
      </c>
      <c r="P627" s="64">
        <f>ABS(M627-$J627)</f>
        <v>1029</v>
      </c>
      <c r="Q627" s="66">
        <v>0.93067237045913531</v>
      </c>
      <c r="R627" s="66">
        <f>$Q627*J627</f>
        <v>1888.3342396615856</v>
      </c>
      <c r="S627" s="67">
        <f>$Q627*K627</f>
        <v>860.87194267470011</v>
      </c>
      <c r="T627" s="64">
        <f>$Q627*L627</f>
        <v>860.87194267470011</v>
      </c>
      <c r="U627" s="64">
        <f>$Q627*M627</f>
        <v>930.67237045913532</v>
      </c>
      <c r="V627" s="67">
        <f t="shared" si="53"/>
        <v>1027.4622969868856</v>
      </c>
      <c r="W627" s="64">
        <f t="shared" si="54"/>
        <v>1027.4622969868856</v>
      </c>
      <c r="X627" s="117">
        <f t="shared" si="55"/>
        <v>957.66186920245025</v>
      </c>
      <c r="Y627" s="75">
        <f>IFERROR(MAX(1-N627/$J627,0),1)</f>
        <v>0.45588960078856577</v>
      </c>
      <c r="Z627" s="27">
        <f>IFERROR(MAX(1-O627/$J627,0),1)</f>
        <v>0.45588960078856577</v>
      </c>
      <c r="AA627" s="76">
        <f>IFERROR(MAX(1-P627/$J627,0),1)</f>
        <v>0.49285362247412523</v>
      </c>
      <c r="AB627" s="65" t="str">
        <f>IF(SUM($J627,M627)=0,"Others",VLOOKUP(AA627,Master!$B$4:$D$13,3,TRUE))</f>
        <v>40-50%</v>
      </c>
      <c r="AC627" s="60" t="str">
        <f>IF(SUM(J627,K627)=0,"Others",IF(AND(K627=0,J627&gt;0),"Not Forecasted But Sold",IF(AND(K627&gt;0,J627=0),"Forecasted But Not Sold",IF(K627/J627&gt;1.1,"Overforecast",IF(K627/J627&lt;0.9,"Underforecast","Normal")))))</f>
        <v>Underforecast</v>
      </c>
      <c r="AD627" s="61" t="str">
        <f>IF(SUM(J627,L627)=0,"Others",IF(AND(L627=0,J627&gt;0),"Not Forecasted But Sold",IF(AND(L627&gt;0,J627=0),"Forecasted But Not Sold",IF(L627/J627&gt;1.1,"Overforecast",IF(L627/J627&lt;0.9,"Underforecast","Normal")))))</f>
        <v>Underforecast</v>
      </c>
      <c r="AE627" s="61" t="str">
        <f>IF(SUM(J627,M627)=0,"Others",IF(AND(M627=0,J627&gt;0),"Not Forecasted But Sold",IF(AND(M627&gt;0,J627=0),"Forecasted But Not Sold",IF(M627/J627&gt;1.1,"Overforecast",IF(M627/J627&lt;0.9,"Underforecast","Normal")))))</f>
        <v>Underforecast</v>
      </c>
      <c r="AF627" s="144" t="str">
        <f>IFERROR(IF(J627=0,"0",VLOOKUP(J627/M627,Master!$N$5:$P$11,3,TRUE)),"Sales Agst No FC")</f>
        <v>&gt;200"</v>
      </c>
    </row>
    <row r="628" spans="1:32" x14ac:dyDescent="0.45">
      <c r="A628" s="60" t="s">
        <v>2302</v>
      </c>
      <c r="B628" s="61" t="s">
        <v>1121</v>
      </c>
      <c r="C628" s="61" t="s">
        <v>1139</v>
      </c>
      <c r="D628" s="61" t="s">
        <v>1242</v>
      </c>
      <c r="E628" s="62" t="s">
        <v>739</v>
      </c>
      <c r="F628" s="62" t="s">
        <v>1914</v>
      </c>
      <c r="G628" s="63">
        <v>44593</v>
      </c>
      <c r="H628" s="64">
        <v>170</v>
      </c>
      <c r="I628" s="61" t="str">
        <f t="shared" si="52"/>
        <v>Supply</v>
      </c>
      <c r="J628" s="66">
        <v>0</v>
      </c>
      <c r="K628" s="67">
        <v>12369</v>
      </c>
      <c r="L628" s="64">
        <v>12369</v>
      </c>
      <c r="M628" s="64">
        <v>15000</v>
      </c>
      <c r="N628" s="67">
        <f>ABS(K628-$J628)</f>
        <v>12369</v>
      </c>
      <c r="O628" s="64">
        <f>ABS(L628-$J628)</f>
        <v>12369</v>
      </c>
      <c r="P628" s="64">
        <f>ABS(M628-$J628)</f>
        <v>15000</v>
      </c>
      <c r="Q628" s="66">
        <v>1.8560397671324858</v>
      </c>
      <c r="R628" s="66">
        <f>$Q628*J628</f>
        <v>0</v>
      </c>
      <c r="S628" s="67">
        <f>$Q628*K628</f>
        <v>22957.355879661718</v>
      </c>
      <c r="T628" s="64">
        <f>$Q628*L628</f>
        <v>22957.355879661718</v>
      </c>
      <c r="U628" s="64">
        <f>$Q628*M628</f>
        <v>27840.596506987287</v>
      </c>
      <c r="V628" s="67">
        <f t="shared" si="53"/>
        <v>22957.355879661718</v>
      </c>
      <c r="W628" s="64">
        <f t="shared" si="54"/>
        <v>22957.355879661718</v>
      </c>
      <c r="X628" s="117">
        <f t="shared" si="55"/>
        <v>27840.596506987287</v>
      </c>
      <c r="Y628" s="75">
        <f>IFERROR(MAX(1-N628/$J628,0),1)</f>
        <v>1</v>
      </c>
      <c r="Z628" s="27">
        <f>IFERROR(MAX(1-O628/$J628,0),1)</f>
        <v>1</v>
      </c>
      <c r="AA628" s="76">
        <f>IFERROR(MAX(1-P628/$J628,0),1)</f>
        <v>1</v>
      </c>
      <c r="AB628" s="65" t="str">
        <f>IF(SUM($J628,M628)=0,"Others",VLOOKUP(AA628,Master!$B$4:$D$13,3,TRUE))</f>
        <v>90-100%</v>
      </c>
      <c r="AC628" s="60" t="str">
        <f>IF(SUM(J628,K628)=0,"Others",IF(AND(K628=0,J628&gt;0),"Not Forecasted But Sold",IF(AND(K628&gt;0,J628=0),"Forecasted But Not Sold",IF(K628/J628&gt;1.1,"Overforecast",IF(K628/J628&lt;0.9,"Underforecast","Normal")))))</f>
        <v>Forecasted But Not Sold</v>
      </c>
      <c r="AD628" s="61" t="str">
        <f>IF(SUM(J628,L628)=0,"Others",IF(AND(L628=0,J628&gt;0),"Not Forecasted But Sold",IF(AND(L628&gt;0,J628=0),"Forecasted But Not Sold",IF(L628/J628&gt;1.1,"Overforecast",IF(L628/J628&lt;0.9,"Underforecast","Normal")))))</f>
        <v>Forecasted But Not Sold</v>
      </c>
      <c r="AE628" s="61" t="str">
        <f>IF(SUM(J628,M628)=0,"Others",IF(AND(M628=0,J628&gt;0),"Not Forecasted But Sold",IF(AND(M628&gt;0,J628=0),"Forecasted But Not Sold",IF(M628/J628&gt;1.1,"Overforecast",IF(M628/J628&lt;0.9,"Underforecast","Normal")))))</f>
        <v>Forecasted But Not Sold</v>
      </c>
      <c r="AF628" s="144" t="str">
        <f>IFERROR(IF(J628=0,"0",VLOOKUP(J628/M628,Master!$N$5:$P$11,3,TRUE)),"Sales Agst No FC")</f>
        <v>0</v>
      </c>
    </row>
    <row r="629" spans="1:32" x14ac:dyDescent="0.45">
      <c r="A629" s="60" t="s">
        <v>2302</v>
      </c>
      <c r="B629" s="61" t="s">
        <v>1121</v>
      </c>
      <c r="C629" s="61" t="s">
        <v>1139</v>
      </c>
      <c r="D629" s="61" t="s">
        <v>1242</v>
      </c>
      <c r="E629" s="62" t="s">
        <v>740</v>
      </c>
      <c r="F629" s="62" t="s">
        <v>1915</v>
      </c>
      <c r="G629" s="63">
        <v>44593</v>
      </c>
      <c r="H629" s="64">
        <v>2241</v>
      </c>
      <c r="I629" s="61" t="str">
        <f t="shared" si="52"/>
        <v>Demand</v>
      </c>
      <c r="J629" s="66">
        <v>771</v>
      </c>
      <c r="K629" s="67">
        <v>662</v>
      </c>
      <c r="L629" s="64">
        <v>662</v>
      </c>
      <c r="M629" s="64">
        <v>800</v>
      </c>
      <c r="N629" s="67">
        <f>ABS(K629-$J629)</f>
        <v>109</v>
      </c>
      <c r="O629" s="64">
        <f>ABS(L629-$J629)</f>
        <v>109</v>
      </c>
      <c r="P629" s="64">
        <f>ABS(M629-$J629)</f>
        <v>29</v>
      </c>
      <c r="Q629" s="66">
        <v>0.46596244539718312</v>
      </c>
      <c r="R629" s="66">
        <f>$Q629*J629</f>
        <v>359.2570454012282</v>
      </c>
      <c r="S629" s="67">
        <f>$Q629*K629</f>
        <v>308.46713885293525</v>
      </c>
      <c r="T629" s="64">
        <f>$Q629*L629</f>
        <v>308.46713885293525</v>
      </c>
      <c r="U629" s="64">
        <f>$Q629*M629</f>
        <v>372.76995631774651</v>
      </c>
      <c r="V629" s="67">
        <f t="shared" si="53"/>
        <v>50.789906548292947</v>
      </c>
      <c r="W629" s="64">
        <f t="shared" si="54"/>
        <v>50.789906548292947</v>
      </c>
      <c r="X629" s="117">
        <f t="shared" si="55"/>
        <v>13.512910916518308</v>
      </c>
      <c r="Y629" s="75">
        <f>IFERROR(MAX(1-N629/$J629,0),1)</f>
        <v>0.85862516212710771</v>
      </c>
      <c r="Z629" s="27">
        <f>IFERROR(MAX(1-O629/$J629,0),1)</f>
        <v>0.85862516212710771</v>
      </c>
      <c r="AA629" s="76">
        <f>IFERROR(MAX(1-P629/$J629,0),1)</f>
        <v>0.96238651102464334</v>
      </c>
      <c r="AB629" s="65" t="str">
        <f>IF(SUM($J629,M629)=0,"Others",VLOOKUP(AA629,Master!$B$4:$D$13,3,TRUE))</f>
        <v>90-100%</v>
      </c>
      <c r="AC629" s="60" t="str">
        <f>IF(SUM(J629,K629)=0,"Others",IF(AND(K629=0,J629&gt;0),"Not Forecasted But Sold",IF(AND(K629&gt;0,J629=0),"Forecasted But Not Sold",IF(K629/J629&gt;1.1,"Overforecast",IF(K629/J629&lt;0.9,"Underforecast","Normal")))))</f>
        <v>Underforecast</v>
      </c>
      <c r="AD629" s="61" t="str">
        <f>IF(SUM(J629,L629)=0,"Others",IF(AND(L629=0,J629&gt;0),"Not Forecasted But Sold",IF(AND(L629&gt;0,J629=0),"Forecasted But Not Sold",IF(L629/J629&gt;1.1,"Overforecast",IF(L629/J629&lt;0.9,"Underforecast","Normal")))))</f>
        <v>Underforecast</v>
      </c>
      <c r="AE629" s="61" t="str">
        <f>IF(SUM(J629,M629)=0,"Others",IF(AND(M629=0,J629&gt;0),"Not Forecasted But Sold",IF(AND(M629&gt;0,J629=0),"Forecasted But Not Sold",IF(M629/J629&gt;1.1,"Overforecast",IF(M629/J629&lt;0.9,"Underforecast","Normal")))))</f>
        <v>Normal</v>
      </c>
      <c r="AF629" s="144" t="str">
        <f>IFERROR(IF(J629=0,"0",VLOOKUP(J629/M629,Master!$N$5:$P$11,3,TRUE)),"Sales Agst No FC")</f>
        <v>80-120</v>
      </c>
    </row>
    <row r="630" spans="1:32" x14ac:dyDescent="0.45">
      <c r="A630" s="60" t="s">
        <v>2302</v>
      </c>
      <c r="B630" s="61" t="s">
        <v>1123</v>
      </c>
      <c r="C630" s="61" t="s">
        <v>1139</v>
      </c>
      <c r="D630" s="61" t="s">
        <v>1242</v>
      </c>
      <c r="E630" s="62" t="s">
        <v>741</v>
      </c>
      <c r="F630" s="62" t="s">
        <v>1916</v>
      </c>
      <c r="G630" s="63">
        <v>44593</v>
      </c>
      <c r="H630" s="64">
        <v>1836</v>
      </c>
      <c r="I630" s="61" t="str">
        <f t="shared" si="52"/>
        <v>Demand</v>
      </c>
      <c r="J630" s="66">
        <v>1187</v>
      </c>
      <c r="K630" s="67">
        <v>1573</v>
      </c>
      <c r="L630" s="64">
        <v>1573</v>
      </c>
      <c r="M630" s="64">
        <v>500</v>
      </c>
      <c r="N630" s="67">
        <f>ABS(K630-$J630)</f>
        <v>386</v>
      </c>
      <c r="O630" s="64">
        <f>ABS(L630-$J630)</f>
        <v>386</v>
      </c>
      <c r="P630" s="64">
        <f>ABS(M630-$J630)</f>
        <v>687</v>
      </c>
      <c r="Q630" s="66">
        <v>5.3188640299750212</v>
      </c>
      <c r="R630" s="66">
        <f>$Q630*J630</f>
        <v>6313.4916035803499</v>
      </c>
      <c r="S630" s="67">
        <f>$Q630*K630</f>
        <v>8366.5731191507075</v>
      </c>
      <c r="T630" s="64">
        <f>$Q630*L630</f>
        <v>8366.5731191507075</v>
      </c>
      <c r="U630" s="64">
        <f>$Q630*M630</f>
        <v>2659.4320149875107</v>
      </c>
      <c r="V630" s="67">
        <f t="shared" si="53"/>
        <v>2053.0815155703576</v>
      </c>
      <c r="W630" s="64">
        <f t="shared" si="54"/>
        <v>2053.0815155703576</v>
      </c>
      <c r="X630" s="117">
        <f t="shared" si="55"/>
        <v>3654.0595885928392</v>
      </c>
      <c r="Y630" s="75">
        <f>IFERROR(MAX(1-N630/$J630,0),1)</f>
        <v>0.67481044650379107</v>
      </c>
      <c r="Z630" s="27">
        <f>IFERROR(MAX(1-O630/$J630,0),1)</f>
        <v>0.67481044650379107</v>
      </c>
      <c r="AA630" s="76">
        <f>IFERROR(MAX(1-P630/$J630,0),1)</f>
        <v>0.4212299915754002</v>
      </c>
      <c r="AB630" s="65" t="str">
        <f>IF(SUM($J630,M630)=0,"Others",VLOOKUP(AA630,Master!$B$4:$D$13,3,TRUE))</f>
        <v>40-50%</v>
      </c>
      <c r="AC630" s="60" t="str">
        <f>IF(SUM(J630,K630)=0,"Others",IF(AND(K630=0,J630&gt;0),"Not Forecasted But Sold",IF(AND(K630&gt;0,J630=0),"Forecasted But Not Sold",IF(K630/J630&gt;1.1,"Overforecast",IF(K630/J630&lt;0.9,"Underforecast","Normal")))))</f>
        <v>Overforecast</v>
      </c>
      <c r="AD630" s="61" t="str">
        <f>IF(SUM(J630,L630)=0,"Others",IF(AND(L630=0,J630&gt;0),"Not Forecasted But Sold",IF(AND(L630&gt;0,J630=0),"Forecasted But Not Sold",IF(L630/J630&gt;1.1,"Overforecast",IF(L630/J630&lt;0.9,"Underforecast","Normal")))))</f>
        <v>Overforecast</v>
      </c>
      <c r="AE630" s="61" t="str">
        <f>IF(SUM(J630,M630)=0,"Others",IF(AND(M630=0,J630&gt;0),"Not Forecasted But Sold",IF(AND(M630&gt;0,J630=0),"Forecasted But Not Sold",IF(M630/J630&gt;1.1,"Overforecast",IF(M630/J630&lt;0.9,"Underforecast","Normal")))))</f>
        <v>Underforecast</v>
      </c>
      <c r="AF630" s="144" t="str">
        <f>IFERROR(IF(J630=0,"0",VLOOKUP(J630/M630,Master!$N$5:$P$11,3,TRUE)),"Sales Agst No FC")</f>
        <v>&gt;200"</v>
      </c>
    </row>
    <row r="631" spans="1:32" x14ac:dyDescent="0.45">
      <c r="A631" s="60" t="s">
        <v>2302</v>
      </c>
      <c r="B631" s="61" t="s">
        <v>1123</v>
      </c>
      <c r="C631" s="61" t="s">
        <v>1139</v>
      </c>
      <c r="D631" s="61" t="s">
        <v>1242</v>
      </c>
      <c r="E631" s="62" t="s">
        <v>742</v>
      </c>
      <c r="F631" s="62" t="s">
        <v>1917</v>
      </c>
      <c r="G631" s="63">
        <v>44593</v>
      </c>
      <c r="H631" s="64">
        <v>2506</v>
      </c>
      <c r="I631" s="61" t="str">
        <f t="shared" si="52"/>
        <v>Demand</v>
      </c>
      <c r="J631" s="66">
        <v>51</v>
      </c>
      <c r="K631" s="67">
        <v>241</v>
      </c>
      <c r="L631" s="64">
        <v>241</v>
      </c>
      <c r="M631" s="64">
        <v>400</v>
      </c>
      <c r="N631" s="67">
        <f>ABS(K631-$J631)</f>
        <v>190</v>
      </c>
      <c r="O631" s="64">
        <f>ABS(L631-$J631)</f>
        <v>190</v>
      </c>
      <c r="P631" s="64">
        <f>ABS(M631-$J631)</f>
        <v>349</v>
      </c>
      <c r="Q631" s="66">
        <v>0.80121347918136909</v>
      </c>
      <c r="R631" s="66">
        <f>$Q631*J631</f>
        <v>40.861887438249823</v>
      </c>
      <c r="S631" s="67">
        <f>$Q631*K631</f>
        <v>193.09244848270995</v>
      </c>
      <c r="T631" s="64">
        <f>$Q631*L631</f>
        <v>193.09244848270995</v>
      </c>
      <c r="U631" s="64">
        <f>$Q631*M631</f>
        <v>320.48539167254762</v>
      </c>
      <c r="V631" s="67">
        <f t="shared" si="53"/>
        <v>152.23056104446013</v>
      </c>
      <c r="W631" s="64">
        <f t="shared" si="54"/>
        <v>152.23056104446013</v>
      </c>
      <c r="X631" s="117">
        <f t="shared" si="55"/>
        <v>279.6235042342978</v>
      </c>
      <c r="Y631" s="75">
        <f>IFERROR(MAX(1-N631/$J631,0),1)</f>
        <v>0</v>
      </c>
      <c r="Z631" s="27">
        <f>IFERROR(MAX(1-O631/$J631,0),1)</f>
        <v>0</v>
      </c>
      <c r="AA631" s="76">
        <f>IFERROR(MAX(1-P631/$J631,0),1)</f>
        <v>0</v>
      </c>
      <c r="AB631" s="65" t="str">
        <f>IF(SUM($J631,M631)=0,"Others",VLOOKUP(AA631,Master!$B$4:$D$13,3,TRUE))</f>
        <v>0-10%</v>
      </c>
      <c r="AC631" s="60" t="str">
        <f>IF(SUM(J631,K631)=0,"Others",IF(AND(K631=0,J631&gt;0),"Not Forecasted But Sold",IF(AND(K631&gt;0,J631=0),"Forecasted But Not Sold",IF(K631/J631&gt;1.1,"Overforecast",IF(K631/J631&lt;0.9,"Underforecast","Normal")))))</f>
        <v>Overforecast</v>
      </c>
      <c r="AD631" s="61" t="str">
        <f>IF(SUM(J631,L631)=0,"Others",IF(AND(L631=0,J631&gt;0),"Not Forecasted But Sold",IF(AND(L631&gt;0,J631=0),"Forecasted But Not Sold",IF(L631/J631&gt;1.1,"Overforecast",IF(L631/J631&lt;0.9,"Underforecast","Normal")))))</f>
        <v>Overforecast</v>
      </c>
      <c r="AE631" s="61" t="str">
        <f>IF(SUM(J631,M631)=0,"Others",IF(AND(M631=0,J631&gt;0),"Not Forecasted But Sold",IF(AND(M631&gt;0,J631=0),"Forecasted But Not Sold",IF(M631/J631&gt;1.1,"Overforecast",IF(M631/J631&lt;0.9,"Underforecast","Normal")))))</f>
        <v>Overforecast</v>
      </c>
      <c r="AF631" s="144" t="str">
        <f>IFERROR(IF(J631=0,"0",VLOOKUP(J631/M631,Master!$N$5:$P$11,3,TRUE)),"Sales Agst No FC")</f>
        <v>0-25</v>
      </c>
    </row>
    <row r="632" spans="1:32" x14ac:dyDescent="0.45">
      <c r="A632" s="60" t="s">
        <v>2302</v>
      </c>
      <c r="B632" s="61" t="s">
        <v>1123</v>
      </c>
      <c r="C632" s="61" t="s">
        <v>1139</v>
      </c>
      <c r="D632" s="61" t="s">
        <v>1242</v>
      </c>
      <c r="E632" s="62" t="s">
        <v>743</v>
      </c>
      <c r="F632" s="62" t="s">
        <v>1918</v>
      </c>
      <c r="G632" s="63">
        <v>44593</v>
      </c>
      <c r="H632" s="64">
        <v>9613</v>
      </c>
      <c r="I632" s="61" t="str">
        <f t="shared" si="52"/>
        <v>Demand</v>
      </c>
      <c r="J632" s="66">
        <v>53</v>
      </c>
      <c r="K632" s="67">
        <v>258</v>
      </c>
      <c r="L632" s="64">
        <v>258</v>
      </c>
      <c r="M632" s="64">
        <v>300</v>
      </c>
      <c r="N632" s="67">
        <f>ABS(K632-$J632)</f>
        <v>205</v>
      </c>
      <c r="O632" s="64">
        <f>ABS(L632-$J632)</f>
        <v>205</v>
      </c>
      <c r="P632" s="64">
        <f>ABS(M632-$J632)</f>
        <v>247</v>
      </c>
      <c r="Q632" s="66">
        <v>2.732002</v>
      </c>
      <c r="R632" s="66">
        <f>$Q632*J632</f>
        <v>144.79610600000001</v>
      </c>
      <c r="S632" s="67">
        <f>$Q632*K632</f>
        <v>704.85651600000006</v>
      </c>
      <c r="T632" s="64">
        <f>$Q632*L632</f>
        <v>704.85651600000006</v>
      </c>
      <c r="U632" s="64">
        <f>$Q632*M632</f>
        <v>819.60059999999999</v>
      </c>
      <c r="V632" s="67">
        <f t="shared" si="53"/>
        <v>560.06041000000005</v>
      </c>
      <c r="W632" s="64">
        <f t="shared" si="54"/>
        <v>560.06041000000005</v>
      </c>
      <c r="X632" s="117">
        <f t="shared" si="55"/>
        <v>674.80449399999998</v>
      </c>
      <c r="Y632" s="75">
        <f>IFERROR(MAX(1-N632/$J632,0),1)</f>
        <v>0</v>
      </c>
      <c r="Z632" s="27">
        <f>IFERROR(MAX(1-O632/$J632,0),1)</f>
        <v>0</v>
      </c>
      <c r="AA632" s="76">
        <f>IFERROR(MAX(1-P632/$J632,0),1)</f>
        <v>0</v>
      </c>
      <c r="AB632" s="65" t="str">
        <f>IF(SUM($J632,M632)=0,"Others",VLOOKUP(AA632,Master!$B$4:$D$13,3,TRUE))</f>
        <v>0-10%</v>
      </c>
      <c r="AC632" s="60" t="str">
        <f>IF(SUM(J632,K632)=0,"Others",IF(AND(K632=0,J632&gt;0),"Not Forecasted But Sold",IF(AND(K632&gt;0,J632=0),"Forecasted But Not Sold",IF(K632/J632&gt;1.1,"Overforecast",IF(K632/J632&lt;0.9,"Underforecast","Normal")))))</f>
        <v>Overforecast</v>
      </c>
      <c r="AD632" s="61" t="str">
        <f>IF(SUM(J632,L632)=0,"Others",IF(AND(L632=0,J632&gt;0),"Not Forecasted But Sold",IF(AND(L632&gt;0,J632=0),"Forecasted But Not Sold",IF(L632/J632&gt;1.1,"Overforecast",IF(L632/J632&lt;0.9,"Underforecast","Normal")))))</f>
        <v>Overforecast</v>
      </c>
      <c r="AE632" s="61" t="str">
        <f>IF(SUM(J632,M632)=0,"Others",IF(AND(M632=0,J632&gt;0),"Not Forecasted But Sold",IF(AND(M632&gt;0,J632=0),"Forecasted But Not Sold",IF(M632/J632&gt;1.1,"Overforecast",IF(M632/J632&lt;0.9,"Underforecast","Normal")))))</f>
        <v>Overforecast</v>
      </c>
      <c r="AF632" s="144" t="str">
        <f>IFERROR(IF(J632=0,"0",VLOOKUP(J632/M632,Master!$N$5:$P$11,3,TRUE)),"Sales Agst No FC")</f>
        <v>0-25</v>
      </c>
    </row>
    <row r="633" spans="1:32" x14ac:dyDescent="0.45">
      <c r="A633" s="60" t="s">
        <v>2302</v>
      </c>
      <c r="B633" s="61" t="s">
        <v>1123</v>
      </c>
      <c r="C633" s="61" t="s">
        <v>1139</v>
      </c>
      <c r="D633" s="61" t="s">
        <v>1242</v>
      </c>
      <c r="E633" s="62" t="s">
        <v>744</v>
      </c>
      <c r="F633" s="62" t="s">
        <v>1919</v>
      </c>
      <c r="G633" s="63">
        <v>44593</v>
      </c>
      <c r="H633" s="64">
        <v>1239</v>
      </c>
      <c r="I633" s="61" t="str">
        <f t="shared" si="52"/>
        <v>Demand</v>
      </c>
      <c r="J633" s="66">
        <v>389</v>
      </c>
      <c r="K633" s="67">
        <v>353</v>
      </c>
      <c r="L633" s="64">
        <v>353</v>
      </c>
      <c r="M633" s="64">
        <v>500</v>
      </c>
      <c r="N633" s="67">
        <f>ABS(K633-$J633)</f>
        <v>36</v>
      </c>
      <c r="O633" s="64">
        <f>ABS(L633-$J633)</f>
        <v>36</v>
      </c>
      <c r="P633" s="64">
        <f>ABS(M633-$J633)</f>
        <v>111</v>
      </c>
      <c r="Q633" s="66">
        <v>2.9221482741617359</v>
      </c>
      <c r="R633" s="66">
        <f>$Q633*J633</f>
        <v>1136.7156786489152</v>
      </c>
      <c r="S633" s="67">
        <f>$Q633*K633</f>
        <v>1031.5183407790928</v>
      </c>
      <c r="T633" s="64">
        <f>$Q633*L633</f>
        <v>1031.5183407790928</v>
      </c>
      <c r="U633" s="64">
        <f>$Q633*M633</f>
        <v>1461.074137080868</v>
      </c>
      <c r="V633" s="67">
        <f t="shared" si="53"/>
        <v>105.19733786982238</v>
      </c>
      <c r="W633" s="64">
        <f t="shared" si="54"/>
        <v>105.19733786982238</v>
      </c>
      <c r="X633" s="117">
        <f t="shared" si="55"/>
        <v>324.35845843195284</v>
      </c>
      <c r="Y633" s="75">
        <f>IFERROR(MAX(1-N633/$J633,0),1)</f>
        <v>0.90745501285347041</v>
      </c>
      <c r="Z633" s="27">
        <f>IFERROR(MAX(1-O633/$J633,0),1)</f>
        <v>0.90745501285347041</v>
      </c>
      <c r="AA633" s="76">
        <f>IFERROR(MAX(1-P633/$J633,0),1)</f>
        <v>0.71465295629820047</v>
      </c>
      <c r="AB633" s="65" t="str">
        <f>IF(SUM($J633,M633)=0,"Others",VLOOKUP(AA633,Master!$B$4:$D$13,3,TRUE))</f>
        <v>70-80%</v>
      </c>
      <c r="AC633" s="60" t="str">
        <f>IF(SUM(J633,K633)=0,"Others",IF(AND(K633=0,J633&gt;0),"Not Forecasted But Sold",IF(AND(K633&gt;0,J633=0),"Forecasted But Not Sold",IF(K633/J633&gt;1.1,"Overforecast",IF(K633/J633&lt;0.9,"Underforecast","Normal")))))</f>
        <v>Normal</v>
      </c>
      <c r="AD633" s="61" t="str">
        <f>IF(SUM(J633,L633)=0,"Others",IF(AND(L633=0,J633&gt;0),"Not Forecasted But Sold",IF(AND(L633&gt;0,J633=0),"Forecasted But Not Sold",IF(L633/J633&gt;1.1,"Overforecast",IF(L633/J633&lt;0.9,"Underforecast","Normal")))))</f>
        <v>Normal</v>
      </c>
      <c r="AE633" s="61" t="str">
        <f>IF(SUM(J633,M633)=0,"Others",IF(AND(M633=0,J633&gt;0),"Not Forecasted But Sold",IF(AND(M633&gt;0,J633=0),"Forecasted But Not Sold",IF(M633/J633&gt;1.1,"Overforecast",IF(M633/J633&lt;0.9,"Underforecast","Normal")))))</f>
        <v>Overforecast</v>
      </c>
      <c r="AF633" s="144" t="str">
        <f>IFERROR(IF(J633=0,"0",VLOOKUP(J633/M633,Master!$N$5:$P$11,3,TRUE)),"Sales Agst No FC")</f>
        <v>50-80</v>
      </c>
    </row>
    <row r="634" spans="1:32" x14ac:dyDescent="0.45">
      <c r="A634" s="60" t="s">
        <v>2302</v>
      </c>
      <c r="B634" s="61" t="s">
        <v>1123</v>
      </c>
      <c r="C634" s="61" t="s">
        <v>1139</v>
      </c>
      <c r="D634" s="61" t="s">
        <v>1242</v>
      </c>
      <c r="E634" s="62" t="s">
        <v>745</v>
      </c>
      <c r="F634" s="62" t="s">
        <v>1920</v>
      </c>
      <c r="G634" s="63">
        <v>44593</v>
      </c>
      <c r="H634" s="64">
        <v>24618</v>
      </c>
      <c r="I634" s="61" t="str">
        <f t="shared" si="52"/>
        <v>Demand</v>
      </c>
      <c r="J634" s="66">
        <v>1551</v>
      </c>
      <c r="K634" s="67">
        <v>2012</v>
      </c>
      <c r="L634" s="64">
        <v>2012</v>
      </c>
      <c r="M634" s="64">
        <v>1500</v>
      </c>
      <c r="N634" s="67">
        <f>ABS(K634-$J634)</f>
        <v>461</v>
      </c>
      <c r="O634" s="64">
        <f>ABS(L634-$J634)</f>
        <v>461</v>
      </c>
      <c r="P634" s="64">
        <f>ABS(M634-$J634)</f>
        <v>51</v>
      </c>
      <c r="Q634" s="66">
        <v>2.9269973862279421</v>
      </c>
      <c r="R634" s="66">
        <f>$Q634*J634</f>
        <v>4539.7729460395385</v>
      </c>
      <c r="S634" s="67">
        <f>$Q634*K634</f>
        <v>5889.1187410906196</v>
      </c>
      <c r="T634" s="64">
        <f>$Q634*L634</f>
        <v>5889.1187410906196</v>
      </c>
      <c r="U634" s="64">
        <f>$Q634*M634</f>
        <v>4390.4960793419132</v>
      </c>
      <c r="V634" s="67">
        <f t="shared" si="53"/>
        <v>1349.345795051081</v>
      </c>
      <c r="W634" s="64">
        <f t="shared" si="54"/>
        <v>1349.345795051081</v>
      </c>
      <c r="X634" s="117">
        <f t="shared" si="55"/>
        <v>149.27686669762534</v>
      </c>
      <c r="Y634" s="75">
        <f>IFERROR(MAX(1-N634/$J634,0),1)</f>
        <v>0.70277240490006454</v>
      </c>
      <c r="Z634" s="27">
        <f>IFERROR(MAX(1-O634/$J634,0),1)</f>
        <v>0.70277240490006454</v>
      </c>
      <c r="AA634" s="76">
        <f>IFERROR(MAX(1-P634/$J634,0),1)</f>
        <v>0.96711798839458418</v>
      </c>
      <c r="AB634" s="65" t="str">
        <f>IF(SUM($J634,M634)=0,"Others",VLOOKUP(AA634,Master!$B$4:$D$13,3,TRUE))</f>
        <v>90-100%</v>
      </c>
      <c r="AC634" s="60" t="str">
        <f>IF(SUM(J634,K634)=0,"Others",IF(AND(K634=0,J634&gt;0),"Not Forecasted But Sold",IF(AND(K634&gt;0,J634=0),"Forecasted But Not Sold",IF(K634/J634&gt;1.1,"Overforecast",IF(K634/J634&lt;0.9,"Underforecast","Normal")))))</f>
        <v>Overforecast</v>
      </c>
      <c r="AD634" s="61" t="str">
        <f>IF(SUM(J634,L634)=0,"Others",IF(AND(L634=0,J634&gt;0),"Not Forecasted But Sold",IF(AND(L634&gt;0,J634=0),"Forecasted But Not Sold",IF(L634/J634&gt;1.1,"Overforecast",IF(L634/J634&lt;0.9,"Underforecast","Normal")))))</f>
        <v>Overforecast</v>
      </c>
      <c r="AE634" s="61" t="str">
        <f>IF(SUM(J634,M634)=0,"Others",IF(AND(M634=0,J634&gt;0),"Not Forecasted But Sold",IF(AND(M634&gt;0,J634=0),"Forecasted But Not Sold",IF(M634/J634&gt;1.1,"Overforecast",IF(M634/J634&lt;0.9,"Underforecast","Normal")))))</f>
        <v>Normal</v>
      </c>
      <c r="AF634" s="144" t="str">
        <f>IFERROR(IF(J634=0,"0",VLOOKUP(J634/M634,Master!$N$5:$P$11,3,TRUE)),"Sales Agst No FC")</f>
        <v>80-120</v>
      </c>
    </row>
    <row r="635" spans="1:32" x14ac:dyDescent="0.45">
      <c r="A635" s="60" t="s">
        <v>2302</v>
      </c>
      <c r="B635" s="61" t="s">
        <v>1122</v>
      </c>
      <c r="C635" s="61" t="s">
        <v>1143</v>
      </c>
      <c r="D635" s="61" t="s">
        <v>1243</v>
      </c>
      <c r="E635" s="62" t="s">
        <v>746</v>
      </c>
      <c r="F635" s="62" t="s">
        <v>1921</v>
      </c>
      <c r="G635" s="63">
        <v>44593</v>
      </c>
      <c r="H635" s="64">
        <v>327</v>
      </c>
      <c r="I635" s="61" t="str">
        <f t="shared" si="52"/>
        <v>Demand</v>
      </c>
      <c r="J635" s="66">
        <v>0</v>
      </c>
      <c r="K635" s="67">
        <v>100</v>
      </c>
      <c r="L635" s="64">
        <v>100</v>
      </c>
      <c r="M635" s="64">
        <v>90</v>
      </c>
      <c r="N635" s="67">
        <f>ABS(K635-$J635)</f>
        <v>100</v>
      </c>
      <c r="O635" s="64">
        <f>ABS(L635-$J635)</f>
        <v>100</v>
      </c>
      <c r="P635" s="64">
        <f>ABS(M635-$J635)</f>
        <v>90</v>
      </c>
      <c r="Q635" s="66">
        <v>7.35</v>
      </c>
      <c r="R635" s="66">
        <f>$Q635*J635</f>
        <v>0</v>
      </c>
      <c r="S635" s="67">
        <f>$Q635*K635</f>
        <v>735</v>
      </c>
      <c r="T635" s="64">
        <f>$Q635*L635</f>
        <v>735</v>
      </c>
      <c r="U635" s="64">
        <f>$Q635*M635</f>
        <v>661.5</v>
      </c>
      <c r="V635" s="67">
        <f t="shared" si="53"/>
        <v>735</v>
      </c>
      <c r="W635" s="64">
        <f t="shared" si="54"/>
        <v>735</v>
      </c>
      <c r="X635" s="117">
        <f t="shared" si="55"/>
        <v>661.5</v>
      </c>
      <c r="Y635" s="75">
        <f>IFERROR(MAX(1-N635/$J635,0),1)</f>
        <v>1</v>
      </c>
      <c r="Z635" s="27">
        <f>IFERROR(MAX(1-O635/$J635,0),1)</f>
        <v>1</v>
      </c>
      <c r="AA635" s="76">
        <f>IFERROR(MAX(1-P635/$J635,0),1)</f>
        <v>1</v>
      </c>
      <c r="AB635" s="65" t="str">
        <f>IF(SUM($J635,M635)=0,"Others",VLOOKUP(AA635,Master!$B$4:$D$13,3,TRUE))</f>
        <v>90-100%</v>
      </c>
      <c r="AC635" s="60" t="str">
        <f>IF(SUM(J635,K635)=0,"Others",IF(AND(K635=0,J635&gt;0),"Not Forecasted But Sold",IF(AND(K635&gt;0,J635=0),"Forecasted But Not Sold",IF(K635/J635&gt;1.1,"Overforecast",IF(K635/J635&lt;0.9,"Underforecast","Normal")))))</f>
        <v>Forecasted But Not Sold</v>
      </c>
      <c r="AD635" s="61" t="str">
        <f>IF(SUM(J635,L635)=0,"Others",IF(AND(L635=0,J635&gt;0),"Not Forecasted But Sold",IF(AND(L635&gt;0,J635=0),"Forecasted But Not Sold",IF(L635/J635&gt;1.1,"Overforecast",IF(L635/J635&lt;0.9,"Underforecast","Normal")))))</f>
        <v>Forecasted But Not Sold</v>
      </c>
      <c r="AE635" s="61" t="str">
        <f>IF(SUM(J635,M635)=0,"Others",IF(AND(M635=0,J635&gt;0),"Not Forecasted But Sold",IF(AND(M635&gt;0,J635=0),"Forecasted But Not Sold",IF(M635/J635&gt;1.1,"Overforecast",IF(M635/J635&lt;0.9,"Underforecast","Normal")))))</f>
        <v>Forecasted But Not Sold</v>
      </c>
      <c r="AF635" s="144" t="str">
        <f>IFERROR(IF(J635=0,"0",VLOOKUP(J635/M635,Master!$N$5:$P$11,3,TRUE)),"Sales Agst No FC")</f>
        <v>0</v>
      </c>
    </row>
    <row r="636" spans="1:32" x14ac:dyDescent="0.45">
      <c r="A636" s="60" t="s">
        <v>2302</v>
      </c>
      <c r="B636" s="61" t="s">
        <v>1122</v>
      </c>
      <c r="C636" s="61" t="s">
        <v>1143</v>
      </c>
      <c r="D636" s="61" t="s">
        <v>1243</v>
      </c>
      <c r="E636" s="62" t="s">
        <v>747</v>
      </c>
      <c r="F636" s="62" t="s">
        <v>1922</v>
      </c>
      <c r="G636" s="63">
        <v>44593</v>
      </c>
      <c r="H636" s="64">
        <v>993</v>
      </c>
      <c r="I636" s="61" t="str">
        <f t="shared" si="52"/>
        <v>Demand</v>
      </c>
      <c r="J636" s="66">
        <v>207</v>
      </c>
      <c r="K636" s="67">
        <v>500</v>
      </c>
      <c r="L636" s="64">
        <v>500</v>
      </c>
      <c r="M636" s="64">
        <v>425</v>
      </c>
      <c r="N636" s="67">
        <f>ABS(K636-$J636)</f>
        <v>293</v>
      </c>
      <c r="O636" s="64">
        <f>ABS(L636-$J636)</f>
        <v>293</v>
      </c>
      <c r="P636" s="64">
        <f>ABS(M636-$J636)</f>
        <v>218</v>
      </c>
      <c r="Q636" s="66">
        <v>13.2</v>
      </c>
      <c r="R636" s="66">
        <f>$Q636*J636</f>
        <v>2732.3999999999996</v>
      </c>
      <c r="S636" s="67">
        <f>$Q636*K636</f>
        <v>6600</v>
      </c>
      <c r="T636" s="64">
        <f>$Q636*L636</f>
        <v>6600</v>
      </c>
      <c r="U636" s="64">
        <f>$Q636*M636</f>
        <v>5610</v>
      </c>
      <c r="V636" s="67">
        <f t="shared" si="53"/>
        <v>3867.6000000000004</v>
      </c>
      <c r="W636" s="64">
        <f t="shared" si="54"/>
        <v>3867.6000000000004</v>
      </c>
      <c r="X636" s="117">
        <f t="shared" si="55"/>
        <v>2877.6000000000004</v>
      </c>
      <c r="Y636" s="75">
        <f>IFERROR(MAX(1-N636/$J636,0),1)</f>
        <v>0</v>
      </c>
      <c r="Z636" s="27">
        <f>IFERROR(MAX(1-O636/$J636,0),1)</f>
        <v>0</v>
      </c>
      <c r="AA636" s="76">
        <f>IFERROR(MAX(1-P636/$J636,0),1)</f>
        <v>0</v>
      </c>
      <c r="AB636" s="65" t="str">
        <f>IF(SUM($J636,M636)=0,"Others",VLOOKUP(AA636,Master!$B$4:$D$13,3,TRUE))</f>
        <v>0-10%</v>
      </c>
      <c r="AC636" s="60" t="str">
        <f>IF(SUM(J636,K636)=0,"Others",IF(AND(K636=0,J636&gt;0),"Not Forecasted But Sold",IF(AND(K636&gt;0,J636=0),"Forecasted But Not Sold",IF(K636/J636&gt;1.1,"Overforecast",IF(K636/J636&lt;0.9,"Underforecast","Normal")))))</f>
        <v>Overforecast</v>
      </c>
      <c r="AD636" s="61" t="str">
        <f>IF(SUM(J636,L636)=0,"Others",IF(AND(L636=0,J636&gt;0),"Not Forecasted But Sold",IF(AND(L636&gt;0,J636=0),"Forecasted But Not Sold",IF(L636/J636&gt;1.1,"Overforecast",IF(L636/J636&lt;0.9,"Underforecast","Normal")))))</f>
        <v>Overforecast</v>
      </c>
      <c r="AE636" s="61" t="str">
        <f>IF(SUM(J636,M636)=0,"Others",IF(AND(M636=0,J636&gt;0),"Not Forecasted But Sold",IF(AND(M636&gt;0,J636=0),"Forecasted But Not Sold",IF(M636/J636&gt;1.1,"Overforecast",IF(M636/J636&lt;0.9,"Underforecast","Normal")))))</f>
        <v>Overforecast</v>
      </c>
      <c r="AF636" s="144" t="str">
        <f>IFERROR(IF(J636=0,"0",VLOOKUP(J636/M636,Master!$N$5:$P$11,3,TRUE)),"Sales Agst No FC")</f>
        <v>25-50</v>
      </c>
    </row>
    <row r="637" spans="1:32" x14ac:dyDescent="0.45">
      <c r="A637" s="60" t="s">
        <v>2302</v>
      </c>
      <c r="B637" s="61" t="s">
        <v>1122</v>
      </c>
      <c r="C637" s="61" t="s">
        <v>1143</v>
      </c>
      <c r="D637" s="61" t="s">
        <v>1243</v>
      </c>
      <c r="E637" s="62" t="s">
        <v>748</v>
      </c>
      <c r="F637" s="62" t="s">
        <v>1923</v>
      </c>
      <c r="G637" s="63">
        <v>44593</v>
      </c>
      <c r="H637" s="64">
        <v>0</v>
      </c>
      <c r="I637" s="61" t="str">
        <f t="shared" si="52"/>
        <v>Supply</v>
      </c>
      <c r="J637" s="66">
        <v>0</v>
      </c>
      <c r="K637" s="67">
        <v>11</v>
      </c>
      <c r="L637" s="64">
        <v>11</v>
      </c>
      <c r="M637" s="64">
        <v>0</v>
      </c>
      <c r="N637" s="67">
        <f>ABS(K637-$J637)</f>
        <v>11</v>
      </c>
      <c r="O637" s="64">
        <f>ABS(L637-$J637)</f>
        <v>11</v>
      </c>
      <c r="P637" s="64">
        <f>ABS(M637-$J637)</f>
        <v>0</v>
      </c>
      <c r="Q637" s="66">
        <v>4.8804166666666662</v>
      </c>
      <c r="R637" s="66">
        <f>$Q637*J637</f>
        <v>0</v>
      </c>
      <c r="S637" s="67">
        <f>$Q637*K637</f>
        <v>53.684583333333329</v>
      </c>
      <c r="T637" s="64">
        <f>$Q637*L637</f>
        <v>53.684583333333329</v>
      </c>
      <c r="U637" s="64">
        <f>$Q637*M637</f>
        <v>0</v>
      </c>
      <c r="V637" s="67">
        <f t="shared" si="53"/>
        <v>53.684583333333329</v>
      </c>
      <c r="W637" s="64">
        <f t="shared" si="54"/>
        <v>53.684583333333329</v>
      </c>
      <c r="X637" s="117">
        <f t="shared" si="55"/>
        <v>0</v>
      </c>
      <c r="Y637" s="75">
        <f>IFERROR(MAX(1-N637/$J637,0),1)</f>
        <v>1</v>
      </c>
      <c r="Z637" s="27">
        <f>IFERROR(MAX(1-O637/$J637,0),1)</f>
        <v>1</v>
      </c>
      <c r="AA637" s="76">
        <f>IFERROR(MAX(1-P637/$J637,0),1)</f>
        <v>1</v>
      </c>
      <c r="AB637" s="65" t="str">
        <f>IF(SUM($J637,M637)=0,"Others",VLOOKUP(AA637,Master!$B$4:$D$13,3,TRUE))</f>
        <v>Others</v>
      </c>
      <c r="AC637" s="60" t="str">
        <f>IF(SUM(J637,K637)=0,"Others",IF(AND(K637=0,J637&gt;0),"Not Forecasted But Sold",IF(AND(K637&gt;0,J637=0),"Forecasted But Not Sold",IF(K637/J637&gt;1.1,"Overforecast",IF(K637/J637&lt;0.9,"Underforecast","Normal")))))</f>
        <v>Forecasted But Not Sold</v>
      </c>
      <c r="AD637" s="61" t="str">
        <f>IF(SUM(J637,L637)=0,"Others",IF(AND(L637=0,J637&gt;0),"Not Forecasted But Sold",IF(AND(L637&gt;0,J637=0),"Forecasted But Not Sold",IF(L637/J637&gt;1.1,"Overforecast",IF(L637/J637&lt;0.9,"Underforecast","Normal")))))</f>
        <v>Forecasted But Not Sold</v>
      </c>
      <c r="AE637" s="61" t="str">
        <f>IF(SUM(J637,M637)=0,"Others",IF(AND(M637=0,J637&gt;0),"Not Forecasted But Sold",IF(AND(M637&gt;0,J637=0),"Forecasted But Not Sold",IF(M637/J637&gt;1.1,"Overforecast",IF(M637/J637&lt;0.9,"Underforecast","Normal")))))</f>
        <v>Others</v>
      </c>
      <c r="AF637" s="144" t="str">
        <f>IFERROR(IF(J637=0,"0",VLOOKUP(J637/M637,Master!$N$5:$P$11,3,TRUE)),"Sales Agst No FC")</f>
        <v>0</v>
      </c>
    </row>
    <row r="638" spans="1:32" x14ac:dyDescent="0.45">
      <c r="A638" s="60" t="s">
        <v>2302</v>
      </c>
      <c r="B638" s="61" t="s">
        <v>1123</v>
      </c>
      <c r="C638" s="61" t="s">
        <v>1143</v>
      </c>
      <c r="D638" s="61" t="s">
        <v>1243</v>
      </c>
      <c r="E638" s="62" t="s">
        <v>749</v>
      </c>
      <c r="F638" s="62" t="s">
        <v>1924</v>
      </c>
      <c r="G638" s="63">
        <v>44593</v>
      </c>
      <c r="H638" s="64">
        <v>3912</v>
      </c>
      <c r="I638" s="61" t="str">
        <f t="shared" ref="I638:I687" si="56">IF(J638&gt;M638,"Demand",IF(OR(H638&lt;=0.05*M638,J638&gt;=0.9*H638),"Supply","Demand"))</f>
        <v>Supply</v>
      </c>
      <c r="J638" s="66">
        <v>3915</v>
      </c>
      <c r="K638" s="67">
        <v>3220</v>
      </c>
      <c r="L638" s="64">
        <v>3220</v>
      </c>
      <c r="M638" s="64">
        <v>4000</v>
      </c>
      <c r="N638" s="67">
        <f>ABS(K638-$J638)</f>
        <v>695</v>
      </c>
      <c r="O638" s="64">
        <f>ABS(L638-$J638)</f>
        <v>695</v>
      </c>
      <c r="P638" s="64">
        <f>ABS(M638-$J638)</f>
        <v>85</v>
      </c>
      <c r="Q638" s="66">
        <v>7.9043392023401022</v>
      </c>
      <c r="R638" s="66">
        <f>$Q638*J638</f>
        <v>30945.487977161501</v>
      </c>
      <c r="S638" s="67">
        <f>$Q638*K638</f>
        <v>25451.972231535128</v>
      </c>
      <c r="T638" s="64">
        <f>$Q638*L638</f>
        <v>25451.972231535128</v>
      </c>
      <c r="U638" s="64">
        <f>$Q638*M638</f>
        <v>31617.356809360408</v>
      </c>
      <c r="V638" s="67">
        <f t="shared" si="53"/>
        <v>5493.5157456263732</v>
      </c>
      <c r="W638" s="64">
        <f t="shared" si="54"/>
        <v>5493.5157456263732</v>
      </c>
      <c r="X638" s="117">
        <f t="shared" si="55"/>
        <v>671.8688321989066</v>
      </c>
      <c r="Y638" s="75">
        <f>IFERROR(MAX(1-N638/$J638,0),1)</f>
        <v>0.82247765006385698</v>
      </c>
      <c r="Z638" s="27">
        <f>IFERROR(MAX(1-O638/$J638,0),1)</f>
        <v>0.82247765006385698</v>
      </c>
      <c r="AA638" s="76">
        <f>IFERROR(MAX(1-P638/$J638,0),1)</f>
        <v>0.97828863346104722</v>
      </c>
      <c r="AB638" s="65" t="str">
        <f>IF(SUM($J638,M638)=0,"Others",VLOOKUP(AA638,Master!$B$4:$D$13,3,TRUE))</f>
        <v>90-100%</v>
      </c>
      <c r="AC638" s="60" t="str">
        <f>IF(SUM(J638,K638)=0,"Others",IF(AND(K638=0,J638&gt;0),"Not Forecasted But Sold",IF(AND(K638&gt;0,J638=0),"Forecasted But Not Sold",IF(K638/J638&gt;1.1,"Overforecast",IF(K638/J638&lt;0.9,"Underforecast","Normal")))))</f>
        <v>Underforecast</v>
      </c>
      <c r="AD638" s="61" t="str">
        <f>IF(SUM(J638,L638)=0,"Others",IF(AND(L638=0,J638&gt;0),"Not Forecasted But Sold",IF(AND(L638&gt;0,J638=0),"Forecasted But Not Sold",IF(L638/J638&gt;1.1,"Overforecast",IF(L638/J638&lt;0.9,"Underforecast","Normal")))))</f>
        <v>Underforecast</v>
      </c>
      <c r="AE638" s="61" t="str">
        <f>IF(SUM(J638,M638)=0,"Others",IF(AND(M638=0,J638&gt;0),"Not Forecasted But Sold",IF(AND(M638&gt;0,J638=0),"Forecasted But Not Sold",IF(M638/J638&gt;1.1,"Overforecast",IF(M638/J638&lt;0.9,"Underforecast","Normal")))))</f>
        <v>Normal</v>
      </c>
      <c r="AF638" s="144" t="str">
        <f>IFERROR(IF(J638=0,"0",VLOOKUP(J638/M638,Master!$N$5:$P$11,3,TRUE)),"Sales Agst No FC")</f>
        <v>80-120</v>
      </c>
    </row>
    <row r="639" spans="1:32" x14ac:dyDescent="0.45">
      <c r="A639" s="60" t="s">
        <v>2302</v>
      </c>
      <c r="B639" s="61" t="s">
        <v>1123</v>
      </c>
      <c r="C639" s="61" t="s">
        <v>1143</v>
      </c>
      <c r="D639" s="61" t="s">
        <v>1243</v>
      </c>
      <c r="E639" s="62" t="s">
        <v>750</v>
      </c>
      <c r="F639" s="62" t="s">
        <v>1925</v>
      </c>
      <c r="G639" s="63">
        <v>44593</v>
      </c>
      <c r="H639" s="64">
        <v>148</v>
      </c>
      <c r="I639" s="61" t="str">
        <f t="shared" si="56"/>
        <v>Supply</v>
      </c>
      <c r="J639" s="66">
        <v>1938</v>
      </c>
      <c r="K639" s="67">
        <v>2500</v>
      </c>
      <c r="L639" s="64">
        <v>2500</v>
      </c>
      <c r="M639" s="64">
        <v>3500</v>
      </c>
      <c r="N639" s="67">
        <f>ABS(K639-$J639)</f>
        <v>562</v>
      </c>
      <c r="O639" s="64">
        <f>ABS(L639-$J639)</f>
        <v>562</v>
      </c>
      <c r="P639" s="64">
        <f>ABS(M639-$J639)</f>
        <v>1562</v>
      </c>
      <c r="Q639" s="66">
        <v>14.962529603875748</v>
      </c>
      <c r="R639" s="66">
        <f>$Q639*J639</f>
        <v>28997.3823723112</v>
      </c>
      <c r="S639" s="67">
        <f>$Q639*K639</f>
        <v>37406.324009689371</v>
      </c>
      <c r="T639" s="64">
        <f>$Q639*L639</f>
        <v>37406.324009689371</v>
      </c>
      <c r="U639" s="64">
        <f>$Q639*M639</f>
        <v>52368.853613565116</v>
      </c>
      <c r="V639" s="67">
        <f t="shared" si="53"/>
        <v>8408.9416373781714</v>
      </c>
      <c r="W639" s="64">
        <f t="shared" si="54"/>
        <v>8408.9416373781714</v>
      </c>
      <c r="X639" s="117">
        <f t="shared" si="55"/>
        <v>23371.471241253916</v>
      </c>
      <c r="Y639" s="75">
        <f>IFERROR(MAX(1-N639/$J639,0),1)</f>
        <v>0.71001031991744068</v>
      </c>
      <c r="Z639" s="27">
        <f>IFERROR(MAX(1-O639/$J639,0),1)</f>
        <v>0.71001031991744068</v>
      </c>
      <c r="AA639" s="76">
        <f>IFERROR(MAX(1-P639/$J639,0),1)</f>
        <v>0.19401444788441691</v>
      </c>
      <c r="AB639" s="65" t="str">
        <f>IF(SUM($J639,M639)=0,"Others",VLOOKUP(AA639,Master!$B$4:$D$13,3,TRUE))</f>
        <v>10-20%</v>
      </c>
      <c r="AC639" s="60" t="str">
        <f>IF(SUM(J639,K639)=0,"Others",IF(AND(K639=0,J639&gt;0),"Not Forecasted But Sold",IF(AND(K639&gt;0,J639=0),"Forecasted But Not Sold",IF(K639/J639&gt;1.1,"Overforecast",IF(K639/J639&lt;0.9,"Underforecast","Normal")))))</f>
        <v>Overforecast</v>
      </c>
      <c r="AD639" s="61" t="str">
        <f>IF(SUM(J639,L639)=0,"Others",IF(AND(L639=0,J639&gt;0),"Not Forecasted But Sold",IF(AND(L639&gt;0,J639=0),"Forecasted But Not Sold",IF(L639/J639&gt;1.1,"Overforecast",IF(L639/J639&lt;0.9,"Underforecast","Normal")))))</f>
        <v>Overforecast</v>
      </c>
      <c r="AE639" s="61" t="str">
        <f>IF(SUM(J639,M639)=0,"Others",IF(AND(M639=0,J639&gt;0),"Not Forecasted But Sold",IF(AND(M639&gt;0,J639=0),"Forecasted But Not Sold",IF(M639/J639&gt;1.1,"Overforecast",IF(M639/J639&lt;0.9,"Underforecast","Normal")))))</f>
        <v>Overforecast</v>
      </c>
      <c r="AF639" s="144" t="str">
        <f>IFERROR(IF(J639=0,"0",VLOOKUP(J639/M639,Master!$N$5:$P$11,3,TRUE)),"Sales Agst No FC")</f>
        <v>50-80</v>
      </c>
    </row>
    <row r="640" spans="1:32" x14ac:dyDescent="0.45">
      <c r="A640" s="60" t="s">
        <v>2302</v>
      </c>
      <c r="B640" s="61" t="s">
        <v>1123</v>
      </c>
      <c r="C640" s="61" t="s">
        <v>1143</v>
      </c>
      <c r="D640" s="61" t="s">
        <v>1243</v>
      </c>
      <c r="E640" s="62" t="s">
        <v>751</v>
      </c>
      <c r="F640" s="62" t="s">
        <v>1926</v>
      </c>
      <c r="G640" s="63">
        <v>44593</v>
      </c>
      <c r="H640" s="64">
        <v>2321</v>
      </c>
      <c r="I640" s="61" t="str">
        <f t="shared" si="56"/>
        <v>Demand</v>
      </c>
      <c r="J640" s="66">
        <v>1870</v>
      </c>
      <c r="K640" s="67">
        <v>1918</v>
      </c>
      <c r="L640" s="64">
        <v>1918</v>
      </c>
      <c r="M640" s="64">
        <v>2000</v>
      </c>
      <c r="N640" s="67">
        <f>ABS(K640-$J640)</f>
        <v>48</v>
      </c>
      <c r="O640" s="64">
        <f>ABS(L640-$J640)</f>
        <v>48</v>
      </c>
      <c r="P640" s="64">
        <f>ABS(M640-$J640)</f>
        <v>130</v>
      </c>
      <c r="Q640" s="66">
        <v>4.3569028202906921</v>
      </c>
      <c r="R640" s="66">
        <f>$Q640*J640</f>
        <v>8147.4082739435944</v>
      </c>
      <c r="S640" s="67">
        <f>$Q640*K640</f>
        <v>8356.5396093175477</v>
      </c>
      <c r="T640" s="64">
        <f>$Q640*L640</f>
        <v>8356.5396093175477</v>
      </c>
      <c r="U640" s="64">
        <f>$Q640*M640</f>
        <v>8713.8056405813841</v>
      </c>
      <c r="V640" s="67">
        <f t="shared" si="53"/>
        <v>209.13133537395333</v>
      </c>
      <c r="W640" s="64">
        <f t="shared" si="54"/>
        <v>209.13133537395333</v>
      </c>
      <c r="X640" s="117">
        <f t="shared" si="55"/>
        <v>566.39736663778967</v>
      </c>
      <c r="Y640" s="75">
        <f>IFERROR(MAX(1-N640/$J640,0),1)</f>
        <v>0.97433155080213907</v>
      </c>
      <c r="Z640" s="27">
        <f>IFERROR(MAX(1-O640/$J640,0),1)</f>
        <v>0.97433155080213907</v>
      </c>
      <c r="AA640" s="76">
        <f>IFERROR(MAX(1-P640/$J640,0),1)</f>
        <v>0.93048128342245984</v>
      </c>
      <c r="AB640" s="65" t="str">
        <f>IF(SUM($J640,M640)=0,"Others",VLOOKUP(AA640,Master!$B$4:$D$13,3,TRUE))</f>
        <v>90-100%</v>
      </c>
      <c r="AC640" s="60" t="str">
        <f>IF(SUM(J640,K640)=0,"Others",IF(AND(K640=0,J640&gt;0),"Not Forecasted But Sold",IF(AND(K640&gt;0,J640=0),"Forecasted But Not Sold",IF(K640/J640&gt;1.1,"Overforecast",IF(K640/J640&lt;0.9,"Underforecast","Normal")))))</f>
        <v>Normal</v>
      </c>
      <c r="AD640" s="61" t="str">
        <f>IF(SUM(J640,L640)=0,"Others",IF(AND(L640=0,J640&gt;0),"Not Forecasted But Sold",IF(AND(L640&gt;0,J640=0),"Forecasted But Not Sold",IF(L640/J640&gt;1.1,"Overforecast",IF(L640/J640&lt;0.9,"Underforecast","Normal")))))</f>
        <v>Normal</v>
      </c>
      <c r="AE640" s="61" t="str">
        <f>IF(SUM(J640,M640)=0,"Others",IF(AND(M640=0,J640&gt;0),"Not Forecasted But Sold",IF(AND(M640&gt;0,J640=0),"Forecasted But Not Sold",IF(M640/J640&gt;1.1,"Overforecast",IF(M640/J640&lt;0.9,"Underforecast","Normal")))))</f>
        <v>Normal</v>
      </c>
      <c r="AF640" s="144" t="str">
        <f>IFERROR(IF(J640=0,"0",VLOOKUP(J640/M640,Master!$N$5:$P$11,3,TRUE)),"Sales Agst No FC")</f>
        <v>80-120</v>
      </c>
    </row>
    <row r="641" spans="1:32" x14ac:dyDescent="0.45">
      <c r="A641" s="60" t="s">
        <v>2302</v>
      </c>
      <c r="B641" s="61" t="s">
        <v>1119</v>
      </c>
      <c r="C641" s="61" t="s">
        <v>1141</v>
      </c>
      <c r="D641" s="61" t="s">
        <v>1260</v>
      </c>
      <c r="E641" s="62" t="s">
        <v>752</v>
      </c>
      <c r="F641" s="62" t="s">
        <v>1927</v>
      </c>
      <c r="G641" s="63">
        <v>44593</v>
      </c>
      <c r="H641" s="64">
        <v>25643</v>
      </c>
      <c r="I641" s="61" t="str">
        <f t="shared" si="56"/>
        <v>Demand</v>
      </c>
      <c r="J641" s="66">
        <v>528</v>
      </c>
      <c r="K641" s="67">
        <v>500</v>
      </c>
      <c r="L641" s="64">
        <v>500</v>
      </c>
      <c r="M641" s="64">
        <v>450</v>
      </c>
      <c r="N641" s="67">
        <f>ABS(K641-$J641)</f>
        <v>28</v>
      </c>
      <c r="O641" s="64">
        <f>ABS(L641-$J641)</f>
        <v>28</v>
      </c>
      <c r="P641" s="64">
        <f>ABS(M641-$J641)</f>
        <v>78</v>
      </c>
      <c r="Q641" s="66">
        <v>3.4327560975609757</v>
      </c>
      <c r="R641" s="66">
        <f>$Q641*J641</f>
        <v>1812.495219512195</v>
      </c>
      <c r="S641" s="67">
        <f>$Q641*K641</f>
        <v>1716.3780487804879</v>
      </c>
      <c r="T641" s="64">
        <f>$Q641*L641</f>
        <v>1716.3780487804879</v>
      </c>
      <c r="U641" s="64">
        <f>$Q641*M641</f>
        <v>1544.740243902439</v>
      </c>
      <c r="V641" s="67">
        <f t="shared" si="53"/>
        <v>96.11717073170712</v>
      </c>
      <c r="W641" s="64">
        <f t="shared" si="54"/>
        <v>96.11717073170712</v>
      </c>
      <c r="X641" s="117">
        <f t="shared" si="55"/>
        <v>267.754975609756</v>
      </c>
      <c r="Y641" s="75">
        <f>IFERROR(MAX(1-N641/$J641,0),1)</f>
        <v>0.94696969696969702</v>
      </c>
      <c r="Z641" s="27">
        <f>IFERROR(MAX(1-O641/$J641,0),1)</f>
        <v>0.94696969696969702</v>
      </c>
      <c r="AA641" s="76">
        <f>IFERROR(MAX(1-P641/$J641,0),1)</f>
        <v>0.85227272727272729</v>
      </c>
      <c r="AB641" s="65" t="str">
        <f>IF(SUM($J641,M641)=0,"Others",VLOOKUP(AA641,Master!$B$4:$D$13,3,TRUE))</f>
        <v>80-90%</v>
      </c>
      <c r="AC641" s="60" t="str">
        <f>IF(SUM(J641,K641)=0,"Others",IF(AND(K641=0,J641&gt;0),"Not Forecasted But Sold",IF(AND(K641&gt;0,J641=0),"Forecasted But Not Sold",IF(K641/J641&gt;1.1,"Overforecast",IF(K641/J641&lt;0.9,"Underforecast","Normal")))))</f>
        <v>Normal</v>
      </c>
      <c r="AD641" s="61" t="str">
        <f>IF(SUM(J641,L641)=0,"Others",IF(AND(L641=0,J641&gt;0),"Not Forecasted But Sold",IF(AND(L641&gt;0,J641=0),"Forecasted But Not Sold",IF(L641/J641&gt;1.1,"Overforecast",IF(L641/J641&lt;0.9,"Underforecast","Normal")))))</f>
        <v>Normal</v>
      </c>
      <c r="AE641" s="61" t="str">
        <f>IF(SUM(J641,M641)=0,"Others",IF(AND(M641=0,J641&gt;0),"Not Forecasted But Sold",IF(AND(M641&gt;0,J641=0),"Forecasted But Not Sold",IF(M641/J641&gt;1.1,"Overforecast",IF(M641/J641&lt;0.9,"Underforecast","Normal")))))</f>
        <v>Underforecast</v>
      </c>
      <c r="AF641" s="144" t="str">
        <f>IFERROR(IF(J641=0,"0",VLOOKUP(J641/M641,Master!$N$5:$P$11,3,TRUE)),"Sales Agst No FC")</f>
        <v>80-120</v>
      </c>
    </row>
    <row r="642" spans="1:32" x14ac:dyDescent="0.45">
      <c r="A642" s="60" t="s">
        <v>2302</v>
      </c>
      <c r="B642" s="61" t="s">
        <v>1119</v>
      </c>
      <c r="C642" s="61" t="s">
        <v>1141</v>
      </c>
      <c r="D642" s="61" t="s">
        <v>1260</v>
      </c>
      <c r="E642" s="62" t="s">
        <v>753</v>
      </c>
      <c r="F642" s="62" t="s">
        <v>1928</v>
      </c>
      <c r="G642" s="63">
        <v>44593</v>
      </c>
      <c r="H642" s="64">
        <v>12804</v>
      </c>
      <c r="I642" s="61" t="str">
        <f t="shared" si="56"/>
        <v>Demand</v>
      </c>
      <c r="J642" s="66">
        <v>189</v>
      </c>
      <c r="K642" s="67">
        <v>284</v>
      </c>
      <c r="L642" s="64">
        <v>284</v>
      </c>
      <c r="M642" s="64">
        <v>280</v>
      </c>
      <c r="N642" s="67">
        <f>ABS(K642-$J642)</f>
        <v>95</v>
      </c>
      <c r="O642" s="64">
        <f>ABS(L642-$J642)</f>
        <v>95</v>
      </c>
      <c r="P642" s="64">
        <f>ABS(M642-$J642)</f>
        <v>91</v>
      </c>
      <c r="Q642" s="66">
        <v>2.9577191135734071</v>
      </c>
      <c r="R642" s="66">
        <f>$Q642*J642</f>
        <v>559.0089124653739</v>
      </c>
      <c r="S642" s="67">
        <f>$Q642*K642</f>
        <v>839.99222825484765</v>
      </c>
      <c r="T642" s="64">
        <f>$Q642*L642</f>
        <v>839.99222825484765</v>
      </c>
      <c r="U642" s="64">
        <f>$Q642*M642</f>
        <v>828.16135180055403</v>
      </c>
      <c r="V642" s="67">
        <f t="shared" si="53"/>
        <v>280.98331578947375</v>
      </c>
      <c r="W642" s="64">
        <f t="shared" si="54"/>
        <v>280.98331578947375</v>
      </c>
      <c r="X642" s="117">
        <f t="shared" si="55"/>
        <v>269.15243933518013</v>
      </c>
      <c r="Y642" s="75">
        <f>IFERROR(MAX(1-N642/$J642,0),1)</f>
        <v>0.49735449735449733</v>
      </c>
      <c r="Z642" s="27">
        <f>IFERROR(MAX(1-O642/$J642,0),1)</f>
        <v>0.49735449735449733</v>
      </c>
      <c r="AA642" s="76">
        <f>IFERROR(MAX(1-P642/$J642,0),1)</f>
        <v>0.5185185185185186</v>
      </c>
      <c r="AB642" s="65" t="str">
        <f>IF(SUM($J642,M642)=0,"Others",VLOOKUP(AA642,Master!$B$4:$D$13,3,TRUE))</f>
        <v>50-60%</v>
      </c>
      <c r="AC642" s="60" t="str">
        <f>IF(SUM(J642,K642)=0,"Others",IF(AND(K642=0,J642&gt;0),"Not Forecasted But Sold",IF(AND(K642&gt;0,J642=0),"Forecasted But Not Sold",IF(K642/J642&gt;1.1,"Overforecast",IF(K642/J642&lt;0.9,"Underforecast","Normal")))))</f>
        <v>Overforecast</v>
      </c>
      <c r="AD642" s="61" t="str">
        <f>IF(SUM(J642,L642)=0,"Others",IF(AND(L642=0,J642&gt;0),"Not Forecasted But Sold",IF(AND(L642&gt;0,J642=0),"Forecasted But Not Sold",IF(L642/J642&gt;1.1,"Overforecast",IF(L642/J642&lt;0.9,"Underforecast","Normal")))))</f>
        <v>Overforecast</v>
      </c>
      <c r="AE642" s="61" t="str">
        <f>IF(SUM(J642,M642)=0,"Others",IF(AND(M642=0,J642&gt;0),"Not Forecasted But Sold",IF(AND(M642&gt;0,J642=0),"Forecasted But Not Sold",IF(M642/J642&gt;1.1,"Overforecast",IF(M642/J642&lt;0.9,"Underforecast","Normal")))))</f>
        <v>Overforecast</v>
      </c>
      <c r="AF642" s="144" t="str">
        <f>IFERROR(IF(J642=0,"0",VLOOKUP(J642/M642,Master!$N$5:$P$11,3,TRUE)),"Sales Agst No FC")</f>
        <v>50-80</v>
      </c>
    </row>
    <row r="643" spans="1:32" x14ac:dyDescent="0.45">
      <c r="A643" s="60" t="s">
        <v>2302</v>
      </c>
      <c r="B643" s="61" t="s">
        <v>1119</v>
      </c>
      <c r="C643" s="61" t="s">
        <v>1141</v>
      </c>
      <c r="D643" s="61" t="s">
        <v>1260</v>
      </c>
      <c r="E643" s="62" t="s">
        <v>754</v>
      </c>
      <c r="F643" s="62" t="s">
        <v>1929</v>
      </c>
      <c r="G643" s="63">
        <v>44593</v>
      </c>
      <c r="H643" s="64">
        <v>3479</v>
      </c>
      <c r="I643" s="61" t="str">
        <f t="shared" si="56"/>
        <v>Demand</v>
      </c>
      <c r="J643" s="66">
        <v>140</v>
      </c>
      <c r="K643" s="67">
        <v>178</v>
      </c>
      <c r="L643" s="64">
        <v>178</v>
      </c>
      <c r="M643" s="64">
        <v>200</v>
      </c>
      <c r="N643" s="67">
        <f>ABS(K643-$J643)</f>
        <v>38</v>
      </c>
      <c r="O643" s="64">
        <f>ABS(L643-$J643)</f>
        <v>38</v>
      </c>
      <c r="P643" s="64">
        <f>ABS(M643-$J643)</f>
        <v>60</v>
      </c>
      <c r="Q643" s="66">
        <v>6.876932758620689</v>
      </c>
      <c r="R643" s="66">
        <f>$Q643*J643</f>
        <v>962.7705862068965</v>
      </c>
      <c r="S643" s="67">
        <f>$Q643*K643</f>
        <v>1224.0940310344827</v>
      </c>
      <c r="T643" s="64">
        <f>$Q643*L643</f>
        <v>1224.0940310344827</v>
      </c>
      <c r="U643" s="64">
        <f>$Q643*M643</f>
        <v>1375.3865517241377</v>
      </c>
      <c r="V643" s="67">
        <f t="shared" si="53"/>
        <v>261.32344482758617</v>
      </c>
      <c r="W643" s="64">
        <f t="shared" si="54"/>
        <v>261.32344482758617</v>
      </c>
      <c r="X643" s="117">
        <f t="shared" si="55"/>
        <v>412.61596551724119</v>
      </c>
      <c r="Y643" s="75">
        <f>IFERROR(MAX(1-N643/$J643,0),1)</f>
        <v>0.72857142857142865</v>
      </c>
      <c r="Z643" s="27">
        <f>IFERROR(MAX(1-O643/$J643,0),1)</f>
        <v>0.72857142857142865</v>
      </c>
      <c r="AA643" s="76">
        <f>IFERROR(MAX(1-P643/$J643,0),1)</f>
        <v>0.5714285714285714</v>
      </c>
      <c r="AB643" s="65" t="str">
        <f>IF(SUM($J643,M643)=0,"Others",VLOOKUP(AA643,Master!$B$4:$D$13,3,TRUE))</f>
        <v>50-60%</v>
      </c>
      <c r="AC643" s="60" t="str">
        <f>IF(SUM(J643,K643)=0,"Others",IF(AND(K643=0,J643&gt;0),"Not Forecasted But Sold",IF(AND(K643&gt;0,J643=0),"Forecasted But Not Sold",IF(K643/J643&gt;1.1,"Overforecast",IF(K643/J643&lt;0.9,"Underforecast","Normal")))))</f>
        <v>Overforecast</v>
      </c>
      <c r="AD643" s="61" t="str">
        <f>IF(SUM(J643,L643)=0,"Others",IF(AND(L643=0,J643&gt;0),"Not Forecasted But Sold",IF(AND(L643&gt;0,J643=0),"Forecasted But Not Sold",IF(L643/J643&gt;1.1,"Overforecast",IF(L643/J643&lt;0.9,"Underforecast","Normal")))))</f>
        <v>Overforecast</v>
      </c>
      <c r="AE643" s="61" t="str">
        <f>IF(SUM(J643,M643)=0,"Others",IF(AND(M643=0,J643&gt;0),"Not Forecasted But Sold",IF(AND(M643&gt;0,J643=0),"Forecasted But Not Sold",IF(M643/J643&gt;1.1,"Overforecast",IF(M643/J643&lt;0.9,"Underforecast","Normal")))))</f>
        <v>Overforecast</v>
      </c>
      <c r="AF643" s="144" t="str">
        <f>IFERROR(IF(J643=0,"0",VLOOKUP(J643/M643,Master!$N$5:$P$11,3,TRUE)),"Sales Agst No FC")</f>
        <v>50-80</v>
      </c>
    </row>
    <row r="644" spans="1:32" x14ac:dyDescent="0.45">
      <c r="A644" s="60" t="s">
        <v>2302</v>
      </c>
      <c r="B644" s="61" t="s">
        <v>1119</v>
      </c>
      <c r="C644" s="61" t="s">
        <v>1141</v>
      </c>
      <c r="D644" s="61" t="s">
        <v>1260</v>
      </c>
      <c r="E644" s="62" t="s">
        <v>755</v>
      </c>
      <c r="F644" s="62" t="s">
        <v>1930</v>
      </c>
      <c r="G644" s="63">
        <v>44593</v>
      </c>
      <c r="H644" s="64">
        <v>9865</v>
      </c>
      <c r="I644" s="61" t="str">
        <f t="shared" si="56"/>
        <v>Demand</v>
      </c>
      <c r="J644" s="66">
        <v>25</v>
      </c>
      <c r="K644" s="67">
        <v>61</v>
      </c>
      <c r="L644" s="64">
        <v>61</v>
      </c>
      <c r="M644" s="64">
        <v>60</v>
      </c>
      <c r="N644" s="67">
        <f>ABS(K644-$J644)</f>
        <v>36</v>
      </c>
      <c r="O644" s="64">
        <f>ABS(L644-$J644)</f>
        <v>36</v>
      </c>
      <c r="P644" s="64">
        <f>ABS(M644-$J644)</f>
        <v>35</v>
      </c>
      <c r="Q644" s="66">
        <v>10.028635135135135</v>
      </c>
      <c r="R644" s="66">
        <f>$Q644*J644</f>
        <v>250.71587837837836</v>
      </c>
      <c r="S644" s="67">
        <f>$Q644*K644</f>
        <v>611.74674324324326</v>
      </c>
      <c r="T644" s="64">
        <f>$Q644*L644</f>
        <v>611.74674324324326</v>
      </c>
      <c r="U644" s="64">
        <f>$Q644*M644</f>
        <v>601.71810810810803</v>
      </c>
      <c r="V644" s="67">
        <f t="shared" si="53"/>
        <v>361.0308648648649</v>
      </c>
      <c r="W644" s="64">
        <f t="shared" si="54"/>
        <v>361.0308648648649</v>
      </c>
      <c r="X644" s="117">
        <f t="shared" si="55"/>
        <v>351.00222972972966</v>
      </c>
      <c r="Y644" s="75">
        <f>IFERROR(MAX(1-N644/$J644,0),1)</f>
        <v>0</v>
      </c>
      <c r="Z644" s="27">
        <f>IFERROR(MAX(1-O644/$J644,0),1)</f>
        <v>0</v>
      </c>
      <c r="AA644" s="76">
        <f>IFERROR(MAX(1-P644/$J644,0),1)</f>
        <v>0</v>
      </c>
      <c r="AB644" s="65" t="str">
        <f>IF(SUM($J644,M644)=0,"Others",VLOOKUP(AA644,Master!$B$4:$D$13,3,TRUE))</f>
        <v>0-10%</v>
      </c>
      <c r="AC644" s="60" t="str">
        <f>IF(SUM(J644,K644)=0,"Others",IF(AND(K644=0,J644&gt;0),"Not Forecasted But Sold",IF(AND(K644&gt;0,J644=0),"Forecasted But Not Sold",IF(K644/J644&gt;1.1,"Overforecast",IF(K644/J644&lt;0.9,"Underforecast","Normal")))))</f>
        <v>Overforecast</v>
      </c>
      <c r="AD644" s="61" t="str">
        <f>IF(SUM(J644,L644)=0,"Others",IF(AND(L644=0,J644&gt;0),"Not Forecasted But Sold",IF(AND(L644&gt;0,J644=0),"Forecasted But Not Sold",IF(L644/J644&gt;1.1,"Overforecast",IF(L644/J644&lt;0.9,"Underforecast","Normal")))))</f>
        <v>Overforecast</v>
      </c>
      <c r="AE644" s="61" t="str">
        <f>IF(SUM(J644,M644)=0,"Others",IF(AND(M644=0,J644&gt;0),"Not Forecasted But Sold",IF(AND(M644&gt;0,J644=0),"Forecasted But Not Sold",IF(M644/J644&gt;1.1,"Overforecast",IF(M644/J644&lt;0.9,"Underforecast","Normal")))))</f>
        <v>Overforecast</v>
      </c>
      <c r="AF644" s="144" t="str">
        <f>IFERROR(IF(J644=0,"0",VLOOKUP(J644/M644,Master!$N$5:$P$11,3,TRUE)),"Sales Agst No FC")</f>
        <v>25-50</v>
      </c>
    </row>
    <row r="645" spans="1:32" x14ac:dyDescent="0.45">
      <c r="A645" s="60" t="s">
        <v>2302</v>
      </c>
      <c r="B645" s="61" t="s">
        <v>1119</v>
      </c>
      <c r="C645" s="61" t="s">
        <v>1132</v>
      </c>
      <c r="D645" s="61" t="s">
        <v>1203</v>
      </c>
      <c r="E645" s="62" t="s">
        <v>756</v>
      </c>
      <c r="F645" s="62" t="s">
        <v>1931</v>
      </c>
      <c r="G645" s="63">
        <v>44593</v>
      </c>
      <c r="H645" s="64">
        <v>3523</v>
      </c>
      <c r="I645" s="61" t="str">
        <f t="shared" si="56"/>
        <v>Demand</v>
      </c>
      <c r="J645" s="66">
        <v>328</v>
      </c>
      <c r="K645" s="67">
        <v>250</v>
      </c>
      <c r="L645" s="64">
        <v>250</v>
      </c>
      <c r="M645" s="64">
        <v>250</v>
      </c>
      <c r="N645" s="67">
        <f>ABS(K645-$J645)</f>
        <v>78</v>
      </c>
      <c r="O645" s="64">
        <f>ABS(L645-$J645)</f>
        <v>78</v>
      </c>
      <c r="P645" s="64">
        <f>ABS(M645-$J645)</f>
        <v>78</v>
      </c>
      <c r="Q645" s="66">
        <v>11.420249320036264</v>
      </c>
      <c r="R645" s="66">
        <f>$Q645*J645</f>
        <v>3745.8417769718949</v>
      </c>
      <c r="S645" s="67">
        <f>$Q645*K645</f>
        <v>2855.062330009066</v>
      </c>
      <c r="T645" s="64">
        <f>$Q645*L645</f>
        <v>2855.062330009066</v>
      </c>
      <c r="U645" s="64">
        <f>$Q645*M645</f>
        <v>2855.062330009066</v>
      </c>
      <c r="V645" s="67">
        <f t="shared" si="53"/>
        <v>890.77944696282884</v>
      </c>
      <c r="W645" s="64">
        <f t="shared" si="54"/>
        <v>890.77944696282884</v>
      </c>
      <c r="X645" s="117">
        <f t="shared" si="55"/>
        <v>890.77944696282884</v>
      </c>
      <c r="Y645" s="75">
        <f>IFERROR(MAX(1-N645/$J645,0),1)</f>
        <v>0.76219512195121952</v>
      </c>
      <c r="Z645" s="27">
        <f>IFERROR(MAX(1-O645/$J645,0),1)</f>
        <v>0.76219512195121952</v>
      </c>
      <c r="AA645" s="76">
        <f>IFERROR(MAX(1-P645/$J645,0),1)</f>
        <v>0.76219512195121952</v>
      </c>
      <c r="AB645" s="65" t="str">
        <f>IF(SUM($J645,M645)=0,"Others",VLOOKUP(AA645,Master!$B$4:$D$13,3,TRUE))</f>
        <v>70-80%</v>
      </c>
      <c r="AC645" s="60" t="str">
        <f>IF(SUM(J645,K645)=0,"Others",IF(AND(K645=0,J645&gt;0),"Not Forecasted But Sold",IF(AND(K645&gt;0,J645=0),"Forecasted But Not Sold",IF(K645/J645&gt;1.1,"Overforecast",IF(K645/J645&lt;0.9,"Underforecast","Normal")))))</f>
        <v>Underforecast</v>
      </c>
      <c r="AD645" s="61" t="str">
        <f>IF(SUM(J645,L645)=0,"Others",IF(AND(L645=0,J645&gt;0),"Not Forecasted But Sold",IF(AND(L645&gt;0,J645=0),"Forecasted But Not Sold",IF(L645/J645&gt;1.1,"Overforecast",IF(L645/J645&lt;0.9,"Underforecast","Normal")))))</f>
        <v>Underforecast</v>
      </c>
      <c r="AE645" s="61" t="str">
        <f>IF(SUM(J645,M645)=0,"Others",IF(AND(M645=0,J645&gt;0),"Not Forecasted But Sold",IF(AND(M645&gt;0,J645=0),"Forecasted But Not Sold",IF(M645/J645&gt;1.1,"Overforecast",IF(M645/J645&lt;0.9,"Underforecast","Normal")))))</f>
        <v>Underforecast</v>
      </c>
      <c r="AF645" s="144" t="str">
        <f>IFERROR(IF(J645=0,"0",VLOOKUP(J645/M645,Master!$N$5:$P$11,3,TRUE)),"Sales Agst No FC")</f>
        <v>120-150</v>
      </c>
    </row>
    <row r="646" spans="1:32" x14ac:dyDescent="0.45">
      <c r="A646" s="60" t="s">
        <v>2302</v>
      </c>
      <c r="B646" s="61" t="s">
        <v>1119</v>
      </c>
      <c r="C646" s="61" t="s">
        <v>1132</v>
      </c>
      <c r="D646" s="61" t="s">
        <v>1203</v>
      </c>
      <c r="E646" s="62" t="s">
        <v>757</v>
      </c>
      <c r="F646" s="62" t="s">
        <v>1932</v>
      </c>
      <c r="G646" s="63">
        <v>44593</v>
      </c>
      <c r="H646" s="64">
        <v>49340</v>
      </c>
      <c r="I646" s="61" t="str">
        <f t="shared" si="56"/>
        <v>Demand</v>
      </c>
      <c r="J646" s="66">
        <v>226</v>
      </c>
      <c r="K646" s="67">
        <v>600</v>
      </c>
      <c r="L646" s="64">
        <v>600</v>
      </c>
      <c r="M646" s="64">
        <v>400</v>
      </c>
      <c r="N646" s="67">
        <f>ABS(K646-$J646)</f>
        <v>374</v>
      </c>
      <c r="O646" s="64">
        <f>ABS(L646-$J646)</f>
        <v>374</v>
      </c>
      <c r="P646" s="64">
        <f>ABS(M646-$J646)</f>
        <v>174</v>
      </c>
      <c r="Q646" s="66">
        <v>2.0719839614909308</v>
      </c>
      <c r="R646" s="66">
        <f>$Q646*J646</f>
        <v>468.26837529695035</v>
      </c>
      <c r="S646" s="67">
        <f>$Q646*K646</f>
        <v>1243.1903768945585</v>
      </c>
      <c r="T646" s="64">
        <f>$Q646*L646</f>
        <v>1243.1903768945585</v>
      </c>
      <c r="U646" s="64">
        <f>$Q646*M646</f>
        <v>828.79358459637228</v>
      </c>
      <c r="V646" s="67">
        <f t="shared" si="53"/>
        <v>774.92200159760819</v>
      </c>
      <c r="W646" s="64">
        <f t="shared" si="54"/>
        <v>774.92200159760819</v>
      </c>
      <c r="X646" s="117">
        <f t="shared" si="55"/>
        <v>360.52520929942193</v>
      </c>
      <c r="Y646" s="75">
        <f>IFERROR(MAX(1-N646/$J646,0),1)</f>
        <v>0</v>
      </c>
      <c r="Z646" s="27">
        <f>IFERROR(MAX(1-O646/$J646,0),1)</f>
        <v>0</v>
      </c>
      <c r="AA646" s="76">
        <f>IFERROR(MAX(1-P646/$J646,0),1)</f>
        <v>0.23008849557522126</v>
      </c>
      <c r="AB646" s="65" t="str">
        <f>IF(SUM($J646,M646)=0,"Others",VLOOKUP(AA646,Master!$B$4:$D$13,3,TRUE))</f>
        <v>20-30%</v>
      </c>
      <c r="AC646" s="60" t="str">
        <f>IF(SUM(J646,K646)=0,"Others",IF(AND(K646=0,J646&gt;0),"Not Forecasted But Sold",IF(AND(K646&gt;0,J646=0),"Forecasted But Not Sold",IF(K646/J646&gt;1.1,"Overforecast",IF(K646/J646&lt;0.9,"Underforecast","Normal")))))</f>
        <v>Overforecast</v>
      </c>
      <c r="AD646" s="61" t="str">
        <f>IF(SUM(J646,L646)=0,"Others",IF(AND(L646=0,J646&gt;0),"Not Forecasted But Sold",IF(AND(L646&gt;0,J646=0),"Forecasted But Not Sold",IF(L646/J646&gt;1.1,"Overforecast",IF(L646/J646&lt;0.9,"Underforecast","Normal")))))</f>
        <v>Overforecast</v>
      </c>
      <c r="AE646" s="61" t="str">
        <f>IF(SUM(J646,M646)=0,"Others",IF(AND(M646=0,J646&gt;0),"Not Forecasted But Sold",IF(AND(M646&gt;0,J646=0),"Forecasted But Not Sold",IF(M646/J646&gt;1.1,"Overforecast",IF(M646/J646&lt;0.9,"Underforecast","Normal")))))</f>
        <v>Overforecast</v>
      </c>
      <c r="AF646" s="144" t="str">
        <f>IFERROR(IF(J646=0,"0",VLOOKUP(J646/M646,Master!$N$5:$P$11,3,TRUE)),"Sales Agst No FC")</f>
        <v>50-80</v>
      </c>
    </row>
    <row r="647" spans="1:32" x14ac:dyDescent="0.45">
      <c r="A647" s="60" t="s">
        <v>2302</v>
      </c>
      <c r="B647" s="61" t="s">
        <v>1119</v>
      </c>
      <c r="C647" s="61" t="s">
        <v>1132</v>
      </c>
      <c r="D647" s="61" t="s">
        <v>1203</v>
      </c>
      <c r="E647" s="62" t="s">
        <v>758</v>
      </c>
      <c r="F647" s="62" t="s">
        <v>1933</v>
      </c>
      <c r="G647" s="63">
        <v>44593</v>
      </c>
      <c r="H647" s="64">
        <v>2059</v>
      </c>
      <c r="I647" s="61" t="str">
        <f t="shared" si="56"/>
        <v>Demand</v>
      </c>
      <c r="J647" s="66">
        <v>105</v>
      </c>
      <c r="K647" s="67">
        <v>120</v>
      </c>
      <c r="L647" s="64">
        <v>120</v>
      </c>
      <c r="M647" s="64">
        <v>120</v>
      </c>
      <c r="N647" s="67">
        <f>ABS(K647-$J647)</f>
        <v>15</v>
      </c>
      <c r="O647" s="64">
        <f>ABS(L647-$J647)</f>
        <v>15</v>
      </c>
      <c r="P647" s="64">
        <f>ABS(M647-$J647)</f>
        <v>15</v>
      </c>
      <c r="Q647" s="66">
        <v>23.802794964028781</v>
      </c>
      <c r="R647" s="66">
        <f>$Q647*J647</f>
        <v>2499.2934712230222</v>
      </c>
      <c r="S647" s="67">
        <f>$Q647*K647</f>
        <v>2856.3353956834535</v>
      </c>
      <c r="T647" s="64">
        <f>$Q647*L647</f>
        <v>2856.3353956834535</v>
      </c>
      <c r="U647" s="64">
        <f>$Q647*M647</f>
        <v>2856.3353956834535</v>
      </c>
      <c r="V647" s="67">
        <f t="shared" si="53"/>
        <v>357.04192446043135</v>
      </c>
      <c r="W647" s="64">
        <f t="shared" si="54"/>
        <v>357.04192446043135</v>
      </c>
      <c r="X647" s="117">
        <f t="shared" si="55"/>
        <v>357.04192446043135</v>
      </c>
      <c r="Y647" s="75">
        <f>IFERROR(MAX(1-N647/$J647,0),1)</f>
        <v>0.85714285714285721</v>
      </c>
      <c r="Z647" s="27">
        <f>IFERROR(MAX(1-O647/$J647,0),1)</f>
        <v>0.85714285714285721</v>
      </c>
      <c r="AA647" s="76">
        <f>IFERROR(MAX(1-P647/$J647,0),1)</f>
        <v>0.85714285714285721</v>
      </c>
      <c r="AB647" s="65" t="str">
        <f>IF(SUM($J647,M647)=0,"Others",VLOOKUP(AA647,Master!$B$4:$D$13,3,TRUE))</f>
        <v>80-90%</v>
      </c>
      <c r="AC647" s="60" t="str">
        <f>IF(SUM(J647,K647)=0,"Others",IF(AND(K647=0,J647&gt;0),"Not Forecasted But Sold",IF(AND(K647&gt;0,J647=0),"Forecasted But Not Sold",IF(K647/J647&gt;1.1,"Overforecast",IF(K647/J647&lt;0.9,"Underforecast","Normal")))))</f>
        <v>Overforecast</v>
      </c>
      <c r="AD647" s="61" t="str">
        <f>IF(SUM(J647,L647)=0,"Others",IF(AND(L647=0,J647&gt;0),"Not Forecasted But Sold",IF(AND(L647&gt;0,J647=0),"Forecasted But Not Sold",IF(L647/J647&gt;1.1,"Overforecast",IF(L647/J647&lt;0.9,"Underforecast","Normal")))))</f>
        <v>Overforecast</v>
      </c>
      <c r="AE647" s="61" t="str">
        <f>IF(SUM(J647,M647)=0,"Others",IF(AND(M647=0,J647&gt;0),"Not Forecasted But Sold",IF(AND(M647&gt;0,J647=0),"Forecasted But Not Sold",IF(M647/J647&gt;1.1,"Overforecast",IF(M647/J647&lt;0.9,"Underforecast","Normal")))))</f>
        <v>Overforecast</v>
      </c>
      <c r="AF647" s="144" t="str">
        <f>IFERROR(IF(J647=0,"0",VLOOKUP(J647/M647,Master!$N$5:$P$11,3,TRUE)),"Sales Agst No FC")</f>
        <v>80-120</v>
      </c>
    </row>
    <row r="648" spans="1:32" x14ac:dyDescent="0.45">
      <c r="A648" s="60" t="s">
        <v>2302</v>
      </c>
      <c r="B648" s="61" t="s">
        <v>1119</v>
      </c>
      <c r="C648" s="61" t="s">
        <v>1132</v>
      </c>
      <c r="D648" s="61" t="s">
        <v>1203</v>
      </c>
      <c r="E648" s="62" t="s">
        <v>759</v>
      </c>
      <c r="F648" s="62" t="s">
        <v>1934</v>
      </c>
      <c r="G648" s="63">
        <v>44593</v>
      </c>
      <c r="H648" s="64">
        <v>3545</v>
      </c>
      <c r="I648" s="61" t="str">
        <f t="shared" si="56"/>
        <v>Demand</v>
      </c>
      <c r="J648" s="66">
        <v>766</v>
      </c>
      <c r="K648" s="67">
        <v>349</v>
      </c>
      <c r="L648" s="64">
        <v>349</v>
      </c>
      <c r="M648" s="64">
        <v>400</v>
      </c>
      <c r="N648" s="67">
        <f>ABS(K648-$J648)</f>
        <v>417</v>
      </c>
      <c r="O648" s="64">
        <f>ABS(L648-$J648)</f>
        <v>417</v>
      </c>
      <c r="P648" s="64">
        <f>ABS(M648-$J648)</f>
        <v>366</v>
      </c>
      <c r="Q648" s="66">
        <v>6.3207111111111107</v>
      </c>
      <c r="R648" s="66">
        <f>$Q648*J648</f>
        <v>4841.6647111111106</v>
      </c>
      <c r="S648" s="67">
        <f>$Q648*K648</f>
        <v>2205.9281777777778</v>
      </c>
      <c r="T648" s="64">
        <f>$Q648*L648</f>
        <v>2205.9281777777778</v>
      </c>
      <c r="U648" s="64">
        <f>$Q648*M648</f>
        <v>2528.2844444444445</v>
      </c>
      <c r="V648" s="67">
        <f t="shared" si="53"/>
        <v>2635.7365333333328</v>
      </c>
      <c r="W648" s="64">
        <f t="shared" si="54"/>
        <v>2635.7365333333328</v>
      </c>
      <c r="X648" s="117">
        <f t="shared" si="55"/>
        <v>2313.3802666666661</v>
      </c>
      <c r="Y648" s="75">
        <f>IFERROR(MAX(1-N648/$J648,0),1)</f>
        <v>0.45561357702349869</v>
      </c>
      <c r="Z648" s="27">
        <f>IFERROR(MAX(1-O648/$J648,0),1)</f>
        <v>0.45561357702349869</v>
      </c>
      <c r="AA648" s="76">
        <f>IFERROR(MAX(1-P648/$J648,0),1)</f>
        <v>0.5221932114882506</v>
      </c>
      <c r="AB648" s="65" t="str">
        <f>IF(SUM($J648,M648)=0,"Others",VLOOKUP(AA648,Master!$B$4:$D$13,3,TRUE))</f>
        <v>50-60%</v>
      </c>
      <c r="AC648" s="60" t="str">
        <f>IF(SUM(J648,K648)=0,"Others",IF(AND(K648=0,J648&gt;0),"Not Forecasted But Sold",IF(AND(K648&gt;0,J648=0),"Forecasted But Not Sold",IF(K648/J648&gt;1.1,"Overforecast",IF(K648/J648&lt;0.9,"Underforecast","Normal")))))</f>
        <v>Underforecast</v>
      </c>
      <c r="AD648" s="61" t="str">
        <f>IF(SUM(J648,L648)=0,"Others",IF(AND(L648=0,J648&gt;0),"Not Forecasted But Sold",IF(AND(L648&gt;0,J648=0),"Forecasted But Not Sold",IF(L648/J648&gt;1.1,"Overforecast",IF(L648/J648&lt;0.9,"Underforecast","Normal")))))</f>
        <v>Underforecast</v>
      </c>
      <c r="AE648" s="61" t="str">
        <f>IF(SUM(J648,M648)=0,"Others",IF(AND(M648=0,J648&gt;0),"Not Forecasted But Sold",IF(AND(M648&gt;0,J648=0),"Forecasted But Not Sold",IF(M648/J648&gt;1.1,"Overforecast",IF(M648/J648&lt;0.9,"Underforecast","Normal")))))</f>
        <v>Underforecast</v>
      </c>
      <c r="AF648" s="144" t="str">
        <f>IFERROR(IF(J648=0,"0",VLOOKUP(J648/M648,Master!$N$5:$P$11,3,TRUE)),"Sales Agst No FC")</f>
        <v>150-200</v>
      </c>
    </row>
    <row r="649" spans="1:32" x14ac:dyDescent="0.45">
      <c r="A649" s="60" t="s">
        <v>2302</v>
      </c>
      <c r="B649" s="61" t="s">
        <v>1119</v>
      </c>
      <c r="C649" s="61" t="s">
        <v>1139</v>
      </c>
      <c r="D649" s="61" t="s">
        <v>1244</v>
      </c>
      <c r="E649" s="62" t="s">
        <v>760</v>
      </c>
      <c r="F649" s="62" t="s">
        <v>1935</v>
      </c>
      <c r="G649" s="63">
        <v>44593</v>
      </c>
      <c r="H649" s="64">
        <v>53792</v>
      </c>
      <c r="I649" s="61" t="str">
        <f t="shared" si="56"/>
        <v>Demand</v>
      </c>
      <c r="J649" s="66">
        <v>15645</v>
      </c>
      <c r="K649" s="67">
        <v>9880</v>
      </c>
      <c r="L649" s="64">
        <v>9880</v>
      </c>
      <c r="M649" s="64">
        <v>14000</v>
      </c>
      <c r="N649" s="67">
        <f>ABS(K649-$J649)</f>
        <v>5765</v>
      </c>
      <c r="O649" s="64">
        <f>ABS(L649-$J649)</f>
        <v>5765</v>
      </c>
      <c r="P649" s="64">
        <f>ABS(M649-$J649)</f>
        <v>1645</v>
      </c>
      <c r="Q649" s="66">
        <v>0.91964786094342776</v>
      </c>
      <c r="R649" s="66">
        <f>$Q649*J649</f>
        <v>14387.890784459927</v>
      </c>
      <c r="S649" s="67">
        <f>$Q649*K649</f>
        <v>9086.1208661210658</v>
      </c>
      <c r="T649" s="64">
        <f>$Q649*L649</f>
        <v>9086.1208661210658</v>
      </c>
      <c r="U649" s="64">
        <f>$Q649*M649</f>
        <v>12875.070053207988</v>
      </c>
      <c r="V649" s="67">
        <f t="shared" si="53"/>
        <v>5301.7699183388613</v>
      </c>
      <c r="W649" s="64">
        <f t="shared" si="54"/>
        <v>5301.7699183388613</v>
      </c>
      <c r="X649" s="117">
        <f t="shared" si="55"/>
        <v>1512.8207312519389</v>
      </c>
      <c r="Y649" s="75">
        <f>IFERROR(MAX(1-N649/$J649,0),1)</f>
        <v>0.63151166506871204</v>
      </c>
      <c r="Z649" s="27">
        <f>IFERROR(MAX(1-O649/$J649,0),1)</f>
        <v>0.63151166506871204</v>
      </c>
      <c r="AA649" s="76">
        <f>IFERROR(MAX(1-P649/$J649,0),1)</f>
        <v>0.89485458612975388</v>
      </c>
      <c r="AB649" s="65" t="str">
        <f>IF(SUM($J649,M649)=0,"Others",VLOOKUP(AA649,Master!$B$4:$D$13,3,TRUE))</f>
        <v>80-90%</v>
      </c>
      <c r="AC649" s="60" t="str">
        <f>IF(SUM(J649,K649)=0,"Others",IF(AND(K649=0,J649&gt;0),"Not Forecasted But Sold",IF(AND(K649&gt;0,J649=0),"Forecasted But Not Sold",IF(K649/J649&gt;1.1,"Overforecast",IF(K649/J649&lt;0.9,"Underforecast","Normal")))))</f>
        <v>Underforecast</v>
      </c>
      <c r="AD649" s="61" t="str">
        <f>IF(SUM(J649,L649)=0,"Others",IF(AND(L649=0,J649&gt;0),"Not Forecasted But Sold",IF(AND(L649&gt;0,J649=0),"Forecasted But Not Sold",IF(L649/J649&gt;1.1,"Overforecast",IF(L649/J649&lt;0.9,"Underforecast","Normal")))))</f>
        <v>Underforecast</v>
      </c>
      <c r="AE649" s="61" t="str">
        <f>IF(SUM(J649,M649)=0,"Others",IF(AND(M649=0,J649&gt;0),"Not Forecasted But Sold",IF(AND(M649&gt;0,J649=0),"Forecasted But Not Sold",IF(M649/J649&gt;1.1,"Overforecast",IF(M649/J649&lt;0.9,"Underforecast","Normal")))))</f>
        <v>Underforecast</v>
      </c>
      <c r="AF649" s="144" t="str">
        <f>IFERROR(IF(J649=0,"0",VLOOKUP(J649/M649,Master!$N$5:$P$11,3,TRUE)),"Sales Agst No FC")</f>
        <v>80-120</v>
      </c>
    </row>
    <row r="650" spans="1:32" x14ac:dyDescent="0.45">
      <c r="A650" s="60" t="s">
        <v>2302</v>
      </c>
      <c r="B650" s="61" t="s">
        <v>1122</v>
      </c>
      <c r="C650" s="61" t="s">
        <v>1139</v>
      </c>
      <c r="D650" s="61" t="s">
        <v>1244</v>
      </c>
      <c r="E650" s="62" t="s">
        <v>761</v>
      </c>
      <c r="F650" s="62" t="s">
        <v>1936</v>
      </c>
      <c r="G650" s="63">
        <v>44593</v>
      </c>
      <c r="H650" s="64">
        <v>305095</v>
      </c>
      <c r="I650" s="61" t="str">
        <f t="shared" si="56"/>
        <v>Demand</v>
      </c>
      <c r="J650" s="66">
        <v>55263</v>
      </c>
      <c r="K650" s="67">
        <v>26000</v>
      </c>
      <c r="L650" s="64">
        <v>26000</v>
      </c>
      <c r="M650" s="64">
        <v>68000</v>
      </c>
      <c r="N650" s="67">
        <f>ABS(K650-$J650)</f>
        <v>29263</v>
      </c>
      <c r="O650" s="64">
        <f>ABS(L650-$J650)</f>
        <v>29263</v>
      </c>
      <c r="P650" s="64">
        <f>ABS(M650-$J650)</f>
        <v>12737</v>
      </c>
      <c r="Q650" s="66">
        <v>1.4680042956198218</v>
      </c>
      <c r="R650" s="66">
        <f>$Q650*J650</f>
        <v>81126.321388838216</v>
      </c>
      <c r="S650" s="67">
        <f>$Q650*K650</f>
        <v>38168.111686115364</v>
      </c>
      <c r="T650" s="64">
        <f>$Q650*L650</f>
        <v>38168.111686115364</v>
      </c>
      <c r="U650" s="64">
        <f>$Q650*M650</f>
        <v>99824.292102147883</v>
      </c>
      <c r="V650" s="67">
        <f t="shared" si="53"/>
        <v>42958.209702722852</v>
      </c>
      <c r="W650" s="64">
        <f t="shared" si="54"/>
        <v>42958.209702722852</v>
      </c>
      <c r="X650" s="117">
        <f t="shared" si="55"/>
        <v>18697.970713309667</v>
      </c>
      <c r="Y650" s="75">
        <f>IFERROR(MAX(1-N650/$J650,0),1)</f>
        <v>0.47047753469771814</v>
      </c>
      <c r="Z650" s="27">
        <f>IFERROR(MAX(1-O650/$J650,0),1)</f>
        <v>0.47047753469771814</v>
      </c>
      <c r="AA650" s="76">
        <f>IFERROR(MAX(1-P650/$J650,0),1)</f>
        <v>0.76952029386750631</v>
      </c>
      <c r="AB650" s="65" t="str">
        <f>IF(SUM($J650,M650)=0,"Others",VLOOKUP(AA650,Master!$B$4:$D$13,3,TRUE))</f>
        <v>70-80%</v>
      </c>
      <c r="AC650" s="60" t="str">
        <f>IF(SUM(J650,K650)=0,"Others",IF(AND(K650=0,J650&gt;0),"Not Forecasted But Sold",IF(AND(K650&gt;0,J650=0),"Forecasted But Not Sold",IF(K650/J650&gt;1.1,"Overforecast",IF(K650/J650&lt;0.9,"Underforecast","Normal")))))</f>
        <v>Underforecast</v>
      </c>
      <c r="AD650" s="61" t="str">
        <f>IF(SUM(J650,L650)=0,"Others",IF(AND(L650=0,J650&gt;0),"Not Forecasted But Sold",IF(AND(L650&gt;0,J650=0),"Forecasted But Not Sold",IF(L650/J650&gt;1.1,"Overforecast",IF(L650/J650&lt;0.9,"Underforecast","Normal")))))</f>
        <v>Underforecast</v>
      </c>
      <c r="AE650" s="61" t="str">
        <f>IF(SUM(J650,M650)=0,"Others",IF(AND(M650=0,J650&gt;0),"Not Forecasted But Sold",IF(AND(M650&gt;0,J650=0),"Forecasted But Not Sold",IF(M650/J650&gt;1.1,"Overforecast",IF(M650/J650&lt;0.9,"Underforecast","Normal")))))</f>
        <v>Overforecast</v>
      </c>
      <c r="AF650" s="144" t="str">
        <f>IFERROR(IF(J650=0,"0",VLOOKUP(J650/M650,Master!$N$5:$P$11,3,TRUE)),"Sales Agst No FC")</f>
        <v>80-120</v>
      </c>
    </row>
    <row r="651" spans="1:32" x14ac:dyDescent="0.45">
      <c r="A651" s="60" t="s">
        <v>2302</v>
      </c>
      <c r="B651" s="61" t="s">
        <v>1122</v>
      </c>
      <c r="C651" s="61" t="s">
        <v>1139</v>
      </c>
      <c r="D651" s="61" t="s">
        <v>1244</v>
      </c>
      <c r="E651" s="62" t="s">
        <v>762</v>
      </c>
      <c r="F651" s="62" t="s">
        <v>1937</v>
      </c>
      <c r="G651" s="63">
        <v>44593</v>
      </c>
      <c r="H651" s="64">
        <v>10365</v>
      </c>
      <c r="I651" s="61" t="str">
        <f t="shared" si="56"/>
        <v>Demand</v>
      </c>
      <c r="J651" s="66">
        <v>404</v>
      </c>
      <c r="K651" s="67">
        <v>600</v>
      </c>
      <c r="L651" s="64">
        <v>600</v>
      </c>
      <c r="M651" s="64">
        <v>600</v>
      </c>
      <c r="N651" s="67">
        <f>ABS(K651-$J651)</f>
        <v>196</v>
      </c>
      <c r="O651" s="64">
        <f>ABS(L651-$J651)</f>
        <v>196</v>
      </c>
      <c r="P651" s="64">
        <f>ABS(M651-$J651)</f>
        <v>196</v>
      </c>
      <c r="Q651" s="66">
        <v>0.64380950819672123</v>
      </c>
      <c r="R651" s="66">
        <f>$Q651*J651</f>
        <v>260.09904131147539</v>
      </c>
      <c r="S651" s="67">
        <f>$Q651*K651</f>
        <v>386.28570491803271</v>
      </c>
      <c r="T651" s="64">
        <f>$Q651*L651</f>
        <v>386.28570491803271</v>
      </c>
      <c r="U651" s="64">
        <f>$Q651*M651</f>
        <v>386.28570491803271</v>
      </c>
      <c r="V651" s="67">
        <f t="shared" si="53"/>
        <v>126.18666360655732</v>
      </c>
      <c r="W651" s="64">
        <f t="shared" si="54"/>
        <v>126.18666360655732</v>
      </c>
      <c r="X651" s="117">
        <f t="shared" si="55"/>
        <v>126.18666360655732</v>
      </c>
      <c r="Y651" s="75">
        <f>IFERROR(MAX(1-N651/$J651,0),1)</f>
        <v>0.51485148514851486</v>
      </c>
      <c r="Z651" s="27">
        <f>IFERROR(MAX(1-O651/$J651,0),1)</f>
        <v>0.51485148514851486</v>
      </c>
      <c r="AA651" s="76">
        <f>IFERROR(MAX(1-P651/$J651,0),1)</f>
        <v>0.51485148514851486</v>
      </c>
      <c r="AB651" s="65" t="str">
        <f>IF(SUM($J651,M651)=0,"Others",VLOOKUP(AA651,Master!$B$4:$D$13,3,TRUE))</f>
        <v>50-60%</v>
      </c>
      <c r="AC651" s="60" t="str">
        <f>IF(SUM(J651,K651)=0,"Others",IF(AND(K651=0,J651&gt;0),"Not Forecasted But Sold",IF(AND(K651&gt;0,J651=0),"Forecasted But Not Sold",IF(K651/J651&gt;1.1,"Overforecast",IF(K651/J651&lt;0.9,"Underforecast","Normal")))))</f>
        <v>Overforecast</v>
      </c>
      <c r="AD651" s="61" t="str">
        <f>IF(SUM(J651,L651)=0,"Others",IF(AND(L651=0,J651&gt;0),"Not Forecasted But Sold",IF(AND(L651&gt;0,J651=0),"Forecasted But Not Sold",IF(L651/J651&gt;1.1,"Overforecast",IF(L651/J651&lt;0.9,"Underforecast","Normal")))))</f>
        <v>Overforecast</v>
      </c>
      <c r="AE651" s="61" t="str">
        <f>IF(SUM(J651,M651)=0,"Others",IF(AND(M651=0,J651&gt;0),"Not Forecasted But Sold",IF(AND(M651&gt;0,J651=0),"Forecasted But Not Sold",IF(M651/J651&gt;1.1,"Overforecast",IF(M651/J651&lt;0.9,"Underforecast","Normal")))))</f>
        <v>Overforecast</v>
      </c>
      <c r="AF651" s="144" t="str">
        <f>IFERROR(IF(J651=0,"0",VLOOKUP(J651/M651,Master!$N$5:$P$11,3,TRUE)),"Sales Agst No FC")</f>
        <v>50-80</v>
      </c>
    </row>
    <row r="652" spans="1:32" x14ac:dyDescent="0.45">
      <c r="A652" s="60" t="s">
        <v>2302</v>
      </c>
      <c r="B652" s="61" t="s">
        <v>1122</v>
      </c>
      <c r="C652" s="61" t="s">
        <v>1139</v>
      </c>
      <c r="D652" s="61" t="s">
        <v>1244</v>
      </c>
      <c r="E652" s="62" t="s">
        <v>763</v>
      </c>
      <c r="F652" s="62" t="s">
        <v>1938</v>
      </c>
      <c r="G652" s="63">
        <v>44593</v>
      </c>
      <c r="H652" s="64">
        <v>8277</v>
      </c>
      <c r="I652" s="61" t="str">
        <f t="shared" si="56"/>
        <v>Demand</v>
      </c>
      <c r="J652" s="66">
        <v>366</v>
      </c>
      <c r="K652" s="67">
        <v>250</v>
      </c>
      <c r="L652" s="64">
        <v>250</v>
      </c>
      <c r="M652" s="64">
        <v>350</v>
      </c>
      <c r="N652" s="67">
        <f>ABS(K652-$J652)</f>
        <v>116</v>
      </c>
      <c r="O652" s="64">
        <f>ABS(L652-$J652)</f>
        <v>116</v>
      </c>
      <c r="P652" s="64">
        <f>ABS(M652-$J652)</f>
        <v>16</v>
      </c>
      <c r="Q652" s="66">
        <v>0.68318012618296542</v>
      </c>
      <c r="R652" s="66">
        <f>$Q652*J652</f>
        <v>250.04392618296535</v>
      </c>
      <c r="S652" s="67">
        <f>$Q652*K652</f>
        <v>170.79503154574135</v>
      </c>
      <c r="T652" s="64">
        <f>$Q652*L652</f>
        <v>170.79503154574135</v>
      </c>
      <c r="U652" s="64">
        <f>$Q652*M652</f>
        <v>239.11304416403789</v>
      </c>
      <c r="V652" s="67">
        <f t="shared" si="53"/>
        <v>79.248894637223998</v>
      </c>
      <c r="W652" s="64">
        <f t="shared" si="54"/>
        <v>79.248894637223998</v>
      </c>
      <c r="X652" s="117">
        <f t="shared" si="55"/>
        <v>10.930882018927463</v>
      </c>
      <c r="Y652" s="75">
        <f>IFERROR(MAX(1-N652/$J652,0),1)</f>
        <v>0.68306010928961747</v>
      </c>
      <c r="Z652" s="27">
        <f>IFERROR(MAX(1-O652/$J652,0),1)</f>
        <v>0.68306010928961747</v>
      </c>
      <c r="AA652" s="76">
        <f>IFERROR(MAX(1-P652/$J652,0),1)</f>
        <v>0.95628415300546443</v>
      </c>
      <c r="AB652" s="65" t="str">
        <f>IF(SUM($J652,M652)=0,"Others",VLOOKUP(AA652,Master!$B$4:$D$13,3,TRUE))</f>
        <v>90-100%</v>
      </c>
      <c r="AC652" s="60" t="str">
        <f>IF(SUM(J652,K652)=0,"Others",IF(AND(K652=0,J652&gt;0),"Not Forecasted But Sold",IF(AND(K652&gt;0,J652=0),"Forecasted But Not Sold",IF(K652/J652&gt;1.1,"Overforecast",IF(K652/J652&lt;0.9,"Underforecast","Normal")))))</f>
        <v>Underforecast</v>
      </c>
      <c r="AD652" s="61" t="str">
        <f>IF(SUM(J652,L652)=0,"Others",IF(AND(L652=0,J652&gt;0),"Not Forecasted But Sold",IF(AND(L652&gt;0,J652=0),"Forecasted But Not Sold",IF(L652/J652&gt;1.1,"Overforecast",IF(L652/J652&lt;0.9,"Underforecast","Normal")))))</f>
        <v>Underforecast</v>
      </c>
      <c r="AE652" s="61" t="str">
        <f>IF(SUM(J652,M652)=0,"Others",IF(AND(M652=0,J652&gt;0),"Not Forecasted But Sold",IF(AND(M652&gt;0,J652=0),"Forecasted But Not Sold",IF(M652/J652&gt;1.1,"Overforecast",IF(M652/J652&lt;0.9,"Underforecast","Normal")))))</f>
        <v>Normal</v>
      </c>
      <c r="AF652" s="144" t="str">
        <f>IFERROR(IF(J652=0,"0",VLOOKUP(J652/M652,Master!$N$5:$P$11,3,TRUE)),"Sales Agst No FC")</f>
        <v>80-120</v>
      </c>
    </row>
    <row r="653" spans="1:32" x14ac:dyDescent="0.45">
      <c r="A653" s="60" t="s">
        <v>2302</v>
      </c>
      <c r="B653" s="61" t="s">
        <v>1122</v>
      </c>
      <c r="C653" s="61" t="s">
        <v>1139</v>
      </c>
      <c r="D653" s="61" t="s">
        <v>1244</v>
      </c>
      <c r="E653" s="62" t="s">
        <v>764</v>
      </c>
      <c r="F653" s="62" t="s">
        <v>1939</v>
      </c>
      <c r="G653" s="63">
        <v>44593</v>
      </c>
      <c r="H653" s="64">
        <v>24704</v>
      </c>
      <c r="I653" s="61" t="str">
        <f t="shared" si="56"/>
        <v>Demand</v>
      </c>
      <c r="J653" s="66">
        <v>6213</v>
      </c>
      <c r="K653" s="67">
        <v>6000</v>
      </c>
      <c r="L653" s="64">
        <v>6000</v>
      </c>
      <c r="M653" s="64">
        <v>12000</v>
      </c>
      <c r="N653" s="67">
        <f>ABS(K653-$J653)</f>
        <v>213</v>
      </c>
      <c r="O653" s="64">
        <f>ABS(L653-$J653)</f>
        <v>213</v>
      </c>
      <c r="P653" s="64">
        <f>ABS(M653-$J653)</f>
        <v>5787</v>
      </c>
      <c r="Q653" s="66">
        <v>0.72098848885013078</v>
      </c>
      <c r="R653" s="66">
        <f>$Q653*J653</f>
        <v>4479.5014812258623</v>
      </c>
      <c r="S653" s="67">
        <f>$Q653*K653</f>
        <v>4325.9309331007844</v>
      </c>
      <c r="T653" s="64">
        <f>$Q653*L653</f>
        <v>4325.9309331007844</v>
      </c>
      <c r="U653" s="64">
        <f>$Q653*M653</f>
        <v>8651.8618662015688</v>
      </c>
      <c r="V653" s="67">
        <f t="shared" si="53"/>
        <v>153.57054812507795</v>
      </c>
      <c r="W653" s="64">
        <f t="shared" si="54"/>
        <v>153.57054812507795</v>
      </c>
      <c r="X653" s="117">
        <f t="shared" si="55"/>
        <v>4172.3603849757064</v>
      </c>
      <c r="Y653" s="75">
        <f>IFERROR(MAX(1-N653/$J653,0),1)</f>
        <v>0.96571704490584254</v>
      </c>
      <c r="Z653" s="27">
        <f>IFERROR(MAX(1-O653/$J653,0),1)</f>
        <v>0.96571704490584254</v>
      </c>
      <c r="AA653" s="76">
        <f>IFERROR(MAX(1-P653/$J653,0),1)</f>
        <v>6.8565910188314816E-2</v>
      </c>
      <c r="AB653" s="65" t="str">
        <f>IF(SUM($J653,M653)=0,"Others",VLOOKUP(AA653,Master!$B$4:$D$13,3,TRUE))</f>
        <v>0-10%</v>
      </c>
      <c r="AC653" s="60" t="str">
        <f>IF(SUM(J653,K653)=0,"Others",IF(AND(K653=0,J653&gt;0),"Not Forecasted But Sold",IF(AND(K653&gt;0,J653=0),"Forecasted But Not Sold",IF(K653/J653&gt;1.1,"Overforecast",IF(K653/J653&lt;0.9,"Underforecast","Normal")))))</f>
        <v>Normal</v>
      </c>
      <c r="AD653" s="61" t="str">
        <f>IF(SUM(J653,L653)=0,"Others",IF(AND(L653=0,J653&gt;0),"Not Forecasted But Sold",IF(AND(L653&gt;0,J653=0),"Forecasted But Not Sold",IF(L653/J653&gt;1.1,"Overforecast",IF(L653/J653&lt;0.9,"Underforecast","Normal")))))</f>
        <v>Normal</v>
      </c>
      <c r="AE653" s="61" t="str">
        <f>IF(SUM(J653,M653)=0,"Others",IF(AND(M653=0,J653&gt;0),"Not Forecasted But Sold",IF(AND(M653&gt;0,J653=0),"Forecasted But Not Sold",IF(M653/J653&gt;1.1,"Overforecast",IF(M653/J653&lt;0.9,"Underforecast","Normal")))))</f>
        <v>Overforecast</v>
      </c>
      <c r="AF653" s="144" t="str">
        <f>IFERROR(IF(J653=0,"0",VLOOKUP(J653/M653,Master!$N$5:$P$11,3,TRUE)),"Sales Agst No FC")</f>
        <v>50-80</v>
      </c>
    </row>
    <row r="654" spans="1:32" x14ac:dyDescent="0.45">
      <c r="A654" s="60" t="s">
        <v>2302</v>
      </c>
      <c r="B654" s="61" t="s">
        <v>1122</v>
      </c>
      <c r="C654" s="61" t="s">
        <v>1139</v>
      </c>
      <c r="D654" s="61" t="s">
        <v>1244</v>
      </c>
      <c r="E654" s="62" t="s">
        <v>765</v>
      </c>
      <c r="F654" s="62" t="s">
        <v>1940</v>
      </c>
      <c r="G654" s="63">
        <v>44593</v>
      </c>
      <c r="H654" s="64">
        <v>59091</v>
      </c>
      <c r="I654" s="61" t="str">
        <f t="shared" si="56"/>
        <v>Demand</v>
      </c>
      <c r="J654" s="66">
        <v>6704</v>
      </c>
      <c r="K654" s="67">
        <v>6600</v>
      </c>
      <c r="L654" s="64">
        <v>6600</v>
      </c>
      <c r="M654" s="64">
        <v>6600</v>
      </c>
      <c r="N654" s="67">
        <f>ABS(K654-$J654)</f>
        <v>104</v>
      </c>
      <c r="O654" s="64">
        <f>ABS(L654-$J654)</f>
        <v>104</v>
      </c>
      <c r="P654" s="64">
        <f>ABS(M654-$J654)</f>
        <v>104</v>
      </c>
      <c r="Q654" s="66">
        <v>1.1281030525885727</v>
      </c>
      <c r="R654" s="66">
        <f>$Q654*J654</f>
        <v>7562.8028645537916</v>
      </c>
      <c r="S654" s="67">
        <f>$Q654*K654</f>
        <v>7445.4801470845796</v>
      </c>
      <c r="T654" s="64">
        <f>$Q654*L654</f>
        <v>7445.4801470845796</v>
      </c>
      <c r="U654" s="64">
        <f>$Q654*M654</f>
        <v>7445.4801470845796</v>
      </c>
      <c r="V654" s="67">
        <f t="shared" si="53"/>
        <v>117.32271746921197</v>
      </c>
      <c r="W654" s="64">
        <f t="shared" si="54"/>
        <v>117.32271746921197</v>
      </c>
      <c r="X654" s="117">
        <f t="shared" si="55"/>
        <v>117.32271746921197</v>
      </c>
      <c r="Y654" s="75">
        <f>IFERROR(MAX(1-N654/$J654,0),1)</f>
        <v>0.98448687350835318</v>
      </c>
      <c r="Z654" s="27">
        <f>IFERROR(MAX(1-O654/$J654,0),1)</f>
        <v>0.98448687350835318</v>
      </c>
      <c r="AA654" s="76">
        <f>IFERROR(MAX(1-P654/$J654,0),1)</f>
        <v>0.98448687350835318</v>
      </c>
      <c r="AB654" s="65" t="str">
        <f>IF(SUM($J654,M654)=0,"Others",VLOOKUP(AA654,Master!$B$4:$D$13,3,TRUE))</f>
        <v>90-100%</v>
      </c>
      <c r="AC654" s="60" t="str">
        <f>IF(SUM(J654,K654)=0,"Others",IF(AND(K654=0,J654&gt;0),"Not Forecasted But Sold",IF(AND(K654&gt;0,J654=0),"Forecasted But Not Sold",IF(K654/J654&gt;1.1,"Overforecast",IF(K654/J654&lt;0.9,"Underforecast","Normal")))))</f>
        <v>Normal</v>
      </c>
      <c r="AD654" s="61" t="str">
        <f>IF(SUM(J654,L654)=0,"Others",IF(AND(L654=0,J654&gt;0),"Not Forecasted But Sold",IF(AND(L654&gt;0,J654=0),"Forecasted But Not Sold",IF(L654/J654&gt;1.1,"Overforecast",IF(L654/J654&lt;0.9,"Underforecast","Normal")))))</f>
        <v>Normal</v>
      </c>
      <c r="AE654" s="61" t="str">
        <f>IF(SUM(J654,M654)=0,"Others",IF(AND(M654=0,J654&gt;0),"Not Forecasted But Sold",IF(AND(M654&gt;0,J654=0),"Forecasted But Not Sold",IF(M654/J654&gt;1.1,"Overforecast",IF(M654/J654&lt;0.9,"Underforecast","Normal")))))</f>
        <v>Normal</v>
      </c>
      <c r="AF654" s="144" t="str">
        <f>IFERROR(IF(J654=0,"0",VLOOKUP(J654/M654,Master!$N$5:$P$11,3,TRUE)),"Sales Agst No FC")</f>
        <v>80-120</v>
      </c>
    </row>
    <row r="655" spans="1:32" x14ac:dyDescent="0.45">
      <c r="A655" s="60" t="s">
        <v>2302</v>
      </c>
      <c r="B655" s="61" t="s">
        <v>1122</v>
      </c>
      <c r="C655" s="61" t="s">
        <v>1139</v>
      </c>
      <c r="D655" s="61" t="s">
        <v>1244</v>
      </c>
      <c r="E655" s="62" t="s">
        <v>766</v>
      </c>
      <c r="F655" s="62" t="s">
        <v>1941</v>
      </c>
      <c r="G655" s="63">
        <v>44593</v>
      </c>
      <c r="H655" s="64">
        <v>7065</v>
      </c>
      <c r="I655" s="61" t="str">
        <f t="shared" si="56"/>
        <v>Demand</v>
      </c>
      <c r="J655" s="66">
        <v>5049</v>
      </c>
      <c r="K655" s="67">
        <v>2500</v>
      </c>
      <c r="L655" s="64">
        <v>2500</v>
      </c>
      <c r="M655" s="64">
        <v>2200</v>
      </c>
      <c r="N655" s="67">
        <f>ABS(K655-$J655)</f>
        <v>2549</v>
      </c>
      <c r="O655" s="64">
        <f>ABS(L655-$J655)</f>
        <v>2549</v>
      </c>
      <c r="P655" s="64">
        <f>ABS(M655-$J655)</f>
        <v>2849</v>
      </c>
      <c r="Q655" s="66">
        <v>2.9275878947368428</v>
      </c>
      <c r="R655" s="66">
        <f>$Q655*J655</f>
        <v>14781.391280526319</v>
      </c>
      <c r="S655" s="67">
        <f>$Q655*K655</f>
        <v>7318.9697368421066</v>
      </c>
      <c r="T655" s="64">
        <f>$Q655*L655</f>
        <v>7318.9697368421066</v>
      </c>
      <c r="U655" s="64">
        <f>$Q655*M655</f>
        <v>6440.6933684210544</v>
      </c>
      <c r="V655" s="67">
        <f t="shared" si="53"/>
        <v>7462.4215436842123</v>
      </c>
      <c r="W655" s="64">
        <f t="shared" si="54"/>
        <v>7462.4215436842123</v>
      </c>
      <c r="X655" s="117">
        <f t="shared" si="55"/>
        <v>8340.6979121052645</v>
      </c>
      <c r="Y655" s="75">
        <f>IFERROR(MAX(1-N655/$J655,0),1)</f>
        <v>0.49514755397108334</v>
      </c>
      <c r="Z655" s="27">
        <f>IFERROR(MAX(1-O655/$J655,0),1)</f>
        <v>0.49514755397108334</v>
      </c>
      <c r="AA655" s="76">
        <f>IFERROR(MAX(1-P655/$J655,0),1)</f>
        <v>0.43572984749455335</v>
      </c>
      <c r="AB655" s="65" t="str">
        <f>IF(SUM($J655,M655)=0,"Others",VLOOKUP(AA655,Master!$B$4:$D$13,3,TRUE))</f>
        <v>40-50%</v>
      </c>
      <c r="AC655" s="60" t="str">
        <f>IF(SUM(J655,K655)=0,"Others",IF(AND(K655=0,J655&gt;0),"Not Forecasted But Sold",IF(AND(K655&gt;0,J655=0),"Forecasted But Not Sold",IF(K655/J655&gt;1.1,"Overforecast",IF(K655/J655&lt;0.9,"Underforecast","Normal")))))</f>
        <v>Underforecast</v>
      </c>
      <c r="AD655" s="61" t="str">
        <f>IF(SUM(J655,L655)=0,"Others",IF(AND(L655=0,J655&gt;0),"Not Forecasted But Sold",IF(AND(L655&gt;0,J655=0),"Forecasted But Not Sold",IF(L655/J655&gt;1.1,"Overforecast",IF(L655/J655&lt;0.9,"Underforecast","Normal")))))</f>
        <v>Underforecast</v>
      </c>
      <c r="AE655" s="61" t="str">
        <f>IF(SUM(J655,M655)=0,"Others",IF(AND(M655=0,J655&gt;0),"Not Forecasted But Sold",IF(AND(M655&gt;0,J655=0),"Forecasted But Not Sold",IF(M655/J655&gt;1.1,"Overforecast",IF(M655/J655&lt;0.9,"Underforecast","Normal")))))</f>
        <v>Underforecast</v>
      </c>
      <c r="AF655" s="144" t="str">
        <f>IFERROR(IF(J655=0,"0",VLOOKUP(J655/M655,Master!$N$5:$P$11,3,TRUE)),"Sales Agst No FC")</f>
        <v>&gt;200"</v>
      </c>
    </row>
    <row r="656" spans="1:32" x14ac:dyDescent="0.45">
      <c r="A656" s="60" t="s">
        <v>2302</v>
      </c>
      <c r="B656" s="61" t="s">
        <v>1122</v>
      </c>
      <c r="C656" s="61" t="s">
        <v>1139</v>
      </c>
      <c r="D656" s="61" t="s">
        <v>1244</v>
      </c>
      <c r="E656" s="62" t="s">
        <v>767</v>
      </c>
      <c r="F656" s="62" t="s">
        <v>1942</v>
      </c>
      <c r="G656" s="63">
        <v>44593</v>
      </c>
      <c r="H656" s="64">
        <v>1899</v>
      </c>
      <c r="I656" s="61" t="str">
        <f t="shared" si="56"/>
        <v>Demand</v>
      </c>
      <c r="J656" s="66">
        <v>115</v>
      </c>
      <c r="K656" s="67">
        <v>157</v>
      </c>
      <c r="L656" s="64">
        <v>157</v>
      </c>
      <c r="M656" s="64">
        <v>50</v>
      </c>
      <c r="N656" s="67">
        <f>ABS(K656-$J656)</f>
        <v>42</v>
      </c>
      <c r="O656" s="64">
        <f>ABS(L656-$J656)</f>
        <v>42</v>
      </c>
      <c r="P656" s="64">
        <f>ABS(M656-$J656)</f>
        <v>65</v>
      </c>
      <c r="Q656" s="66">
        <v>8.6155999999999988</v>
      </c>
      <c r="R656" s="66">
        <f>$Q656*J656</f>
        <v>990.79399999999987</v>
      </c>
      <c r="S656" s="67">
        <f>$Q656*K656</f>
        <v>1352.6491999999998</v>
      </c>
      <c r="T656" s="64">
        <f>$Q656*L656</f>
        <v>1352.6491999999998</v>
      </c>
      <c r="U656" s="64">
        <f>$Q656*M656</f>
        <v>430.77999999999992</v>
      </c>
      <c r="V656" s="67">
        <f t="shared" si="53"/>
        <v>361.85519999999997</v>
      </c>
      <c r="W656" s="64">
        <f t="shared" si="54"/>
        <v>361.85519999999997</v>
      </c>
      <c r="X656" s="117">
        <f t="shared" si="55"/>
        <v>560.0139999999999</v>
      </c>
      <c r="Y656" s="75">
        <f>IFERROR(MAX(1-N656/$J656,0),1)</f>
        <v>0.63478260869565217</v>
      </c>
      <c r="Z656" s="27">
        <f>IFERROR(MAX(1-O656/$J656,0),1)</f>
        <v>0.63478260869565217</v>
      </c>
      <c r="AA656" s="76">
        <f>IFERROR(MAX(1-P656/$J656,0),1)</f>
        <v>0.43478260869565222</v>
      </c>
      <c r="AB656" s="65" t="str">
        <f>IF(SUM($J656,M656)=0,"Others",VLOOKUP(AA656,Master!$B$4:$D$13,3,TRUE))</f>
        <v>40-50%</v>
      </c>
      <c r="AC656" s="60" t="str">
        <f>IF(SUM(J656,K656)=0,"Others",IF(AND(K656=0,J656&gt;0),"Not Forecasted But Sold",IF(AND(K656&gt;0,J656=0),"Forecasted But Not Sold",IF(K656/J656&gt;1.1,"Overforecast",IF(K656/J656&lt;0.9,"Underforecast","Normal")))))</f>
        <v>Overforecast</v>
      </c>
      <c r="AD656" s="61" t="str">
        <f>IF(SUM(J656,L656)=0,"Others",IF(AND(L656=0,J656&gt;0),"Not Forecasted But Sold",IF(AND(L656&gt;0,J656=0),"Forecasted But Not Sold",IF(L656/J656&gt;1.1,"Overforecast",IF(L656/J656&lt;0.9,"Underforecast","Normal")))))</f>
        <v>Overforecast</v>
      </c>
      <c r="AE656" s="61" t="str">
        <f>IF(SUM(J656,M656)=0,"Others",IF(AND(M656=0,J656&gt;0),"Not Forecasted But Sold",IF(AND(M656&gt;0,J656=0),"Forecasted But Not Sold",IF(M656/J656&gt;1.1,"Overforecast",IF(M656/J656&lt;0.9,"Underforecast","Normal")))))</f>
        <v>Underforecast</v>
      </c>
      <c r="AF656" s="144" t="str">
        <f>IFERROR(IF(J656=0,"0",VLOOKUP(J656/M656,Master!$N$5:$P$11,3,TRUE)),"Sales Agst No FC")</f>
        <v>&gt;200"</v>
      </c>
    </row>
    <row r="657" spans="1:32" x14ac:dyDescent="0.45">
      <c r="A657" s="60" t="s">
        <v>2302</v>
      </c>
      <c r="B657" s="61" t="s">
        <v>1122</v>
      </c>
      <c r="C657" s="61" t="s">
        <v>1139</v>
      </c>
      <c r="D657" s="61" t="s">
        <v>1244</v>
      </c>
      <c r="E657" s="62" t="s">
        <v>768</v>
      </c>
      <c r="F657" s="62" t="s">
        <v>1943</v>
      </c>
      <c r="G657" s="63">
        <v>44593</v>
      </c>
      <c r="H657" s="64">
        <v>252380</v>
      </c>
      <c r="I657" s="61" t="str">
        <f t="shared" si="56"/>
        <v>Demand</v>
      </c>
      <c r="J657" s="66">
        <v>44419</v>
      </c>
      <c r="K657" s="67">
        <v>50000</v>
      </c>
      <c r="L657" s="64">
        <v>50000</v>
      </c>
      <c r="M657" s="64">
        <v>80000</v>
      </c>
      <c r="N657" s="67">
        <f>ABS(K657-$J657)</f>
        <v>5581</v>
      </c>
      <c r="O657" s="64">
        <f>ABS(L657-$J657)</f>
        <v>5581</v>
      </c>
      <c r="P657" s="64">
        <f>ABS(M657-$J657)</f>
        <v>35581</v>
      </c>
      <c r="Q657" s="66">
        <v>2.166383051792482</v>
      </c>
      <c r="R657" s="66">
        <f>$Q657*J657</f>
        <v>96228.568777570254</v>
      </c>
      <c r="S657" s="67">
        <f>$Q657*K657</f>
        <v>108319.15258962411</v>
      </c>
      <c r="T657" s="64">
        <f>$Q657*L657</f>
        <v>108319.15258962411</v>
      </c>
      <c r="U657" s="64">
        <f>$Q657*M657</f>
        <v>173310.64414339856</v>
      </c>
      <c r="V657" s="67">
        <f t="shared" si="53"/>
        <v>12090.583812053854</v>
      </c>
      <c r="W657" s="64">
        <f t="shared" si="54"/>
        <v>12090.583812053854</v>
      </c>
      <c r="X657" s="117">
        <f t="shared" si="55"/>
        <v>77082.075365828307</v>
      </c>
      <c r="Y657" s="75">
        <f>IFERROR(MAX(1-N657/$J657,0),1)</f>
        <v>0.87435556856300234</v>
      </c>
      <c r="Z657" s="27">
        <f>IFERROR(MAX(1-O657/$J657,0),1)</f>
        <v>0.87435556856300234</v>
      </c>
      <c r="AA657" s="76">
        <f>IFERROR(MAX(1-P657/$J657,0),1)</f>
        <v>0.19896890970080372</v>
      </c>
      <c r="AB657" s="65" t="str">
        <f>IF(SUM($J657,M657)=0,"Others",VLOOKUP(AA657,Master!$B$4:$D$13,3,TRUE))</f>
        <v>10-20%</v>
      </c>
      <c r="AC657" s="60" t="str">
        <f>IF(SUM(J657,K657)=0,"Others",IF(AND(K657=0,J657&gt;0),"Not Forecasted But Sold",IF(AND(K657&gt;0,J657=0),"Forecasted But Not Sold",IF(K657/J657&gt;1.1,"Overforecast",IF(K657/J657&lt;0.9,"Underforecast","Normal")))))</f>
        <v>Overforecast</v>
      </c>
      <c r="AD657" s="61" t="str">
        <f>IF(SUM(J657,L657)=0,"Others",IF(AND(L657=0,J657&gt;0),"Not Forecasted But Sold",IF(AND(L657&gt;0,J657=0),"Forecasted But Not Sold",IF(L657/J657&gt;1.1,"Overforecast",IF(L657/J657&lt;0.9,"Underforecast","Normal")))))</f>
        <v>Overforecast</v>
      </c>
      <c r="AE657" s="61" t="str">
        <f>IF(SUM(J657,M657)=0,"Others",IF(AND(M657=0,J657&gt;0),"Not Forecasted But Sold",IF(AND(M657&gt;0,J657=0),"Forecasted But Not Sold",IF(M657/J657&gt;1.1,"Overforecast",IF(M657/J657&lt;0.9,"Underforecast","Normal")))))</f>
        <v>Overforecast</v>
      </c>
      <c r="AF657" s="144" t="str">
        <f>IFERROR(IF(J657=0,"0",VLOOKUP(J657/M657,Master!$N$5:$P$11,3,TRUE)),"Sales Agst No FC")</f>
        <v>50-80</v>
      </c>
    </row>
    <row r="658" spans="1:32" x14ac:dyDescent="0.45">
      <c r="A658" s="60" t="s">
        <v>2302</v>
      </c>
      <c r="B658" s="61" t="s">
        <v>1122</v>
      </c>
      <c r="C658" s="61" t="s">
        <v>1139</v>
      </c>
      <c r="D658" s="61" t="s">
        <v>1244</v>
      </c>
      <c r="E658" s="62" t="s">
        <v>769</v>
      </c>
      <c r="F658" s="62" t="s">
        <v>1944</v>
      </c>
      <c r="G658" s="63">
        <v>44593</v>
      </c>
      <c r="H658" s="64">
        <v>28305</v>
      </c>
      <c r="I658" s="61" t="str">
        <f t="shared" si="56"/>
        <v>Demand</v>
      </c>
      <c r="J658" s="66">
        <v>622</v>
      </c>
      <c r="K658" s="67">
        <v>1200</v>
      </c>
      <c r="L658" s="64">
        <v>1200</v>
      </c>
      <c r="M658" s="64">
        <v>900</v>
      </c>
      <c r="N658" s="67">
        <f>ABS(K658-$J658)</f>
        <v>578</v>
      </c>
      <c r="O658" s="64">
        <f>ABS(L658-$J658)</f>
        <v>578</v>
      </c>
      <c r="P658" s="64">
        <f>ABS(M658-$J658)</f>
        <v>278</v>
      </c>
      <c r="Q658" s="66">
        <v>0.78526122448979563</v>
      </c>
      <c r="R658" s="66">
        <f>$Q658*J658</f>
        <v>488.43248163265287</v>
      </c>
      <c r="S658" s="67">
        <f>$Q658*K658</f>
        <v>942.31346938775471</v>
      </c>
      <c r="T658" s="64">
        <f>$Q658*L658</f>
        <v>942.31346938775471</v>
      </c>
      <c r="U658" s="64">
        <f>$Q658*M658</f>
        <v>706.73510204081606</v>
      </c>
      <c r="V658" s="67">
        <f t="shared" si="53"/>
        <v>453.88098775510184</v>
      </c>
      <c r="W658" s="64">
        <f t="shared" si="54"/>
        <v>453.88098775510184</v>
      </c>
      <c r="X658" s="117">
        <f t="shared" si="55"/>
        <v>218.30262040816319</v>
      </c>
      <c r="Y658" s="75">
        <f>IFERROR(MAX(1-N658/$J658,0),1)</f>
        <v>7.0739549839228255E-2</v>
      </c>
      <c r="Z658" s="27">
        <f>IFERROR(MAX(1-O658/$J658,0),1)</f>
        <v>7.0739549839228255E-2</v>
      </c>
      <c r="AA658" s="76">
        <f>IFERROR(MAX(1-P658/$J658,0),1)</f>
        <v>0.55305466237942125</v>
      </c>
      <c r="AB658" s="65" t="str">
        <f>IF(SUM($J658,M658)=0,"Others",VLOOKUP(AA658,Master!$B$4:$D$13,3,TRUE))</f>
        <v>50-60%</v>
      </c>
      <c r="AC658" s="60" t="str">
        <f>IF(SUM(J658,K658)=0,"Others",IF(AND(K658=0,J658&gt;0),"Not Forecasted But Sold",IF(AND(K658&gt;0,J658=0),"Forecasted But Not Sold",IF(K658/J658&gt;1.1,"Overforecast",IF(K658/J658&lt;0.9,"Underforecast","Normal")))))</f>
        <v>Overforecast</v>
      </c>
      <c r="AD658" s="61" t="str">
        <f>IF(SUM(J658,L658)=0,"Others",IF(AND(L658=0,J658&gt;0),"Not Forecasted But Sold",IF(AND(L658&gt;0,J658=0),"Forecasted But Not Sold",IF(L658/J658&gt;1.1,"Overforecast",IF(L658/J658&lt;0.9,"Underforecast","Normal")))))</f>
        <v>Overforecast</v>
      </c>
      <c r="AE658" s="61" t="str">
        <f>IF(SUM(J658,M658)=0,"Others",IF(AND(M658=0,J658&gt;0),"Not Forecasted But Sold",IF(AND(M658&gt;0,J658=0),"Forecasted But Not Sold",IF(M658/J658&gt;1.1,"Overforecast",IF(M658/J658&lt;0.9,"Underforecast","Normal")))))</f>
        <v>Overforecast</v>
      </c>
      <c r="AF658" s="144" t="str">
        <f>IFERROR(IF(J658=0,"0",VLOOKUP(J658/M658,Master!$N$5:$P$11,3,TRUE)),"Sales Agst No FC")</f>
        <v>50-80</v>
      </c>
    </row>
    <row r="659" spans="1:32" x14ac:dyDescent="0.45">
      <c r="A659" s="60" t="s">
        <v>2302</v>
      </c>
      <c r="B659" s="61" t="s">
        <v>1122</v>
      </c>
      <c r="C659" s="61" t="s">
        <v>1139</v>
      </c>
      <c r="D659" s="61" t="s">
        <v>1244</v>
      </c>
      <c r="E659" s="62" t="s">
        <v>770</v>
      </c>
      <c r="F659" s="62" t="s">
        <v>1945</v>
      </c>
      <c r="G659" s="63">
        <v>44593</v>
      </c>
      <c r="H659" s="64">
        <v>1698</v>
      </c>
      <c r="I659" s="61" t="str">
        <f t="shared" si="56"/>
        <v>Demand</v>
      </c>
      <c r="J659" s="66">
        <v>589</v>
      </c>
      <c r="K659" s="67">
        <v>850</v>
      </c>
      <c r="L659" s="64">
        <v>850</v>
      </c>
      <c r="M659" s="64">
        <v>900</v>
      </c>
      <c r="N659" s="67">
        <f>ABS(K659-$J659)</f>
        <v>261</v>
      </c>
      <c r="O659" s="64">
        <f>ABS(L659-$J659)</f>
        <v>261</v>
      </c>
      <c r="P659" s="64">
        <f>ABS(M659-$J659)</f>
        <v>311</v>
      </c>
      <c r="Q659" s="66">
        <v>0.91542366863905344</v>
      </c>
      <c r="R659" s="66">
        <f>$Q659*J659</f>
        <v>539.18454082840253</v>
      </c>
      <c r="S659" s="67">
        <f>$Q659*K659</f>
        <v>778.11011834319538</v>
      </c>
      <c r="T659" s="64">
        <f>$Q659*L659</f>
        <v>778.11011834319538</v>
      </c>
      <c r="U659" s="64">
        <f>$Q659*M659</f>
        <v>823.88130177514813</v>
      </c>
      <c r="V659" s="67">
        <f t="shared" si="53"/>
        <v>238.92557751479285</v>
      </c>
      <c r="W659" s="64">
        <f t="shared" si="54"/>
        <v>238.92557751479285</v>
      </c>
      <c r="X659" s="117">
        <f t="shared" si="55"/>
        <v>284.6967609467456</v>
      </c>
      <c r="Y659" s="75">
        <f>IFERROR(MAX(1-N659/$J659,0),1)</f>
        <v>0.55687606112054322</v>
      </c>
      <c r="Z659" s="27">
        <f>IFERROR(MAX(1-O659/$J659,0),1)</f>
        <v>0.55687606112054322</v>
      </c>
      <c r="AA659" s="76">
        <f>IFERROR(MAX(1-P659/$J659,0),1)</f>
        <v>0.47198641765704585</v>
      </c>
      <c r="AB659" s="65" t="str">
        <f>IF(SUM($J659,M659)=0,"Others",VLOOKUP(AA659,Master!$B$4:$D$13,3,TRUE))</f>
        <v>40-50%</v>
      </c>
      <c r="AC659" s="60" t="str">
        <f>IF(SUM(J659,K659)=0,"Others",IF(AND(K659=0,J659&gt;0),"Not Forecasted But Sold",IF(AND(K659&gt;0,J659=0),"Forecasted But Not Sold",IF(K659/J659&gt;1.1,"Overforecast",IF(K659/J659&lt;0.9,"Underforecast","Normal")))))</f>
        <v>Overforecast</v>
      </c>
      <c r="AD659" s="61" t="str">
        <f>IF(SUM(J659,L659)=0,"Others",IF(AND(L659=0,J659&gt;0),"Not Forecasted But Sold",IF(AND(L659&gt;0,J659=0),"Forecasted But Not Sold",IF(L659/J659&gt;1.1,"Overforecast",IF(L659/J659&lt;0.9,"Underforecast","Normal")))))</f>
        <v>Overforecast</v>
      </c>
      <c r="AE659" s="61" t="str">
        <f>IF(SUM(J659,M659)=0,"Others",IF(AND(M659=0,J659&gt;0),"Not Forecasted But Sold",IF(AND(M659&gt;0,J659=0),"Forecasted But Not Sold",IF(M659/J659&gt;1.1,"Overforecast",IF(M659/J659&lt;0.9,"Underforecast","Normal")))))</f>
        <v>Overforecast</v>
      </c>
      <c r="AF659" s="144" t="str">
        <f>IFERROR(IF(J659=0,"0",VLOOKUP(J659/M659,Master!$N$5:$P$11,3,TRUE)),"Sales Agst No FC")</f>
        <v>50-80</v>
      </c>
    </row>
    <row r="660" spans="1:32" x14ac:dyDescent="0.45">
      <c r="A660" s="60" t="s">
        <v>2302</v>
      </c>
      <c r="B660" s="61" t="s">
        <v>1122</v>
      </c>
      <c r="C660" s="61" t="s">
        <v>1139</v>
      </c>
      <c r="D660" s="61" t="s">
        <v>1244</v>
      </c>
      <c r="E660" s="62" t="s">
        <v>771</v>
      </c>
      <c r="F660" s="62" t="s">
        <v>1946</v>
      </c>
      <c r="G660" s="63">
        <v>44593</v>
      </c>
      <c r="H660" s="64">
        <v>120560</v>
      </c>
      <c r="I660" s="61" t="str">
        <f t="shared" si="56"/>
        <v>Demand</v>
      </c>
      <c r="J660" s="66">
        <v>26766</v>
      </c>
      <c r="K660" s="67">
        <v>7800</v>
      </c>
      <c r="L660" s="64">
        <v>7800</v>
      </c>
      <c r="M660" s="64">
        <v>12500</v>
      </c>
      <c r="N660" s="67">
        <f>ABS(K660-$J660)</f>
        <v>18966</v>
      </c>
      <c r="O660" s="64">
        <f>ABS(L660-$J660)</f>
        <v>18966</v>
      </c>
      <c r="P660" s="64">
        <f>ABS(M660-$J660)</f>
        <v>14266</v>
      </c>
      <c r="Q660" s="66">
        <v>1.1604740717266149</v>
      </c>
      <c r="R660" s="66">
        <f>$Q660*J660</f>
        <v>31061.249003834575</v>
      </c>
      <c r="S660" s="67">
        <f>$Q660*K660</f>
        <v>9051.6977594675955</v>
      </c>
      <c r="T660" s="64">
        <f>$Q660*L660</f>
        <v>9051.6977594675955</v>
      </c>
      <c r="U660" s="64">
        <f>$Q660*M660</f>
        <v>14505.925896582687</v>
      </c>
      <c r="V660" s="67">
        <f t="shared" si="53"/>
        <v>22009.55124436698</v>
      </c>
      <c r="W660" s="64">
        <f t="shared" si="54"/>
        <v>22009.55124436698</v>
      </c>
      <c r="X660" s="117">
        <f t="shared" si="55"/>
        <v>16555.32310725189</v>
      </c>
      <c r="Y660" s="75">
        <f>IFERROR(MAX(1-N660/$J660,0),1)</f>
        <v>0.29141448105805878</v>
      </c>
      <c r="Z660" s="27">
        <f>IFERROR(MAX(1-O660/$J660,0),1)</f>
        <v>0.29141448105805878</v>
      </c>
      <c r="AA660" s="76">
        <f>IFERROR(MAX(1-P660/$J660,0),1)</f>
        <v>0.46701038631099157</v>
      </c>
      <c r="AB660" s="65" t="str">
        <f>IF(SUM($J660,M660)=0,"Others",VLOOKUP(AA660,Master!$B$4:$D$13,3,TRUE))</f>
        <v>40-50%</v>
      </c>
      <c r="AC660" s="60" t="str">
        <f>IF(SUM(J660,K660)=0,"Others",IF(AND(K660=0,J660&gt;0),"Not Forecasted But Sold",IF(AND(K660&gt;0,J660=0),"Forecasted But Not Sold",IF(K660/J660&gt;1.1,"Overforecast",IF(K660/J660&lt;0.9,"Underforecast","Normal")))))</f>
        <v>Underforecast</v>
      </c>
      <c r="AD660" s="61" t="str">
        <f>IF(SUM(J660,L660)=0,"Others",IF(AND(L660=0,J660&gt;0),"Not Forecasted But Sold",IF(AND(L660&gt;0,J660=0),"Forecasted But Not Sold",IF(L660/J660&gt;1.1,"Overforecast",IF(L660/J660&lt;0.9,"Underforecast","Normal")))))</f>
        <v>Underforecast</v>
      </c>
      <c r="AE660" s="61" t="str">
        <f>IF(SUM(J660,M660)=0,"Others",IF(AND(M660=0,J660&gt;0),"Not Forecasted But Sold",IF(AND(M660&gt;0,J660=0),"Forecasted But Not Sold",IF(M660/J660&gt;1.1,"Overforecast",IF(M660/J660&lt;0.9,"Underforecast","Normal")))))</f>
        <v>Underforecast</v>
      </c>
      <c r="AF660" s="144" t="str">
        <f>IFERROR(IF(J660=0,"0",VLOOKUP(J660/M660,Master!$N$5:$P$11,3,TRUE)),"Sales Agst No FC")</f>
        <v>&gt;200"</v>
      </c>
    </row>
    <row r="661" spans="1:32" x14ac:dyDescent="0.45">
      <c r="A661" s="60" t="s">
        <v>2302</v>
      </c>
      <c r="B661" s="61" t="s">
        <v>1122</v>
      </c>
      <c r="C661" s="61" t="s">
        <v>1139</v>
      </c>
      <c r="D661" s="61" t="s">
        <v>1244</v>
      </c>
      <c r="E661" s="62" t="s">
        <v>772</v>
      </c>
      <c r="F661" s="62" t="s">
        <v>1947</v>
      </c>
      <c r="G661" s="63">
        <v>44593</v>
      </c>
      <c r="H661" s="64">
        <v>103476</v>
      </c>
      <c r="I661" s="61" t="str">
        <f t="shared" si="56"/>
        <v>Demand</v>
      </c>
      <c r="J661" s="66">
        <v>10845</v>
      </c>
      <c r="K661" s="67">
        <v>9650</v>
      </c>
      <c r="L661" s="64">
        <v>9650</v>
      </c>
      <c r="M661" s="64">
        <v>12500</v>
      </c>
      <c r="N661" s="67">
        <f>ABS(K661-$J661)</f>
        <v>1195</v>
      </c>
      <c r="O661" s="64">
        <f>ABS(L661-$J661)</f>
        <v>1195</v>
      </c>
      <c r="P661" s="64">
        <f>ABS(M661-$J661)</f>
        <v>1655</v>
      </c>
      <c r="Q661" s="66">
        <v>1.5836288434499659</v>
      </c>
      <c r="R661" s="66">
        <f>$Q661*J661</f>
        <v>17174.454807214879</v>
      </c>
      <c r="S661" s="67">
        <f>$Q661*K661</f>
        <v>15282.018339292172</v>
      </c>
      <c r="T661" s="64">
        <f>$Q661*L661</f>
        <v>15282.018339292172</v>
      </c>
      <c r="U661" s="64">
        <f>$Q661*M661</f>
        <v>19795.360543124574</v>
      </c>
      <c r="V661" s="67">
        <f t="shared" si="53"/>
        <v>1892.4364679227074</v>
      </c>
      <c r="W661" s="64">
        <f t="shared" si="54"/>
        <v>1892.4364679227074</v>
      </c>
      <c r="X661" s="117">
        <f t="shared" si="55"/>
        <v>2620.9057359096951</v>
      </c>
      <c r="Y661" s="75">
        <f>IFERROR(MAX(1-N661/$J661,0),1)</f>
        <v>0.88981097279852461</v>
      </c>
      <c r="Z661" s="27">
        <f>IFERROR(MAX(1-O661/$J661,0),1)</f>
        <v>0.88981097279852461</v>
      </c>
      <c r="AA661" s="76">
        <f>IFERROR(MAX(1-P661/$J661,0),1)</f>
        <v>0.84739511295527892</v>
      </c>
      <c r="AB661" s="65" t="str">
        <f>IF(SUM($J661,M661)=0,"Others",VLOOKUP(AA661,Master!$B$4:$D$13,3,TRUE))</f>
        <v>80-90%</v>
      </c>
      <c r="AC661" s="60" t="str">
        <f>IF(SUM(J661,K661)=0,"Others",IF(AND(K661=0,J661&gt;0),"Not Forecasted But Sold",IF(AND(K661&gt;0,J661=0),"Forecasted But Not Sold",IF(K661/J661&gt;1.1,"Overforecast",IF(K661/J661&lt;0.9,"Underforecast","Normal")))))</f>
        <v>Underforecast</v>
      </c>
      <c r="AD661" s="61" t="str">
        <f>IF(SUM(J661,L661)=0,"Others",IF(AND(L661=0,J661&gt;0),"Not Forecasted But Sold",IF(AND(L661&gt;0,J661=0),"Forecasted But Not Sold",IF(L661/J661&gt;1.1,"Overforecast",IF(L661/J661&lt;0.9,"Underforecast","Normal")))))</f>
        <v>Underforecast</v>
      </c>
      <c r="AE661" s="61" t="str">
        <f>IF(SUM(J661,M661)=0,"Others",IF(AND(M661=0,J661&gt;0),"Not Forecasted But Sold",IF(AND(M661&gt;0,J661=0),"Forecasted But Not Sold",IF(M661/J661&gt;1.1,"Overforecast",IF(M661/J661&lt;0.9,"Underforecast","Normal")))))</f>
        <v>Overforecast</v>
      </c>
      <c r="AF661" s="144" t="str">
        <f>IFERROR(IF(J661=0,"0",VLOOKUP(J661/M661,Master!$N$5:$P$11,3,TRUE)),"Sales Agst No FC")</f>
        <v>80-120</v>
      </c>
    </row>
    <row r="662" spans="1:32" x14ac:dyDescent="0.45">
      <c r="A662" s="60" t="s">
        <v>2302</v>
      </c>
      <c r="B662" s="61" t="s">
        <v>1122</v>
      </c>
      <c r="C662" s="61" t="s">
        <v>1139</v>
      </c>
      <c r="D662" s="61" t="s">
        <v>1244</v>
      </c>
      <c r="E662" s="62" t="s">
        <v>773</v>
      </c>
      <c r="F662" s="62" t="s">
        <v>1948</v>
      </c>
      <c r="G662" s="63">
        <v>44593</v>
      </c>
      <c r="H662" s="64">
        <v>19</v>
      </c>
      <c r="I662" s="61" t="str">
        <f t="shared" si="56"/>
        <v>Demand</v>
      </c>
      <c r="J662" s="66">
        <v>5156</v>
      </c>
      <c r="K662" s="67">
        <v>4559</v>
      </c>
      <c r="L662" s="64">
        <v>4559</v>
      </c>
      <c r="M662" s="64">
        <v>3400</v>
      </c>
      <c r="N662" s="67">
        <f>ABS(K662-$J662)</f>
        <v>597</v>
      </c>
      <c r="O662" s="64">
        <f>ABS(L662-$J662)</f>
        <v>597</v>
      </c>
      <c r="P662" s="64">
        <f>ABS(M662-$J662)</f>
        <v>1756</v>
      </c>
      <c r="Q662" s="66">
        <v>4.1625103523035225</v>
      </c>
      <c r="R662" s="66">
        <f>$Q662*J662</f>
        <v>21461.903376476963</v>
      </c>
      <c r="S662" s="67">
        <f>$Q662*K662</f>
        <v>18976.884696151759</v>
      </c>
      <c r="T662" s="64">
        <f>$Q662*L662</f>
        <v>18976.884696151759</v>
      </c>
      <c r="U662" s="64">
        <f>$Q662*M662</f>
        <v>14152.535197831976</v>
      </c>
      <c r="V662" s="67">
        <f t="shared" si="53"/>
        <v>2485.0186803252036</v>
      </c>
      <c r="W662" s="64">
        <f t="shared" si="54"/>
        <v>2485.0186803252036</v>
      </c>
      <c r="X662" s="117">
        <f t="shared" si="55"/>
        <v>7309.368178644987</v>
      </c>
      <c r="Y662" s="75">
        <f>IFERROR(MAX(1-N662/$J662,0),1)</f>
        <v>0.88421256788207914</v>
      </c>
      <c r="Z662" s="27">
        <f>IFERROR(MAX(1-O662/$J662,0),1)</f>
        <v>0.88421256788207914</v>
      </c>
      <c r="AA662" s="76">
        <f>IFERROR(MAX(1-P662/$J662,0),1)</f>
        <v>0.65942591155934838</v>
      </c>
      <c r="AB662" s="65" t="str">
        <f>IF(SUM($J662,M662)=0,"Others",VLOOKUP(AA662,Master!$B$4:$D$13,3,TRUE))</f>
        <v>60-70%</v>
      </c>
      <c r="AC662" s="60" t="str">
        <f>IF(SUM(J662,K662)=0,"Others",IF(AND(K662=0,J662&gt;0),"Not Forecasted But Sold",IF(AND(K662&gt;0,J662=0),"Forecasted But Not Sold",IF(K662/J662&gt;1.1,"Overforecast",IF(K662/J662&lt;0.9,"Underforecast","Normal")))))</f>
        <v>Underforecast</v>
      </c>
      <c r="AD662" s="61" t="str">
        <f>IF(SUM(J662,L662)=0,"Others",IF(AND(L662=0,J662&gt;0),"Not Forecasted But Sold",IF(AND(L662&gt;0,J662=0),"Forecasted But Not Sold",IF(L662/J662&gt;1.1,"Overforecast",IF(L662/J662&lt;0.9,"Underforecast","Normal")))))</f>
        <v>Underforecast</v>
      </c>
      <c r="AE662" s="61" t="str">
        <f>IF(SUM(J662,M662)=0,"Others",IF(AND(M662=0,J662&gt;0),"Not Forecasted But Sold",IF(AND(M662&gt;0,J662=0),"Forecasted But Not Sold",IF(M662/J662&gt;1.1,"Overforecast",IF(M662/J662&lt;0.9,"Underforecast","Normal")))))</f>
        <v>Underforecast</v>
      </c>
      <c r="AF662" s="144" t="str">
        <f>IFERROR(IF(J662=0,"0",VLOOKUP(J662/M662,Master!$N$5:$P$11,3,TRUE)),"Sales Agst No FC")</f>
        <v>150-200</v>
      </c>
    </row>
    <row r="663" spans="1:32" x14ac:dyDescent="0.45">
      <c r="A663" s="60" t="s">
        <v>2302</v>
      </c>
      <c r="B663" s="61" t="s">
        <v>1121</v>
      </c>
      <c r="C663" s="61" t="s">
        <v>1139</v>
      </c>
      <c r="D663" s="61" t="s">
        <v>1244</v>
      </c>
      <c r="E663" s="62" t="s">
        <v>774</v>
      </c>
      <c r="F663" s="62" t="s">
        <v>1949</v>
      </c>
      <c r="G663" s="63">
        <v>44593</v>
      </c>
      <c r="H663" s="64">
        <v>1099</v>
      </c>
      <c r="I663" s="61" t="str">
        <f t="shared" si="56"/>
        <v>Demand</v>
      </c>
      <c r="J663" s="66">
        <v>463</v>
      </c>
      <c r="K663" s="67">
        <v>240</v>
      </c>
      <c r="L663" s="64">
        <v>240</v>
      </c>
      <c r="M663" s="64">
        <v>350</v>
      </c>
      <c r="N663" s="67">
        <f>ABS(K663-$J663)</f>
        <v>223</v>
      </c>
      <c r="O663" s="64">
        <f>ABS(L663-$J663)</f>
        <v>223</v>
      </c>
      <c r="P663" s="64">
        <f>ABS(M663-$J663)</f>
        <v>113</v>
      </c>
      <c r="Q663" s="66">
        <v>2.4411355838699436</v>
      </c>
      <c r="R663" s="66">
        <f>$Q663*J663</f>
        <v>1130.2457753317838</v>
      </c>
      <c r="S663" s="67">
        <f>$Q663*K663</f>
        <v>585.87254012878645</v>
      </c>
      <c r="T663" s="64">
        <f>$Q663*L663</f>
        <v>585.87254012878645</v>
      </c>
      <c r="U663" s="64">
        <f>$Q663*M663</f>
        <v>854.39745435448026</v>
      </c>
      <c r="V663" s="67">
        <f t="shared" si="53"/>
        <v>544.37323520299731</v>
      </c>
      <c r="W663" s="64">
        <f t="shared" si="54"/>
        <v>544.37323520299731</v>
      </c>
      <c r="X663" s="117">
        <f t="shared" si="55"/>
        <v>275.8483209773035</v>
      </c>
      <c r="Y663" s="75">
        <f>IFERROR(MAX(1-N663/$J663,0),1)</f>
        <v>0.51835853131749454</v>
      </c>
      <c r="Z663" s="27">
        <f>IFERROR(MAX(1-O663/$J663,0),1)</f>
        <v>0.51835853131749454</v>
      </c>
      <c r="AA663" s="76">
        <f>IFERROR(MAX(1-P663/$J663,0),1)</f>
        <v>0.75593952483801297</v>
      </c>
      <c r="AB663" s="65" t="str">
        <f>IF(SUM($J663,M663)=0,"Others",VLOOKUP(AA663,Master!$B$4:$D$13,3,TRUE))</f>
        <v>70-80%</v>
      </c>
      <c r="AC663" s="60" t="str">
        <f>IF(SUM(J663,K663)=0,"Others",IF(AND(K663=0,J663&gt;0),"Not Forecasted But Sold",IF(AND(K663&gt;0,J663=0),"Forecasted But Not Sold",IF(K663/J663&gt;1.1,"Overforecast",IF(K663/J663&lt;0.9,"Underforecast","Normal")))))</f>
        <v>Underforecast</v>
      </c>
      <c r="AD663" s="61" t="str">
        <f>IF(SUM(J663,L663)=0,"Others",IF(AND(L663=0,J663&gt;0),"Not Forecasted But Sold",IF(AND(L663&gt;0,J663=0),"Forecasted But Not Sold",IF(L663/J663&gt;1.1,"Overforecast",IF(L663/J663&lt;0.9,"Underforecast","Normal")))))</f>
        <v>Underforecast</v>
      </c>
      <c r="AE663" s="61" t="str">
        <f>IF(SUM(J663,M663)=0,"Others",IF(AND(M663=0,J663&gt;0),"Not Forecasted But Sold",IF(AND(M663&gt;0,J663=0),"Forecasted But Not Sold",IF(M663/J663&gt;1.1,"Overforecast",IF(M663/J663&lt;0.9,"Underforecast","Normal")))))</f>
        <v>Underforecast</v>
      </c>
      <c r="AF663" s="144" t="str">
        <f>IFERROR(IF(J663=0,"0",VLOOKUP(J663/M663,Master!$N$5:$P$11,3,TRUE)),"Sales Agst No FC")</f>
        <v>120-150</v>
      </c>
    </row>
    <row r="664" spans="1:32" x14ac:dyDescent="0.45">
      <c r="A664" s="60" t="s">
        <v>2302</v>
      </c>
      <c r="B664" s="61" t="s">
        <v>1120</v>
      </c>
      <c r="C664" s="61" t="s">
        <v>1139</v>
      </c>
      <c r="D664" s="61" t="s">
        <v>1244</v>
      </c>
      <c r="E664" s="62" t="s">
        <v>775</v>
      </c>
      <c r="F664" s="62" t="s">
        <v>1950</v>
      </c>
      <c r="G664" s="63">
        <v>44593</v>
      </c>
      <c r="H664" s="64">
        <v>109350</v>
      </c>
      <c r="I664" s="61" t="str">
        <f t="shared" si="56"/>
        <v>Demand</v>
      </c>
      <c r="J664" s="66">
        <v>33250</v>
      </c>
      <c r="K664" s="67">
        <v>33436</v>
      </c>
      <c r="L664" s="64">
        <v>33436</v>
      </c>
      <c r="M664" s="64">
        <v>33000</v>
      </c>
      <c r="N664" s="67">
        <f>ABS(K664-$J664)</f>
        <v>186</v>
      </c>
      <c r="O664" s="64">
        <f>ABS(L664-$J664)</f>
        <v>186</v>
      </c>
      <c r="P664" s="64">
        <f>ABS(M664-$J664)</f>
        <v>250</v>
      </c>
      <c r="Q664" s="66">
        <v>1.1774099468924946</v>
      </c>
      <c r="R664" s="66">
        <f>$Q664*J664</f>
        <v>39148.880734175444</v>
      </c>
      <c r="S664" s="67">
        <f>$Q664*K664</f>
        <v>39367.878984297451</v>
      </c>
      <c r="T664" s="64">
        <f>$Q664*L664</f>
        <v>39367.878984297451</v>
      </c>
      <c r="U664" s="64">
        <f>$Q664*M664</f>
        <v>38854.528247452319</v>
      </c>
      <c r="V664" s="67">
        <f t="shared" si="53"/>
        <v>218.99825012200745</v>
      </c>
      <c r="W664" s="64">
        <f t="shared" si="54"/>
        <v>218.99825012200745</v>
      </c>
      <c r="X664" s="117">
        <f t="shared" si="55"/>
        <v>294.35248672312446</v>
      </c>
      <c r="Y664" s="75">
        <f>IFERROR(MAX(1-N664/$J664,0),1)</f>
        <v>0.99440601503759396</v>
      </c>
      <c r="Z664" s="27">
        <f>IFERROR(MAX(1-O664/$J664,0),1)</f>
        <v>0.99440601503759396</v>
      </c>
      <c r="AA664" s="76">
        <f>IFERROR(MAX(1-P664/$J664,0),1)</f>
        <v>0.99248120300751874</v>
      </c>
      <c r="AB664" s="65" t="str">
        <f>IF(SUM($J664,M664)=0,"Others",VLOOKUP(AA664,Master!$B$4:$D$13,3,TRUE))</f>
        <v>90-100%</v>
      </c>
      <c r="AC664" s="60" t="str">
        <f>IF(SUM(J664,K664)=0,"Others",IF(AND(K664=0,J664&gt;0),"Not Forecasted But Sold",IF(AND(K664&gt;0,J664=0),"Forecasted But Not Sold",IF(K664/J664&gt;1.1,"Overforecast",IF(K664/J664&lt;0.9,"Underforecast","Normal")))))</f>
        <v>Normal</v>
      </c>
      <c r="AD664" s="61" t="str">
        <f>IF(SUM(J664,L664)=0,"Others",IF(AND(L664=0,J664&gt;0),"Not Forecasted But Sold",IF(AND(L664&gt;0,J664=0),"Forecasted But Not Sold",IF(L664/J664&gt;1.1,"Overforecast",IF(L664/J664&lt;0.9,"Underforecast","Normal")))))</f>
        <v>Normal</v>
      </c>
      <c r="AE664" s="61" t="str">
        <f>IF(SUM(J664,M664)=0,"Others",IF(AND(M664=0,J664&gt;0),"Not Forecasted But Sold",IF(AND(M664&gt;0,J664=0),"Forecasted But Not Sold",IF(M664/J664&gt;1.1,"Overforecast",IF(M664/J664&lt;0.9,"Underforecast","Normal")))))</f>
        <v>Normal</v>
      </c>
      <c r="AF664" s="144" t="str">
        <f>IFERROR(IF(J664=0,"0",VLOOKUP(J664/M664,Master!$N$5:$P$11,3,TRUE)),"Sales Agst No FC")</f>
        <v>80-120</v>
      </c>
    </row>
    <row r="665" spans="1:32" x14ac:dyDescent="0.45">
      <c r="A665" s="60" t="s">
        <v>2302</v>
      </c>
      <c r="B665" s="61" t="s">
        <v>1122</v>
      </c>
      <c r="C665" s="61" t="s">
        <v>1139</v>
      </c>
      <c r="D665" s="61" t="s">
        <v>1244</v>
      </c>
      <c r="E665" s="62" t="s">
        <v>776</v>
      </c>
      <c r="F665" s="62" t="s">
        <v>1951</v>
      </c>
      <c r="G665" s="63">
        <v>44593</v>
      </c>
      <c r="H665" s="64">
        <v>20095</v>
      </c>
      <c r="I665" s="61" t="str">
        <f t="shared" si="56"/>
        <v>Demand</v>
      </c>
      <c r="J665" s="66">
        <v>10014</v>
      </c>
      <c r="K665" s="67">
        <v>15000</v>
      </c>
      <c r="L665" s="64">
        <v>15000</v>
      </c>
      <c r="M665" s="64">
        <v>10500</v>
      </c>
      <c r="N665" s="67">
        <f>ABS(K665-$J665)</f>
        <v>4986</v>
      </c>
      <c r="O665" s="64">
        <f>ABS(L665-$J665)</f>
        <v>4986</v>
      </c>
      <c r="P665" s="64">
        <f>ABS(M665-$J665)</f>
        <v>486</v>
      </c>
      <c r="Q665" s="66">
        <v>7.54</v>
      </c>
      <c r="R665" s="66">
        <f>$Q665*J665</f>
        <v>75505.56</v>
      </c>
      <c r="S665" s="67">
        <f>$Q665*K665</f>
        <v>113100</v>
      </c>
      <c r="T665" s="64">
        <f>$Q665*L665</f>
        <v>113100</v>
      </c>
      <c r="U665" s="64">
        <f>$Q665*M665</f>
        <v>79170</v>
      </c>
      <c r="V665" s="67">
        <f t="shared" si="53"/>
        <v>37594.44</v>
      </c>
      <c r="W665" s="64">
        <f t="shared" si="54"/>
        <v>37594.44</v>
      </c>
      <c r="X665" s="117">
        <f t="shared" si="55"/>
        <v>3664.4400000000023</v>
      </c>
      <c r="Y665" s="75">
        <f>IFERROR(MAX(1-N665/$J665,0),1)</f>
        <v>0.50209706411024568</v>
      </c>
      <c r="Z665" s="27">
        <f>IFERROR(MAX(1-O665/$J665,0),1)</f>
        <v>0.50209706411024568</v>
      </c>
      <c r="AA665" s="76">
        <f>IFERROR(MAX(1-P665/$J665,0),1)</f>
        <v>0.9514679448771719</v>
      </c>
      <c r="AB665" s="65" t="str">
        <f>IF(SUM($J665,M665)=0,"Others",VLOOKUP(AA665,Master!$B$4:$D$13,3,TRUE))</f>
        <v>90-100%</v>
      </c>
      <c r="AC665" s="60" t="str">
        <f>IF(SUM(J665,K665)=0,"Others",IF(AND(K665=0,J665&gt;0),"Not Forecasted But Sold",IF(AND(K665&gt;0,J665=0),"Forecasted But Not Sold",IF(K665/J665&gt;1.1,"Overforecast",IF(K665/J665&lt;0.9,"Underforecast","Normal")))))</f>
        <v>Overforecast</v>
      </c>
      <c r="AD665" s="61" t="str">
        <f>IF(SUM(J665,L665)=0,"Others",IF(AND(L665=0,J665&gt;0),"Not Forecasted But Sold",IF(AND(L665&gt;0,J665=0),"Forecasted But Not Sold",IF(L665/J665&gt;1.1,"Overforecast",IF(L665/J665&lt;0.9,"Underforecast","Normal")))))</f>
        <v>Overforecast</v>
      </c>
      <c r="AE665" s="61" t="str">
        <f>IF(SUM(J665,M665)=0,"Others",IF(AND(M665=0,J665&gt;0),"Not Forecasted But Sold",IF(AND(M665&gt;0,J665=0),"Forecasted But Not Sold",IF(M665/J665&gt;1.1,"Overforecast",IF(M665/J665&lt;0.9,"Underforecast","Normal")))))</f>
        <v>Normal</v>
      </c>
      <c r="AF665" s="144" t="str">
        <f>IFERROR(IF(J665=0,"0",VLOOKUP(J665/M665,Master!$N$5:$P$11,3,TRUE)),"Sales Agst No FC")</f>
        <v>80-120</v>
      </c>
    </row>
    <row r="666" spans="1:32" x14ac:dyDescent="0.45">
      <c r="A666" s="60" t="s">
        <v>2302</v>
      </c>
      <c r="B666" s="61" t="s">
        <v>1122</v>
      </c>
      <c r="C666" s="61" t="s">
        <v>1139</v>
      </c>
      <c r="D666" s="61" t="s">
        <v>1244</v>
      </c>
      <c r="E666" s="62" t="s">
        <v>777</v>
      </c>
      <c r="F666" s="62" t="s">
        <v>1952</v>
      </c>
      <c r="G666" s="63">
        <v>44593</v>
      </c>
      <c r="H666" s="64">
        <v>4</v>
      </c>
      <c r="I666" s="61" t="str">
        <f t="shared" si="56"/>
        <v>Supply</v>
      </c>
      <c r="J666" s="66">
        <v>1</v>
      </c>
      <c r="K666" s="67">
        <v>660</v>
      </c>
      <c r="L666" s="64">
        <v>660</v>
      </c>
      <c r="M666" s="64">
        <v>803</v>
      </c>
      <c r="N666" s="67">
        <f>ABS(K666-$J666)</f>
        <v>659</v>
      </c>
      <c r="O666" s="64">
        <f>ABS(L666-$J666)</f>
        <v>659</v>
      </c>
      <c r="P666" s="64">
        <f>ABS(M666-$J666)</f>
        <v>802</v>
      </c>
      <c r="Q666" s="66">
        <v>3.463251724137931</v>
      </c>
      <c r="R666" s="66">
        <f>$Q666*J666</f>
        <v>3.463251724137931</v>
      </c>
      <c r="S666" s="67">
        <f>$Q666*K666</f>
        <v>2285.7461379310344</v>
      </c>
      <c r="T666" s="64">
        <f>$Q666*L666</f>
        <v>2285.7461379310344</v>
      </c>
      <c r="U666" s="64">
        <f>$Q666*M666</f>
        <v>2780.9911344827588</v>
      </c>
      <c r="V666" s="67">
        <f t="shared" si="53"/>
        <v>2282.2828862068964</v>
      </c>
      <c r="W666" s="64">
        <f t="shared" si="54"/>
        <v>2282.2828862068964</v>
      </c>
      <c r="X666" s="117">
        <f t="shared" si="55"/>
        <v>2777.5278827586208</v>
      </c>
      <c r="Y666" s="75">
        <f>IFERROR(MAX(1-N666/$J666,0),1)</f>
        <v>0</v>
      </c>
      <c r="Z666" s="27">
        <f>IFERROR(MAX(1-O666/$J666,0),1)</f>
        <v>0</v>
      </c>
      <c r="AA666" s="76">
        <f>IFERROR(MAX(1-P666/$J666,0),1)</f>
        <v>0</v>
      </c>
      <c r="AB666" s="65" t="str">
        <f>IF(SUM($J666,M666)=0,"Others",VLOOKUP(AA666,Master!$B$4:$D$13,3,TRUE))</f>
        <v>0-10%</v>
      </c>
      <c r="AC666" s="60" t="str">
        <f>IF(SUM(J666,K666)=0,"Others",IF(AND(K666=0,J666&gt;0),"Not Forecasted But Sold",IF(AND(K666&gt;0,J666=0),"Forecasted But Not Sold",IF(K666/J666&gt;1.1,"Overforecast",IF(K666/J666&lt;0.9,"Underforecast","Normal")))))</f>
        <v>Overforecast</v>
      </c>
      <c r="AD666" s="61" t="str">
        <f>IF(SUM(J666,L666)=0,"Others",IF(AND(L666=0,J666&gt;0),"Not Forecasted But Sold",IF(AND(L666&gt;0,J666=0),"Forecasted But Not Sold",IF(L666/J666&gt;1.1,"Overforecast",IF(L666/J666&lt;0.9,"Underforecast","Normal")))))</f>
        <v>Overforecast</v>
      </c>
      <c r="AE666" s="61" t="str">
        <f>IF(SUM(J666,M666)=0,"Others",IF(AND(M666=0,J666&gt;0),"Not Forecasted But Sold",IF(AND(M666&gt;0,J666=0),"Forecasted But Not Sold",IF(M666/J666&gt;1.1,"Overforecast",IF(M666/J666&lt;0.9,"Underforecast","Normal")))))</f>
        <v>Overforecast</v>
      </c>
      <c r="AF666" s="144" t="str">
        <f>IFERROR(IF(J666=0,"0",VLOOKUP(J666/M666,Master!$N$5:$P$11,3,TRUE)),"Sales Agst No FC")</f>
        <v>0-25</v>
      </c>
    </row>
    <row r="667" spans="1:32" x14ac:dyDescent="0.45">
      <c r="A667" s="60" t="s">
        <v>2302</v>
      </c>
      <c r="B667" s="61" t="s">
        <v>1119</v>
      </c>
      <c r="C667" s="61" t="s">
        <v>1139</v>
      </c>
      <c r="D667" s="61" t="s">
        <v>1244</v>
      </c>
      <c r="E667" s="62" t="s">
        <v>778</v>
      </c>
      <c r="F667" s="62" t="s">
        <v>1953</v>
      </c>
      <c r="G667" s="63">
        <v>44593</v>
      </c>
      <c r="H667" s="64">
        <v>1250</v>
      </c>
      <c r="I667" s="61" t="str">
        <f t="shared" si="56"/>
        <v>Demand</v>
      </c>
      <c r="J667" s="66">
        <v>1107</v>
      </c>
      <c r="K667" s="67">
        <v>800</v>
      </c>
      <c r="L667" s="64">
        <v>800</v>
      </c>
      <c r="M667" s="64">
        <v>700</v>
      </c>
      <c r="N667" s="67">
        <f>ABS(K667-$J667)</f>
        <v>307</v>
      </c>
      <c r="O667" s="64">
        <f>ABS(L667-$J667)</f>
        <v>307</v>
      </c>
      <c r="P667" s="64">
        <f>ABS(M667-$J667)</f>
        <v>407</v>
      </c>
      <c r="Q667" s="66">
        <v>7.2986972958781822</v>
      </c>
      <c r="R667" s="66">
        <f>$Q667*J667</f>
        <v>8079.6579065371479</v>
      </c>
      <c r="S667" s="67">
        <f>$Q667*K667</f>
        <v>5838.957836702546</v>
      </c>
      <c r="T667" s="64">
        <f>$Q667*L667</f>
        <v>5838.957836702546</v>
      </c>
      <c r="U667" s="64">
        <f>$Q667*M667</f>
        <v>5109.0881071147278</v>
      </c>
      <c r="V667" s="67">
        <f t="shared" ref="V667:V714" si="57">ABS(S667-$R667)</f>
        <v>2240.7000698346019</v>
      </c>
      <c r="W667" s="64">
        <f t="shared" ref="W667:W714" si="58">ABS(T667-$R667)</f>
        <v>2240.7000698346019</v>
      </c>
      <c r="X667" s="117">
        <f t="shared" ref="X667:X714" si="59">ABS(U667-R667)</f>
        <v>2970.5697994224201</v>
      </c>
      <c r="Y667" s="75">
        <f>IFERROR(MAX(1-N667/$J667,0),1)</f>
        <v>0.72267389340560073</v>
      </c>
      <c r="Z667" s="27">
        <f>IFERROR(MAX(1-O667/$J667,0),1)</f>
        <v>0.72267389340560073</v>
      </c>
      <c r="AA667" s="76">
        <f>IFERROR(MAX(1-P667/$J667,0),1)</f>
        <v>0.63233965672990067</v>
      </c>
      <c r="AB667" s="65" t="str">
        <f>IF(SUM($J667,M667)=0,"Others",VLOOKUP(AA667,Master!$B$4:$D$13,3,TRUE))</f>
        <v>60-70%</v>
      </c>
      <c r="AC667" s="60" t="str">
        <f>IF(SUM(J667,K667)=0,"Others",IF(AND(K667=0,J667&gt;0),"Not Forecasted But Sold",IF(AND(K667&gt;0,J667=0),"Forecasted But Not Sold",IF(K667/J667&gt;1.1,"Overforecast",IF(K667/J667&lt;0.9,"Underforecast","Normal")))))</f>
        <v>Underforecast</v>
      </c>
      <c r="AD667" s="61" t="str">
        <f>IF(SUM(J667,L667)=0,"Others",IF(AND(L667=0,J667&gt;0),"Not Forecasted But Sold",IF(AND(L667&gt;0,J667=0),"Forecasted But Not Sold",IF(L667/J667&gt;1.1,"Overforecast",IF(L667/J667&lt;0.9,"Underforecast","Normal")))))</f>
        <v>Underforecast</v>
      </c>
      <c r="AE667" s="61" t="str">
        <f>IF(SUM(J667,M667)=0,"Others",IF(AND(M667=0,J667&gt;0),"Not Forecasted But Sold",IF(AND(M667&gt;0,J667=0),"Forecasted But Not Sold",IF(M667/J667&gt;1.1,"Overforecast",IF(M667/J667&lt;0.9,"Underforecast","Normal")))))</f>
        <v>Underforecast</v>
      </c>
      <c r="AF667" s="144" t="str">
        <f>IFERROR(IF(J667=0,"0",VLOOKUP(J667/M667,Master!$N$5:$P$11,3,TRUE)),"Sales Agst No FC")</f>
        <v>150-200</v>
      </c>
    </row>
    <row r="668" spans="1:32" x14ac:dyDescent="0.45">
      <c r="A668" s="60" t="s">
        <v>2302</v>
      </c>
      <c r="B668" s="61" t="s">
        <v>1121</v>
      </c>
      <c r="C668" s="61" t="s">
        <v>1139</v>
      </c>
      <c r="D668" s="61" t="s">
        <v>1244</v>
      </c>
      <c r="E668" s="62" t="s">
        <v>779</v>
      </c>
      <c r="F668" s="62" t="s">
        <v>1954</v>
      </c>
      <c r="G668" s="63">
        <v>44593</v>
      </c>
      <c r="H668" s="64">
        <v>133135</v>
      </c>
      <c r="I668" s="61" t="str">
        <f t="shared" si="56"/>
        <v>Demand</v>
      </c>
      <c r="J668" s="66">
        <v>74990</v>
      </c>
      <c r="K668" s="67">
        <v>70000</v>
      </c>
      <c r="L668" s="64">
        <v>70000</v>
      </c>
      <c r="M668" s="64">
        <v>42500</v>
      </c>
      <c r="N668" s="67">
        <f>ABS(K668-$J668)</f>
        <v>4990</v>
      </c>
      <c r="O668" s="64">
        <f>ABS(L668-$J668)</f>
        <v>4990</v>
      </c>
      <c r="P668" s="64">
        <f>ABS(M668-$J668)</f>
        <v>32490</v>
      </c>
      <c r="Q668" s="66">
        <v>0.97987674138870073</v>
      </c>
      <c r="R668" s="66">
        <f>$Q668*J668</f>
        <v>73480.956836738667</v>
      </c>
      <c r="S668" s="67">
        <f>$Q668*K668</f>
        <v>68591.371897209057</v>
      </c>
      <c r="T668" s="64">
        <f>$Q668*L668</f>
        <v>68591.371897209057</v>
      </c>
      <c r="U668" s="64">
        <f>$Q668*M668</f>
        <v>41644.76150901978</v>
      </c>
      <c r="V668" s="67">
        <f t="shared" si="57"/>
        <v>4889.58493952961</v>
      </c>
      <c r="W668" s="64">
        <f t="shared" si="58"/>
        <v>4889.58493952961</v>
      </c>
      <c r="X668" s="117">
        <f t="shared" si="59"/>
        <v>31836.195327718888</v>
      </c>
      <c r="Y668" s="75">
        <f>IFERROR(MAX(1-N668/$J668,0),1)</f>
        <v>0.93345779437258303</v>
      </c>
      <c r="Z668" s="27">
        <f>IFERROR(MAX(1-O668/$J668,0),1)</f>
        <v>0.93345779437258303</v>
      </c>
      <c r="AA668" s="76">
        <f>IFERROR(MAX(1-P668/$J668,0),1)</f>
        <v>0.56674223229763965</v>
      </c>
      <c r="AB668" s="65" t="str">
        <f>IF(SUM($J668,M668)=0,"Others",VLOOKUP(AA668,Master!$B$4:$D$13,3,TRUE))</f>
        <v>50-60%</v>
      </c>
      <c r="AC668" s="60" t="str">
        <f>IF(SUM(J668,K668)=0,"Others",IF(AND(K668=0,J668&gt;0),"Not Forecasted But Sold",IF(AND(K668&gt;0,J668=0),"Forecasted But Not Sold",IF(K668/J668&gt;1.1,"Overforecast",IF(K668/J668&lt;0.9,"Underforecast","Normal")))))</f>
        <v>Normal</v>
      </c>
      <c r="AD668" s="61" t="str">
        <f>IF(SUM(J668,L668)=0,"Others",IF(AND(L668=0,J668&gt;0),"Not Forecasted But Sold",IF(AND(L668&gt;0,J668=0),"Forecasted But Not Sold",IF(L668/J668&gt;1.1,"Overforecast",IF(L668/J668&lt;0.9,"Underforecast","Normal")))))</f>
        <v>Normal</v>
      </c>
      <c r="AE668" s="61" t="str">
        <f>IF(SUM(J668,M668)=0,"Others",IF(AND(M668=0,J668&gt;0),"Not Forecasted But Sold",IF(AND(M668&gt;0,J668=0),"Forecasted But Not Sold",IF(M668/J668&gt;1.1,"Overforecast",IF(M668/J668&lt;0.9,"Underforecast","Normal")))))</f>
        <v>Underforecast</v>
      </c>
      <c r="AF668" s="144" t="str">
        <f>IFERROR(IF(J668=0,"0",VLOOKUP(J668/M668,Master!$N$5:$P$11,3,TRUE)),"Sales Agst No FC")</f>
        <v>150-200</v>
      </c>
    </row>
    <row r="669" spans="1:32" x14ac:dyDescent="0.45">
      <c r="A669" s="60" t="s">
        <v>2302</v>
      </c>
      <c r="B669" s="61" t="s">
        <v>1121</v>
      </c>
      <c r="C669" s="61" t="s">
        <v>1139</v>
      </c>
      <c r="D669" s="61" t="s">
        <v>1244</v>
      </c>
      <c r="E669" s="62" t="s">
        <v>780</v>
      </c>
      <c r="F669" s="62" t="s">
        <v>1955</v>
      </c>
      <c r="G669" s="63">
        <v>44593</v>
      </c>
      <c r="H669" s="64">
        <v>18941</v>
      </c>
      <c r="I669" s="61" t="str">
        <f t="shared" si="56"/>
        <v>Demand</v>
      </c>
      <c r="J669" s="66">
        <v>373</v>
      </c>
      <c r="K669" s="67">
        <v>491</v>
      </c>
      <c r="L669" s="64">
        <v>491</v>
      </c>
      <c r="M669" s="64">
        <v>520</v>
      </c>
      <c r="N669" s="67">
        <f>ABS(K669-$J669)</f>
        <v>118</v>
      </c>
      <c r="O669" s="64">
        <f>ABS(L669-$J669)</f>
        <v>118</v>
      </c>
      <c r="P669" s="64">
        <f>ABS(M669-$J669)</f>
        <v>147</v>
      </c>
      <c r="Q669" s="66">
        <v>1.3686850129961272</v>
      </c>
      <c r="R669" s="66">
        <f>$Q669*J669</f>
        <v>510.51950984755547</v>
      </c>
      <c r="S669" s="67">
        <f>$Q669*K669</f>
        <v>672.02434138109845</v>
      </c>
      <c r="T669" s="64">
        <f>$Q669*L669</f>
        <v>672.02434138109845</v>
      </c>
      <c r="U669" s="64">
        <f>$Q669*M669</f>
        <v>711.71620675798613</v>
      </c>
      <c r="V669" s="67">
        <f t="shared" si="57"/>
        <v>161.50483153354298</v>
      </c>
      <c r="W669" s="64">
        <f t="shared" si="58"/>
        <v>161.50483153354298</v>
      </c>
      <c r="X669" s="117">
        <f t="shared" si="59"/>
        <v>201.19669691043066</v>
      </c>
      <c r="Y669" s="75">
        <f>IFERROR(MAX(1-N669/$J669,0),1)</f>
        <v>0.6836461126005362</v>
      </c>
      <c r="Z669" s="27">
        <f>IFERROR(MAX(1-O669/$J669,0),1)</f>
        <v>0.6836461126005362</v>
      </c>
      <c r="AA669" s="76">
        <f>IFERROR(MAX(1-P669/$J669,0),1)</f>
        <v>0.60589812332439674</v>
      </c>
      <c r="AB669" s="65" t="str">
        <f>IF(SUM($J669,M669)=0,"Others",VLOOKUP(AA669,Master!$B$4:$D$13,3,TRUE))</f>
        <v>50-60%</v>
      </c>
      <c r="AC669" s="60" t="str">
        <f>IF(SUM(J669,K669)=0,"Others",IF(AND(K669=0,J669&gt;0),"Not Forecasted But Sold",IF(AND(K669&gt;0,J669=0),"Forecasted But Not Sold",IF(K669/J669&gt;1.1,"Overforecast",IF(K669/J669&lt;0.9,"Underforecast","Normal")))))</f>
        <v>Overforecast</v>
      </c>
      <c r="AD669" s="61" t="str">
        <f>IF(SUM(J669,L669)=0,"Others",IF(AND(L669=0,J669&gt;0),"Not Forecasted But Sold",IF(AND(L669&gt;0,J669=0),"Forecasted But Not Sold",IF(L669/J669&gt;1.1,"Overforecast",IF(L669/J669&lt;0.9,"Underforecast","Normal")))))</f>
        <v>Overforecast</v>
      </c>
      <c r="AE669" s="61" t="str">
        <f>IF(SUM(J669,M669)=0,"Others",IF(AND(M669=0,J669&gt;0),"Not Forecasted But Sold",IF(AND(M669&gt;0,J669=0),"Forecasted But Not Sold",IF(M669/J669&gt;1.1,"Overforecast",IF(M669/J669&lt;0.9,"Underforecast","Normal")))))</f>
        <v>Overforecast</v>
      </c>
      <c r="AF669" s="144" t="str">
        <f>IFERROR(IF(J669=0,"0",VLOOKUP(J669/M669,Master!$N$5:$P$11,3,TRUE)),"Sales Agst No FC")</f>
        <v>50-80</v>
      </c>
    </row>
    <row r="670" spans="1:32" x14ac:dyDescent="0.45">
      <c r="A670" s="60" t="s">
        <v>2302</v>
      </c>
      <c r="B670" s="61" t="s">
        <v>1121</v>
      </c>
      <c r="C670" s="61" t="s">
        <v>1139</v>
      </c>
      <c r="D670" s="61" t="s">
        <v>1244</v>
      </c>
      <c r="E670" s="62" t="s">
        <v>781</v>
      </c>
      <c r="F670" s="62" t="s">
        <v>1956</v>
      </c>
      <c r="G670" s="63">
        <v>44593</v>
      </c>
      <c r="H670" s="64">
        <v>25225</v>
      </c>
      <c r="I670" s="61" t="str">
        <f t="shared" si="56"/>
        <v>Demand</v>
      </c>
      <c r="J670" s="66">
        <v>10784</v>
      </c>
      <c r="K670" s="67">
        <v>6500</v>
      </c>
      <c r="L670" s="64">
        <v>6500</v>
      </c>
      <c r="M670" s="64">
        <v>6000</v>
      </c>
      <c r="N670" s="67">
        <f>ABS(K670-$J670)</f>
        <v>4284</v>
      </c>
      <c r="O670" s="64">
        <f>ABS(L670-$J670)</f>
        <v>4284</v>
      </c>
      <c r="P670" s="64">
        <f>ABS(M670-$J670)</f>
        <v>4784</v>
      </c>
      <c r="Q670" s="66">
        <v>2.7532921638908525</v>
      </c>
      <c r="R670" s="66">
        <f>$Q670*J670</f>
        <v>29691.502695398955</v>
      </c>
      <c r="S670" s="67">
        <f>$Q670*K670</f>
        <v>17896.399065290541</v>
      </c>
      <c r="T670" s="64">
        <f>$Q670*L670</f>
        <v>17896.399065290541</v>
      </c>
      <c r="U670" s="64">
        <f>$Q670*M670</f>
        <v>16519.752983345115</v>
      </c>
      <c r="V670" s="67">
        <f t="shared" si="57"/>
        <v>11795.103630108413</v>
      </c>
      <c r="W670" s="64">
        <f t="shared" si="58"/>
        <v>11795.103630108413</v>
      </c>
      <c r="X670" s="117">
        <f t="shared" si="59"/>
        <v>13171.749712053839</v>
      </c>
      <c r="Y670" s="75">
        <f>IFERROR(MAX(1-N670/$J670,0),1)</f>
        <v>0.60274480712166167</v>
      </c>
      <c r="Z670" s="27">
        <f>IFERROR(MAX(1-O670/$J670,0),1)</f>
        <v>0.60274480712166167</v>
      </c>
      <c r="AA670" s="76">
        <f>IFERROR(MAX(1-P670/$J670,0),1)</f>
        <v>0.55637982195845703</v>
      </c>
      <c r="AB670" s="65" t="str">
        <f>IF(SUM($J670,M670)=0,"Others",VLOOKUP(AA670,Master!$B$4:$D$13,3,TRUE))</f>
        <v>50-60%</v>
      </c>
      <c r="AC670" s="60" t="str">
        <f>IF(SUM(J670,K670)=0,"Others",IF(AND(K670=0,J670&gt;0),"Not Forecasted But Sold",IF(AND(K670&gt;0,J670=0),"Forecasted But Not Sold",IF(K670/J670&gt;1.1,"Overforecast",IF(K670/J670&lt;0.9,"Underforecast","Normal")))))</f>
        <v>Underforecast</v>
      </c>
      <c r="AD670" s="61" t="str">
        <f>IF(SUM(J670,L670)=0,"Others",IF(AND(L670=0,J670&gt;0),"Not Forecasted But Sold",IF(AND(L670&gt;0,J670=0),"Forecasted But Not Sold",IF(L670/J670&gt;1.1,"Overforecast",IF(L670/J670&lt;0.9,"Underforecast","Normal")))))</f>
        <v>Underforecast</v>
      </c>
      <c r="AE670" s="61" t="str">
        <f>IF(SUM(J670,M670)=0,"Others",IF(AND(M670=0,J670&gt;0),"Not Forecasted But Sold",IF(AND(M670&gt;0,J670=0),"Forecasted But Not Sold",IF(M670/J670&gt;1.1,"Overforecast",IF(M670/J670&lt;0.9,"Underforecast","Normal")))))</f>
        <v>Underforecast</v>
      </c>
      <c r="AF670" s="144" t="str">
        <f>IFERROR(IF(J670=0,"0",VLOOKUP(J670/M670,Master!$N$5:$P$11,3,TRUE)),"Sales Agst No FC")</f>
        <v>150-200</v>
      </c>
    </row>
    <row r="671" spans="1:32" x14ac:dyDescent="0.45">
      <c r="A671" s="60" t="s">
        <v>2302</v>
      </c>
      <c r="B671" s="61" t="s">
        <v>1121</v>
      </c>
      <c r="C671" s="61" t="s">
        <v>1139</v>
      </c>
      <c r="D671" s="61" t="s">
        <v>1244</v>
      </c>
      <c r="E671" s="62" t="s">
        <v>782</v>
      </c>
      <c r="F671" s="62" t="s">
        <v>1957</v>
      </c>
      <c r="G671" s="63">
        <v>44593</v>
      </c>
      <c r="H671" s="64">
        <v>7525</v>
      </c>
      <c r="I671" s="61" t="str">
        <f t="shared" si="56"/>
        <v>Demand</v>
      </c>
      <c r="J671" s="66">
        <v>99</v>
      </c>
      <c r="K671" s="67">
        <v>160</v>
      </c>
      <c r="L671" s="64">
        <v>160</v>
      </c>
      <c r="M671" s="64">
        <v>200</v>
      </c>
      <c r="N671" s="67">
        <f>ABS(K671-$J671)</f>
        <v>61</v>
      </c>
      <c r="O671" s="64">
        <f>ABS(L671-$J671)</f>
        <v>61</v>
      </c>
      <c r="P671" s="64">
        <f>ABS(M671-$J671)</f>
        <v>101</v>
      </c>
      <c r="Q671" s="66">
        <v>1.3950687758027562</v>
      </c>
      <c r="R671" s="66">
        <f>$Q671*J671</f>
        <v>138.11180880447287</v>
      </c>
      <c r="S671" s="67">
        <f>$Q671*K671</f>
        <v>223.211004128441</v>
      </c>
      <c r="T671" s="64">
        <f>$Q671*L671</f>
        <v>223.211004128441</v>
      </c>
      <c r="U671" s="64">
        <f>$Q671*M671</f>
        <v>279.01375516055123</v>
      </c>
      <c r="V671" s="67">
        <f t="shared" si="57"/>
        <v>85.099195323968132</v>
      </c>
      <c r="W671" s="64">
        <f t="shared" si="58"/>
        <v>85.099195323968132</v>
      </c>
      <c r="X671" s="117">
        <f t="shared" si="59"/>
        <v>140.90194635607835</v>
      </c>
      <c r="Y671" s="75">
        <f>IFERROR(MAX(1-N671/$J671,0),1)</f>
        <v>0.38383838383838387</v>
      </c>
      <c r="Z671" s="27">
        <f>IFERROR(MAX(1-O671/$J671,0),1)</f>
        <v>0.38383838383838387</v>
      </c>
      <c r="AA671" s="76">
        <f>IFERROR(MAX(1-P671/$J671,0),1)</f>
        <v>0</v>
      </c>
      <c r="AB671" s="65" t="str">
        <f>IF(SUM($J671,M671)=0,"Others",VLOOKUP(AA671,Master!$B$4:$D$13,3,TRUE))</f>
        <v>0-10%</v>
      </c>
      <c r="AC671" s="60" t="str">
        <f>IF(SUM(J671,K671)=0,"Others",IF(AND(K671=0,J671&gt;0),"Not Forecasted But Sold",IF(AND(K671&gt;0,J671=0),"Forecasted But Not Sold",IF(K671/J671&gt;1.1,"Overforecast",IF(K671/J671&lt;0.9,"Underforecast","Normal")))))</f>
        <v>Overforecast</v>
      </c>
      <c r="AD671" s="61" t="str">
        <f>IF(SUM(J671,L671)=0,"Others",IF(AND(L671=0,J671&gt;0),"Not Forecasted But Sold",IF(AND(L671&gt;0,J671=0),"Forecasted But Not Sold",IF(L671/J671&gt;1.1,"Overforecast",IF(L671/J671&lt;0.9,"Underforecast","Normal")))))</f>
        <v>Overforecast</v>
      </c>
      <c r="AE671" s="61" t="str">
        <f>IF(SUM(J671,M671)=0,"Others",IF(AND(M671=0,J671&gt;0),"Not Forecasted But Sold",IF(AND(M671&gt;0,J671=0),"Forecasted But Not Sold",IF(M671/J671&gt;1.1,"Overforecast",IF(M671/J671&lt;0.9,"Underforecast","Normal")))))</f>
        <v>Overforecast</v>
      </c>
      <c r="AF671" s="144" t="str">
        <f>IFERROR(IF(J671=0,"0",VLOOKUP(J671/M671,Master!$N$5:$P$11,3,TRUE)),"Sales Agst No FC")</f>
        <v>25-50</v>
      </c>
    </row>
    <row r="672" spans="1:32" x14ac:dyDescent="0.45">
      <c r="A672" s="60" t="s">
        <v>2302</v>
      </c>
      <c r="B672" s="61" t="s">
        <v>1121</v>
      </c>
      <c r="C672" s="61" t="s">
        <v>1139</v>
      </c>
      <c r="D672" s="61" t="s">
        <v>1244</v>
      </c>
      <c r="E672" s="62" t="s">
        <v>783</v>
      </c>
      <c r="F672" s="62" t="s">
        <v>1958</v>
      </c>
      <c r="G672" s="63">
        <v>44593</v>
      </c>
      <c r="H672" s="64">
        <v>14825</v>
      </c>
      <c r="I672" s="61" t="str">
        <f t="shared" si="56"/>
        <v>Demand</v>
      </c>
      <c r="J672" s="66">
        <v>8206</v>
      </c>
      <c r="K672" s="67">
        <v>5076</v>
      </c>
      <c r="L672" s="64">
        <v>5076</v>
      </c>
      <c r="M672" s="64">
        <v>6000</v>
      </c>
      <c r="N672" s="67">
        <f>ABS(K672-$J672)</f>
        <v>3130</v>
      </c>
      <c r="O672" s="64">
        <f>ABS(L672-$J672)</f>
        <v>3130</v>
      </c>
      <c r="P672" s="64">
        <f>ABS(M672-$J672)</f>
        <v>2206</v>
      </c>
      <c r="Q672" s="66">
        <v>2.747607173486351</v>
      </c>
      <c r="R672" s="66">
        <f>$Q672*J672</f>
        <v>22546.864465628994</v>
      </c>
      <c r="S672" s="67">
        <f>$Q672*K672</f>
        <v>13946.854012616717</v>
      </c>
      <c r="T672" s="64">
        <f>$Q672*L672</f>
        <v>13946.854012616717</v>
      </c>
      <c r="U672" s="64">
        <f>$Q672*M672</f>
        <v>16485.643040918105</v>
      </c>
      <c r="V672" s="67">
        <f t="shared" si="57"/>
        <v>8600.0104530122771</v>
      </c>
      <c r="W672" s="64">
        <f t="shared" si="58"/>
        <v>8600.0104530122771</v>
      </c>
      <c r="X672" s="117">
        <f t="shared" si="59"/>
        <v>6061.2214247108896</v>
      </c>
      <c r="Y672" s="75">
        <f>IFERROR(MAX(1-N672/$J672,0),1)</f>
        <v>0.61857177674872044</v>
      </c>
      <c r="Z672" s="27">
        <f>IFERROR(MAX(1-O672/$J672,0),1)</f>
        <v>0.61857177674872044</v>
      </c>
      <c r="AA672" s="76">
        <f>IFERROR(MAX(1-P672/$J672,0),1)</f>
        <v>0.73117231294175</v>
      </c>
      <c r="AB672" s="65" t="str">
        <f>IF(SUM($J672,M672)=0,"Others",VLOOKUP(AA672,Master!$B$4:$D$13,3,TRUE))</f>
        <v>70-80%</v>
      </c>
      <c r="AC672" s="60" t="str">
        <f>IF(SUM(J672,K672)=0,"Others",IF(AND(K672=0,J672&gt;0),"Not Forecasted But Sold",IF(AND(K672&gt;0,J672=0),"Forecasted But Not Sold",IF(K672/J672&gt;1.1,"Overforecast",IF(K672/J672&lt;0.9,"Underforecast","Normal")))))</f>
        <v>Underforecast</v>
      </c>
      <c r="AD672" s="61" t="str">
        <f>IF(SUM(J672,L672)=0,"Others",IF(AND(L672=0,J672&gt;0),"Not Forecasted But Sold",IF(AND(L672&gt;0,J672=0),"Forecasted But Not Sold",IF(L672/J672&gt;1.1,"Overforecast",IF(L672/J672&lt;0.9,"Underforecast","Normal")))))</f>
        <v>Underforecast</v>
      </c>
      <c r="AE672" s="61" t="str">
        <f>IF(SUM(J672,M672)=0,"Others",IF(AND(M672=0,J672&gt;0),"Not Forecasted But Sold",IF(AND(M672&gt;0,J672=0),"Forecasted But Not Sold",IF(M672/J672&gt;1.1,"Overforecast",IF(M672/J672&lt;0.9,"Underforecast","Normal")))))</f>
        <v>Underforecast</v>
      </c>
      <c r="AF672" s="144" t="str">
        <f>IFERROR(IF(J672=0,"0",VLOOKUP(J672/M672,Master!$N$5:$P$11,3,TRUE)),"Sales Agst No FC")</f>
        <v>120-150</v>
      </c>
    </row>
    <row r="673" spans="1:32" x14ac:dyDescent="0.45">
      <c r="A673" s="60" t="s">
        <v>2302</v>
      </c>
      <c r="B673" s="61" t="s">
        <v>1123</v>
      </c>
      <c r="C673" s="61" t="s">
        <v>1139</v>
      </c>
      <c r="D673" s="61" t="s">
        <v>1244</v>
      </c>
      <c r="E673" s="62" t="s">
        <v>784</v>
      </c>
      <c r="F673" s="62" t="s">
        <v>1959</v>
      </c>
      <c r="G673" s="63">
        <v>44593</v>
      </c>
      <c r="H673" s="64">
        <v>40661</v>
      </c>
      <c r="I673" s="61" t="str">
        <f t="shared" si="56"/>
        <v>Demand</v>
      </c>
      <c r="J673" s="66">
        <v>1130</v>
      </c>
      <c r="K673" s="67">
        <v>1504</v>
      </c>
      <c r="L673" s="64">
        <v>1504</v>
      </c>
      <c r="M673" s="64">
        <v>2500</v>
      </c>
      <c r="N673" s="67">
        <f>ABS(K673-$J673)</f>
        <v>374</v>
      </c>
      <c r="O673" s="64">
        <f>ABS(L673-$J673)</f>
        <v>374</v>
      </c>
      <c r="P673" s="64">
        <f>ABS(M673-$J673)</f>
        <v>1370</v>
      </c>
      <c r="Q673" s="66">
        <v>1.7218856797020485</v>
      </c>
      <c r="R673" s="66">
        <f>$Q673*J673</f>
        <v>1945.7308180633149</v>
      </c>
      <c r="S673" s="67">
        <f>$Q673*K673</f>
        <v>2589.7160622718811</v>
      </c>
      <c r="T673" s="64">
        <f>$Q673*L673</f>
        <v>2589.7160622718811</v>
      </c>
      <c r="U673" s="64">
        <f>$Q673*M673</f>
        <v>4304.7141992551215</v>
      </c>
      <c r="V673" s="67">
        <f t="shared" si="57"/>
        <v>643.9852442085662</v>
      </c>
      <c r="W673" s="64">
        <f t="shared" si="58"/>
        <v>643.9852442085662</v>
      </c>
      <c r="X673" s="117">
        <f t="shared" si="59"/>
        <v>2358.9833811918065</v>
      </c>
      <c r="Y673" s="75">
        <f>IFERROR(MAX(1-N673/$J673,0),1)</f>
        <v>0.66902654867256639</v>
      </c>
      <c r="Z673" s="27">
        <f>IFERROR(MAX(1-O673/$J673,0),1)</f>
        <v>0.66902654867256639</v>
      </c>
      <c r="AA673" s="76">
        <f>IFERROR(MAX(1-P673/$J673,0),1)</f>
        <v>0</v>
      </c>
      <c r="AB673" s="65" t="str">
        <f>IF(SUM($J673,M673)=0,"Others",VLOOKUP(AA673,Master!$B$4:$D$13,3,TRUE))</f>
        <v>0-10%</v>
      </c>
      <c r="AC673" s="60" t="str">
        <f>IF(SUM(J673,K673)=0,"Others",IF(AND(K673=0,J673&gt;0),"Not Forecasted But Sold",IF(AND(K673&gt;0,J673=0),"Forecasted But Not Sold",IF(K673/J673&gt;1.1,"Overforecast",IF(K673/J673&lt;0.9,"Underforecast","Normal")))))</f>
        <v>Overforecast</v>
      </c>
      <c r="AD673" s="61" t="str">
        <f>IF(SUM(J673,L673)=0,"Others",IF(AND(L673=0,J673&gt;0),"Not Forecasted But Sold",IF(AND(L673&gt;0,J673=0),"Forecasted But Not Sold",IF(L673/J673&gt;1.1,"Overforecast",IF(L673/J673&lt;0.9,"Underforecast","Normal")))))</f>
        <v>Overforecast</v>
      </c>
      <c r="AE673" s="61" t="str">
        <f>IF(SUM(J673,M673)=0,"Others",IF(AND(M673=0,J673&gt;0),"Not Forecasted But Sold",IF(AND(M673&gt;0,J673=0),"Forecasted But Not Sold",IF(M673/J673&gt;1.1,"Overforecast",IF(M673/J673&lt;0.9,"Underforecast","Normal")))))</f>
        <v>Overforecast</v>
      </c>
      <c r="AF673" s="144" t="str">
        <f>IFERROR(IF(J673=0,"0",VLOOKUP(J673/M673,Master!$N$5:$P$11,3,TRUE)),"Sales Agst No FC")</f>
        <v>25-50</v>
      </c>
    </row>
    <row r="674" spans="1:32" x14ac:dyDescent="0.45">
      <c r="A674" s="60" t="s">
        <v>2302</v>
      </c>
      <c r="B674" s="61" t="s">
        <v>1123</v>
      </c>
      <c r="C674" s="61" t="s">
        <v>1139</v>
      </c>
      <c r="D674" s="61" t="s">
        <v>1244</v>
      </c>
      <c r="E674" s="62" t="s">
        <v>785</v>
      </c>
      <c r="F674" s="62" t="s">
        <v>1960</v>
      </c>
      <c r="G674" s="63">
        <v>44593</v>
      </c>
      <c r="H674" s="64">
        <v>13596</v>
      </c>
      <c r="I674" s="61" t="str">
        <f t="shared" si="56"/>
        <v>Demand</v>
      </c>
      <c r="J674" s="66">
        <v>6071</v>
      </c>
      <c r="K674" s="67">
        <v>10821</v>
      </c>
      <c r="L674" s="64">
        <v>10821</v>
      </c>
      <c r="M674" s="64">
        <v>9000</v>
      </c>
      <c r="N674" s="67">
        <f>ABS(K674-$J674)</f>
        <v>4750</v>
      </c>
      <c r="O674" s="64">
        <f>ABS(L674-$J674)</f>
        <v>4750</v>
      </c>
      <c r="P674" s="64">
        <f>ABS(M674-$J674)</f>
        <v>2929</v>
      </c>
      <c r="Q674" s="66">
        <v>3.6655576360290887</v>
      </c>
      <c r="R674" s="66">
        <f>$Q674*J674</f>
        <v>22253.600408332597</v>
      </c>
      <c r="S674" s="67">
        <f>$Q674*K674</f>
        <v>39664.999179470768</v>
      </c>
      <c r="T674" s="64">
        <f>$Q674*L674</f>
        <v>39664.999179470768</v>
      </c>
      <c r="U674" s="64">
        <f>$Q674*M674</f>
        <v>32990.018724261798</v>
      </c>
      <c r="V674" s="67">
        <f t="shared" si="57"/>
        <v>17411.398771138171</v>
      </c>
      <c r="W674" s="64">
        <f t="shared" si="58"/>
        <v>17411.398771138171</v>
      </c>
      <c r="X674" s="117">
        <f t="shared" si="59"/>
        <v>10736.418315929201</v>
      </c>
      <c r="Y674" s="75">
        <f>IFERROR(MAX(1-N674/$J674,0),1)</f>
        <v>0.21759183001153026</v>
      </c>
      <c r="Z674" s="27">
        <f>IFERROR(MAX(1-O674/$J674,0),1)</f>
        <v>0.21759183001153026</v>
      </c>
      <c r="AA674" s="76">
        <f>IFERROR(MAX(1-P674/$J674,0),1)</f>
        <v>0.5175424147586889</v>
      </c>
      <c r="AB674" s="65" t="str">
        <f>IF(SUM($J674,M674)=0,"Others",VLOOKUP(AA674,Master!$B$4:$D$13,3,TRUE))</f>
        <v>50-60%</v>
      </c>
      <c r="AC674" s="60" t="str">
        <f>IF(SUM(J674,K674)=0,"Others",IF(AND(K674=0,J674&gt;0),"Not Forecasted But Sold",IF(AND(K674&gt;0,J674=0),"Forecasted But Not Sold",IF(K674/J674&gt;1.1,"Overforecast",IF(K674/J674&lt;0.9,"Underforecast","Normal")))))</f>
        <v>Overforecast</v>
      </c>
      <c r="AD674" s="61" t="str">
        <f>IF(SUM(J674,L674)=0,"Others",IF(AND(L674=0,J674&gt;0),"Not Forecasted But Sold",IF(AND(L674&gt;0,J674=0),"Forecasted But Not Sold",IF(L674/J674&gt;1.1,"Overforecast",IF(L674/J674&lt;0.9,"Underforecast","Normal")))))</f>
        <v>Overforecast</v>
      </c>
      <c r="AE674" s="61" t="str">
        <f>IF(SUM(J674,M674)=0,"Others",IF(AND(M674=0,J674&gt;0),"Not Forecasted But Sold",IF(AND(M674&gt;0,J674=0),"Forecasted But Not Sold",IF(M674/J674&gt;1.1,"Overforecast",IF(M674/J674&lt;0.9,"Underforecast","Normal")))))</f>
        <v>Overforecast</v>
      </c>
      <c r="AF674" s="144" t="str">
        <f>IFERROR(IF(J674=0,"0",VLOOKUP(J674/M674,Master!$N$5:$P$11,3,TRUE)),"Sales Agst No FC")</f>
        <v>50-80</v>
      </c>
    </row>
    <row r="675" spans="1:32" x14ac:dyDescent="0.45">
      <c r="A675" s="60" t="s">
        <v>2302</v>
      </c>
      <c r="B675" s="61" t="s">
        <v>1123</v>
      </c>
      <c r="C675" s="61" t="s">
        <v>1139</v>
      </c>
      <c r="D675" s="61" t="s">
        <v>1244</v>
      </c>
      <c r="E675" s="62" t="s">
        <v>786</v>
      </c>
      <c r="F675" s="62" t="s">
        <v>1961</v>
      </c>
      <c r="G675" s="63">
        <v>44593</v>
      </c>
      <c r="H675" s="64">
        <v>21236</v>
      </c>
      <c r="I675" s="61" t="str">
        <f t="shared" si="56"/>
        <v>Demand</v>
      </c>
      <c r="J675" s="66">
        <v>330</v>
      </c>
      <c r="K675" s="67">
        <v>1615</v>
      </c>
      <c r="L675" s="64">
        <v>1615</v>
      </c>
      <c r="M675" s="64">
        <v>1500</v>
      </c>
      <c r="N675" s="67">
        <f>ABS(K675-$J675)</f>
        <v>1285</v>
      </c>
      <c r="O675" s="64">
        <f>ABS(L675-$J675)</f>
        <v>1285</v>
      </c>
      <c r="P675" s="64">
        <f>ABS(M675-$J675)</f>
        <v>1170</v>
      </c>
      <c r="Q675" s="66">
        <v>4.0637327027027021</v>
      </c>
      <c r="R675" s="66">
        <f>$Q675*J675</f>
        <v>1341.0317918918918</v>
      </c>
      <c r="S675" s="67">
        <f>$Q675*K675</f>
        <v>6562.9283148648638</v>
      </c>
      <c r="T675" s="64">
        <f>$Q675*L675</f>
        <v>6562.9283148648638</v>
      </c>
      <c r="U675" s="64">
        <f>$Q675*M675</f>
        <v>6095.5990540540533</v>
      </c>
      <c r="V675" s="67">
        <f t="shared" si="57"/>
        <v>5221.896522972972</v>
      </c>
      <c r="W675" s="64">
        <f t="shared" si="58"/>
        <v>5221.896522972972</v>
      </c>
      <c r="X675" s="117">
        <f t="shared" si="59"/>
        <v>4754.5672621621616</v>
      </c>
      <c r="Y675" s="75">
        <f>IFERROR(MAX(1-N675/$J675,0),1)</f>
        <v>0</v>
      </c>
      <c r="Z675" s="27">
        <f>IFERROR(MAX(1-O675/$J675,0),1)</f>
        <v>0</v>
      </c>
      <c r="AA675" s="76">
        <f>IFERROR(MAX(1-P675/$J675,0),1)</f>
        <v>0</v>
      </c>
      <c r="AB675" s="65" t="str">
        <f>IF(SUM($J675,M675)=0,"Others",VLOOKUP(AA675,Master!$B$4:$D$13,3,TRUE))</f>
        <v>0-10%</v>
      </c>
      <c r="AC675" s="60" t="str">
        <f>IF(SUM(J675,K675)=0,"Others",IF(AND(K675=0,J675&gt;0),"Not Forecasted But Sold",IF(AND(K675&gt;0,J675=0),"Forecasted But Not Sold",IF(K675/J675&gt;1.1,"Overforecast",IF(K675/J675&lt;0.9,"Underforecast","Normal")))))</f>
        <v>Overforecast</v>
      </c>
      <c r="AD675" s="61" t="str">
        <f>IF(SUM(J675,L675)=0,"Others",IF(AND(L675=0,J675&gt;0),"Not Forecasted But Sold",IF(AND(L675&gt;0,J675=0),"Forecasted But Not Sold",IF(L675/J675&gt;1.1,"Overforecast",IF(L675/J675&lt;0.9,"Underforecast","Normal")))))</f>
        <v>Overforecast</v>
      </c>
      <c r="AE675" s="61" t="str">
        <f>IF(SUM(J675,M675)=0,"Others",IF(AND(M675=0,J675&gt;0),"Not Forecasted But Sold",IF(AND(M675&gt;0,J675=0),"Forecasted But Not Sold",IF(M675/J675&gt;1.1,"Overforecast",IF(M675/J675&lt;0.9,"Underforecast","Normal")))))</f>
        <v>Overforecast</v>
      </c>
      <c r="AF675" s="144" t="str">
        <f>IFERROR(IF(J675=0,"0",VLOOKUP(J675/M675,Master!$N$5:$P$11,3,TRUE)),"Sales Agst No FC")</f>
        <v>0-25</v>
      </c>
    </row>
    <row r="676" spans="1:32" x14ac:dyDescent="0.45">
      <c r="A676" s="60" t="s">
        <v>2302</v>
      </c>
      <c r="B676" s="61" t="s">
        <v>1123</v>
      </c>
      <c r="C676" s="61" t="s">
        <v>1139</v>
      </c>
      <c r="D676" s="61" t="s">
        <v>1244</v>
      </c>
      <c r="E676" s="62" t="s">
        <v>787</v>
      </c>
      <c r="F676" s="62" t="s">
        <v>1962</v>
      </c>
      <c r="G676" s="63">
        <v>44593</v>
      </c>
      <c r="H676" s="64">
        <v>31506</v>
      </c>
      <c r="I676" s="61" t="str">
        <f t="shared" si="56"/>
        <v>Demand</v>
      </c>
      <c r="J676" s="66">
        <v>3964</v>
      </c>
      <c r="K676" s="67">
        <v>7018</v>
      </c>
      <c r="L676" s="64">
        <v>7018</v>
      </c>
      <c r="M676" s="64">
        <v>7000</v>
      </c>
      <c r="N676" s="67">
        <f>ABS(K676-$J676)</f>
        <v>3054</v>
      </c>
      <c r="O676" s="64">
        <f>ABS(L676-$J676)</f>
        <v>3054</v>
      </c>
      <c r="P676" s="64">
        <f>ABS(M676-$J676)</f>
        <v>3036</v>
      </c>
      <c r="Q676" s="66">
        <v>6.3569339409362611</v>
      </c>
      <c r="R676" s="66">
        <f>$Q676*J676</f>
        <v>25198.886141871339</v>
      </c>
      <c r="S676" s="67">
        <f>$Q676*K676</f>
        <v>44612.962397490679</v>
      </c>
      <c r="T676" s="64">
        <f>$Q676*L676</f>
        <v>44612.962397490679</v>
      </c>
      <c r="U676" s="64">
        <f>$Q676*M676</f>
        <v>44498.53758655383</v>
      </c>
      <c r="V676" s="67">
        <f t="shared" si="57"/>
        <v>19414.07625561934</v>
      </c>
      <c r="W676" s="64">
        <f t="shared" si="58"/>
        <v>19414.07625561934</v>
      </c>
      <c r="X676" s="117">
        <f t="shared" si="59"/>
        <v>19299.651444682491</v>
      </c>
      <c r="Y676" s="75">
        <f>IFERROR(MAX(1-N676/$J676,0),1)</f>
        <v>0.22956609485368318</v>
      </c>
      <c r="Z676" s="27">
        <f>IFERROR(MAX(1-O676/$J676,0),1)</f>
        <v>0.22956609485368318</v>
      </c>
      <c r="AA676" s="76">
        <f>IFERROR(MAX(1-P676/$J676,0),1)</f>
        <v>0.23410696266397579</v>
      </c>
      <c r="AB676" s="65" t="str">
        <f>IF(SUM($J676,M676)=0,"Others",VLOOKUP(AA676,Master!$B$4:$D$13,3,TRUE))</f>
        <v>20-30%</v>
      </c>
      <c r="AC676" s="60" t="str">
        <f>IF(SUM(J676,K676)=0,"Others",IF(AND(K676=0,J676&gt;0),"Not Forecasted But Sold",IF(AND(K676&gt;0,J676=0),"Forecasted But Not Sold",IF(K676/J676&gt;1.1,"Overforecast",IF(K676/J676&lt;0.9,"Underforecast","Normal")))))</f>
        <v>Overforecast</v>
      </c>
      <c r="AD676" s="61" t="str">
        <f>IF(SUM(J676,L676)=0,"Others",IF(AND(L676=0,J676&gt;0),"Not Forecasted But Sold",IF(AND(L676&gt;0,J676=0),"Forecasted But Not Sold",IF(L676/J676&gt;1.1,"Overforecast",IF(L676/J676&lt;0.9,"Underforecast","Normal")))))</f>
        <v>Overforecast</v>
      </c>
      <c r="AE676" s="61" t="str">
        <f>IF(SUM(J676,M676)=0,"Others",IF(AND(M676=0,J676&gt;0),"Not Forecasted But Sold",IF(AND(M676&gt;0,J676=0),"Forecasted But Not Sold",IF(M676/J676&gt;1.1,"Overforecast",IF(M676/J676&lt;0.9,"Underforecast","Normal")))))</f>
        <v>Overforecast</v>
      </c>
      <c r="AF676" s="144" t="str">
        <f>IFERROR(IF(J676=0,"0",VLOOKUP(J676/M676,Master!$N$5:$P$11,3,TRUE)),"Sales Agst No FC")</f>
        <v>50-80</v>
      </c>
    </row>
    <row r="677" spans="1:32" x14ac:dyDescent="0.45">
      <c r="A677" s="60" t="s">
        <v>2302</v>
      </c>
      <c r="B677" s="61" t="s">
        <v>1123</v>
      </c>
      <c r="C677" s="61" t="s">
        <v>1139</v>
      </c>
      <c r="D677" s="61" t="s">
        <v>1244</v>
      </c>
      <c r="E677" s="62" t="s">
        <v>788</v>
      </c>
      <c r="F677" s="62" t="s">
        <v>1963</v>
      </c>
      <c r="G677" s="63">
        <v>44593</v>
      </c>
      <c r="H677" s="64">
        <v>1650494</v>
      </c>
      <c r="I677" s="61" t="str">
        <f t="shared" si="56"/>
        <v>Demand</v>
      </c>
      <c r="J677" s="66">
        <v>745913</v>
      </c>
      <c r="K677" s="67">
        <v>591037</v>
      </c>
      <c r="L677" s="64">
        <v>591037</v>
      </c>
      <c r="M677" s="64">
        <v>575000</v>
      </c>
      <c r="N677" s="67">
        <f>ABS(K677-$J677)</f>
        <v>154876</v>
      </c>
      <c r="O677" s="64">
        <f>ABS(L677-$J677)</f>
        <v>154876</v>
      </c>
      <c r="P677" s="64">
        <f>ABS(M677-$J677)</f>
        <v>170913</v>
      </c>
      <c r="Q677" s="66">
        <v>1.0834963315463781</v>
      </c>
      <c r="R677" s="66">
        <f>$Q677*J677</f>
        <v>808193.99915275362</v>
      </c>
      <c r="S677" s="67">
        <f>$Q677*K677</f>
        <v>640386.42130817671</v>
      </c>
      <c r="T677" s="64">
        <f>$Q677*L677</f>
        <v>640386.42130817671</v>
      </c>
      <c r="U677" s="64">
        <f>$Q677*M677</f>
        <v>623010.3906391674</v>
      </c>
      <c r="V677" s="67">
        <f t="shared" si="57"/>
        <v>167807.57784457691</v>
      </c>
      <c r="W677" s="64">
        <f t="shared" si="58"/>
        <v>167807.57784457691</v>
      </c>
      <c r="X677" s="117">
        <f t="shared" si="59"/>
        <v>185183.60851358622</v>
      </c>
      <c r="Y677" s="75">
        <f>IFERROR(MAX(1-N677/$J677,0),1)</f>
        <v>0.79236720636320856</v>
      </c>
      <c r="Z677" s="27">
        <f>IFERROR(MAX(1-O677/$J677,0),1)</f>
        <v>0.79236720636320856</v>
      </c>
      <c r="AA677" s="76">
        <f>IFERROR(MAX(1-P677/$J677,0),1)</f>
        <v>0.7708673799759489</v>
      </c>
      <c r="AB677" s="65" t="str">
        <f>IF(SUM($J677,M677)=0,"Others",VLOOKUP(AA677,Master!$B$4:$D$13,3,TRUE))</f>
        <v>70-80%</v>
      </c>
      <c r="AC677" s="60" t="str">
        <f>IF(SUM(J677,K677)=0,"Others",IF(AND(K677=0,J677&gt;0),"Not Forecasted But Sold",IF(AND(K677&gt;0,J677=0),"Forecasted But Not Sold",IF(K677/J677&gt;1.1,"Overforecast",IF(K677/J677&lt;0.9,"Underforecast","Normal")))))</f>
        <v>Underforecast</v>
      </c>
      <c r="AD677" s="61" t="str">
        <f>IF(SUM(J677,L677)=0,"Others",IF(AND(L677=0,J677&gt;0),"Not Forecasted But Sold",IF(AND(L677&gt;0,J677=0),"Forecasted But Not Sold",IF(L677/J677&gt;1.1,"Overforecast",IF(L677/J677&lt;0.9,"Underforecast","Normal")))))</f>
        <v>Underforecast</v>
      </c>
      <c r="AE677" s="61" t="str">
        <f>IF(SUM(J677,M677)=0,"Others",IF(AND(M677=0,J677&gt;0),"Not Forecasted But Sold",IF(AND(M677&gt;0,J677=0),"Forecasted But Not Sold",IF(M677/J677&gt;1.1,"Overforecast",IF(M677/J677&lt;0.9,"Underforecast","Normal")))))</f>
        <v>Underforecast</v>
      </c>
      <c r="AF677" s="144" t="str">
        <f>IFERROR(IF(J677=0,"0",VLOOKUP(J677/M677,Master!$N$5:$P$11,3,TRUE)),"Sales Agst No FC")</f>
        <v>120-150</v>
      </c>
    </row>
    <row r="678" spans="1:32" x14ac:dyDescent="0.45">
      <c r="A678" s="60" t="s">
        <v>2302</v>
      </c>
      <c r="B678" s="61" t="s">
        <v>1121</v>
      </c>
      <c r="C678" s="61" t="s">
        <v>1144</v>
      </c>
      <c r="D678" s="61" t="s">
        <v>1245</v>
      </c>
      <c r="E678" s="62" t="s">
        <v>789</v>
      </c>
      <c r="F678" s="62" t="s">
        <v>1964</v>
      </c>
      <c r="G678" s="63">
        <v>44593</v>
      </c>
      <c r="H678" s="64">
        <v>123324</v>
      </c>
      <c r="I678" s="61" t="str">
        <f t="shared" si="56"/>
        <v>Demand</v>
      </c>
      <c r="J678" s="66">
        <v>25153</v>
      </c>
      <c r="K678" s="67">
        <v>14707</v>
      </c>
      <c r="L678" s="64">
        <v>14707</v>
      </c>
      <c r="M678" s="64">
        <v>15000</v>
      </c>
      <c r="N678" s="67">
        <f>ABS(K678-$J678)</f>
        <v>10446</v>
      </c>
      <c r="O678" s="64">
        <f>ABS(L678-$J678)</f>
        <v>10446</v>
      </c>
      <c r="P678" s="64">
        <f>ABS(M678-$J678)</f>
        <v>10153</v>
      </c>
      <c r="Q678" s="66">
        <v>0.80549361046702816</v>
      </c>
      <c r="R678" s="66">
        <f>$Q678*J678</f>
        <v>20260.580784077159</v>
      </c>
      <c r="S678" s="67">
        <f>$Q678*K678</f>
        <v>11846.394529138583</v>
      </c>
      <c r="T678" s="64">
        <f>$Q678*L678</f>
        <v>11846.394529138583</v>
      </c>
      <c r="U678" s="64">
        <f>$Q678*M678</f>
        <v>12082.404157005423</v>
      </c>
      <c r="V678" s="67">
        <f t="shared" si="57"/>
        <v>8414.1862549385769</v>
      </c>
      <c r="W678" s="64">
        <f t="shared" si="58"/>
        <v>8414.1862549385769</v>
      </c>
      <c r="X678" s="117">
        <f t="shared" si="59"/>
        <v>8178.1766270717362</v>
      </c>
      <c r="Y678" s="75">
        <f>IFERROR(MAX(1-N678/$J678,0),1)</f>
        <v>0.58470162604858267</v>
      </c>
      <c r="Z678" s="27">
        <f>IFERROR(MAX(1-O678/$J678,0),1)</f>
        <v>0.58470162604858267</v>
      </c>
      <c r="AA678" s="76">
        <f>IFERROR(MAX(1-P678/$J678,0),1)</f>
        <v>0.59635033594402254</v>
      </c>
      <c r="AB678" s="65" t="str">
        <f>IF(SUM($J678,M678)=0,"Others",VLOOKUP(AA678,Master!$B$4:$D$13,3,TRUE))</f>
        <v>50-60%</v>
      </c>
      <c r="AC678" s="60" t="str">
        <f>IF(SUM(J678,K678)=0,"Others",IF(AND(K678=0,J678&gt;0),"Not Forecasted But Sold",IF(AND(K678&gt;0,J678=0),"Forecasted But Not Sold",IF(K678/J678&gt;1.1,"Overforecast",IF(K678/J678&lt;0.9,"Underforecast","Normal")))))</f>
        <v>Underforecast</v>
      </c>
      <c r="AD678" s="61" t="str">
        <f>IF(SUM(J678,L678)=0,"Others",IF(AND(L678=0,J678&gt;0),"Not Forecasted But Sold",IF(AND(L678&gt;0,J678=0),"Forecasted But Not Sold",IF(L678/J678&gt;1.1,"Overforecast",IF(L678/J678&lt;0.9,"Underforecast","Normal")))))</f>
        <v>Underforecast</v>
      </c>
      <c r="AE678" s="61" t="str">
        <f>IF(SUM(J678,M678)=0,"Others",IF(AND(M678=0,J678&gt;0),"Not Forecasted But Sold",IF(AND(M678&gt;0,J678=0),"Forecasted But Not Sold",IF(M678/J678&gt;1.1,"Overforecast",IF(M678/J678&lt;0.9,"Underforecast","Normal")))))</f>
        <v>Underforecast</v>
      </c>
      <c r="AF678" s="144" t="str">
        <f>IFERROR(IF(J678=0,"0",VLOOKUP(J678/M678,Master!$N$5:$P$11,3,TRUE)),"Sales Agst No FC")</f>
        <v>150-200</v>
      </c>
    </row>
    <row r="679" spans="1:32" x14ac:dyDescent="0.45">
      <c r="A679" s="60" t="s">
        <v>2302</v>
      </c>
      <c r="B679" s="61" t="s">
        <v>1121</v>
      </c>
      <c r="C679" s="61" t="s">
        <v>1144</v>
      </c>
      <c r="D679" s="61" t="s">
        <v>1245</v>
      </c>
      <c r="E679" s="62" t="s">
        <v>790</v>
      </c>
      <c r="F679" s="62" t="s">
        <v>1965</v>
      </c>
      <c r="G679" s="63">
        <v>44593</v>
      </c>
      <c r="H679" s="64">
        <v>59765</v>
      </c>
      <c r="I679" s="61" t="str">
        <f t="shared" si="56"/>
        <v>Demand</v>
      </c>
      <c r="J679" s="66">
        <v>48611</v>
      </c>
      <c r="K679" s="67">
        <v>70318</v>
      </c>
      <c r="L679" s="64">
        <v>70318</v>
      </c>
      <c r="M679" s="64">
        <v>75000</v>
      </c>
      <c r="N679" s="67">
        <f>ABS(K679-$J679)</f>
        <v>21707</v>
      </c>
      <c r="O679" s="64">
        <f>ABS(L679-$J679)</f>
        <v>21707</v>
      </c>
      <c r="P679" s="64">
        <f>ABS(M679-$J679)</f>
        <v>26389</v>
      </c>
      <c r="Q679" s="66">
        <v>0.80570793703586596</v>
      </c>
      <c r="R679" s="66">
        <f>$Q679*J679</f>
        <v>39166.268527250482</v>
      </c>
      <c r="S679" s="67">
        <f>$Q679*K679</f>
        <v>56655.770716488019</v>
      </c>
      <c r="T679" s="64">
        <f>$Q679*L679</f>
        <v>56655.770716488019</v>
      </c>
      <c r="U679" s="64">
        <f>$Q679*M679</f>
        <v>60428.09527768995</v>
      </c>
      <c r="V679" s="67">
        <f t="shared" si="57"/>
        <v>17489.502189237537</v>
      </c>
      <c r="W679" s="64">
        <f t="shared" si="58"/>
        <v>17489.502189237537</v>
      </c>
      <c r="X679" s="117">
        <f t="shared" si="59"/>
        <v>21261.826750439468</v>
      </c>
      <c r="Y679" s="75">
        <f>IFERROR(MAX(1-N679/$J679,0),1)</f>
        <v>0.55345497932566701</v>
      </c>
      <c r="Z679" s="27">
        <f>IFERROR(MAX(1-O679/$J679,0),1)</f>
        <v>0.55345497932566701</v>
      </c>
      <c r="AA679" s="76">
        <f>IFERROR(MAX(1-P679/$J679,0),1)</f>
        <v>0.45713933060418421</v>
      </c>
      <c r="AB679" s="65" t="str">
        <f>IF(SUM($J679,M679)=0,"Others",VLOOKUP(AA679,Master!$B$4:$D$13,3,TRUE))</f>
        <v>40-50%</v>
      </c>
      <c r="AC679" s="60" t="str">
        <f>IF(SUM(J679,K679)=0,"Others",IF(AND(K679=0,J679&gt;0),"Not Forecasted But Sold",IF(AND(K679&gt;0,J679=0),"Forecasted But Not Sold",IF(K679/J679&gt;1.1,"Overforecast",IF(K679/J679&lt;0.9,"Underforecast","Normal")))))</f>
        <v>Overforecast</v>
      </c>
      <c r="AD679" s="61" t="str">
        <f>IF(SUM(J679,L679)=0,"Others",IF(AND(L679=0,J679&gt;0),"Not Forecasted But Sold",IF(AND(L679&gt;0,J679=0),"Forecasted But Not Sold",IF(L679/J679&gt;1.1,"Overforecast",IF(L679/J679&lt;0.9,"Underforecast","Normal")))))</f>
        <v>Overforecast</v>
      </c>
      <c r="AE679" s="61" t="str">
        <f>IF(SUM(J679,M679)=0,"Others",IF(AND(M679=0,J679&gt;0),"Not Forecasted But Sold",IF(AND(M679&gt;0,J679=0),"Forecasted But Not Sold",IF(M679/J679&gt;1.1,"Overforecast",IF(M679/J679&lt;0.9,"Underforecast","Normal")))))</f>
        <v>Overforecast</v>
      </c>
      <c r="AF679" s="144" t="str">
        <f>IFERROR(IF(J679=0,"0",VLOOKUP(J679/M679,Master!$N$5:$P$11,3,TRUE)),"Sales Agst No FC")</f>
        <v>50-80</v>
      </c>
    </row>
    <row r="680" spans="1:32" x14ac:dyDescent="0.45">
      <c r="A680" s="60" t="s">
        <v>2302</v>
      </c>
      <c r="B680" s="61" t="s">
        <v>1122</v>
      </c>
      <c r="C680" s="61" t="s">
        <v>1146</v>
      </c>
      <c r="D680" s="61" t="s">
        <v>1247</v>
      </c>
      <c r="E680" s="62" t="s">
        <v>791</v>
      </c>
      <c r="F680" s="62" t="s">
        <v>1966</v>
      </c>
      <c r="G680" s="63">
        <v>44593</v>
      </c>
      <c r="H680" s="64">
        <v>1064</v>
      </c>
      <c r="I680" s="61" t="str">
        <f t="shared" si="56"/>
        <v>Demand</v>
      </c>
      <c r="J680" s="66">
        <v>114</v>
      </c>
      <c r="K680" s="67">
        <v>173</v>
      </c>
      <c r="L680" s="64">
        <v>173</v>
      </c>
      <c r="M680" s="64">
        <v>80</v>
      </c>
      <c r="N680" s="67">
        <f>ABS(K680-$J680)</f>
        <v>59</v>
      </c>
      <c r="O680" s="64">
        <f>ABS(L680-$J680)</f>
        <v>59</v>
      </c>
      <c r="P680" s="64">
        <f>ABS(M680-$J680)</f>
        <v>34</v>
      </c>
      <c r="Q680" s="66">
        <v>81.138587181969982</v>
      </c>
      <c r="R680" s="66">
        <f>$Q680*J680</f>
        <v>9249.7989387445778</v>
      </c>
      <c r="S680" s="67">
        <f>$Q680*K680</f>
        <v>14036.975582480807</v>
      </c>
      <c r="T680" s="64">
        <f>$Q680*L680</f>
        <v>14036.975582480807</v>
      </c>
      <c r="U680" s="64">
        <f>$Q680*M680</f>
        <v>6491.0869745575983</v>
      </c>
      <c r="V680" s="67">
        <f t="shared" si="57"/>
        <v>4787.1766437362294</v>
      </c>
      <c r="W680" s="64">
        <f t="shared" si="58"/>
        <v>4787.1766437362294</v>
      </c>
      <c r="X680" s="117">
        <f t="shared" si="59"/>
        <v>2758.7119641869795</v>
      </c>
      <c r="Y680" s="75">
        <f>IFERROR(MAX(1-N680/$J680,0),1)</f>
        <v>0.48245614035087714</v>
      </c>
      <c r="Z680" s="27">
        <f>IFERROR(MAX(1-O680/$J680,0),1)</f>
        <v>0.48245614035087714</v>
      </c>
      <c r="AA680" s="76">
        <f>IFERROR(MAX(1-P680/$J680,0),1)</f>
        <v>0.70175438596491224</v>
      </c>
      <c r="AB680" s="65" t="str">
        <f>IF(SUM($J680,M680)=0,"Others",VLOOKUP(AA680,Master!$B$4:$D$13,3,TRUE))</f>
        <v>60-70%</v>
      </c>
      <c r="AC680" s="60" t="str">
        <f>IF(SUM(J680,K680)=0,"Others",IF(AND(K680=0,J680&gt;0),"Not Forecasted But Sold",IF(AND(K680&gt;0,J680=0),"Forecasted But Not Sold",IF(K680/J680&gt;1.1,"Overforecast",IF(K680/J680&lt;0.9,"Underforecast","Normal")))))</f>
        <v>Overforecast</v>
      </c>
      <c r="AD680" s="61" t="str">
        <f>IF(SUM(J680,L680)=0,"Others",IF(AND(L680=0,J680&gt;0),"Not Forecasted But Sold",IF(AND(L680&gt;0,J680=0),"Forecasted But Not Sold",IF(L680/J680&gt;1.1,"Overforecast",IF(L680/J680&lt;0.9,"Underforecast","Normal")))))</f>
        <v>Overforecast</v>
      </c>
      <c r="AE680" s="61" t="str">
        <f>IF(SUM(J680,M680)=0,"Others",IF(AND(M680=0,J680&gt;0),"Not Forecasted But Sold",IF(AND(M680&gt;0,J680=0),"Forecasted But Not Sold",IF(M680/J680&gt;1.1,"Overforecast",IF(M680/J680&lt;0.9,"Underforecast","Normal")))))</f>
        <v>Underforecast</v>
      </c>
      <c r="AF680" s="144" t="str">
        <f>IFERROR(IF(J680=0,"0",VLOOKUP(J680/M680,Master!$N$5:$P$11,3,TRUE)),"Sales Agst No FC")</f>
        <v>120-150</v>
      </c>
    </row>
    <row r="681" spans="1:32" x14ac:dyDescent="0.45">
      <c r="A681" s="60" t="s">
        <v>2302</v>
      </c>
      <c r="B681" s="61" t="s">
        <v>1122</v>
      </c>
      <c r="C681" s="61" t="s">
        <v>1146</v>
      </c>
      <c r="D681" s="61" t="s">
        <v>1247</v>
      </c>
      <c r="E681" s="62" t="s">
        <v>792</v>
      </c>
      <c r="F681" s="62" t="s">
        <v>1967</v>
      </c>
      <c r="G681" s="63">
        <v>44593</v>
      </c>
      <c r="H681" s="64">
        <v>5419</v>
      </c>
      <c r="I681" s="61" t="str">
        <f t="shared" si="56"/>
        <v>Demand</v>
      </c>
      <c r="J681" s="66">
        <v>602</v>
      </c>
      <c r="K681" s="67">
        <v>843</v>
      </c>
      <c r="L681" s="64">
        <v>868</v>
      </c>
      <c r="M681" s="64">
        <v>900</v>
      </c>
      <c r="N681" s="67">
        <f>ABS(K681-$J681)</f>
        <v>241</v>
      </c>
      <c r="O681" s="64">
        <f>ABS(L681-$J681)</f>
        <v>266</v>
      </c>
      <c r="P681" s="64">
        <f>ABS(M681-$J681)</f>
        <v>298</v>
      </c>
      <c r="Q681" s="66">
        <v>30.572567446451934</v>
      </c>
      <c r="R681" s="66">
        <f>$Q681*J681</f>
        <v>18404.685602764064</v>
      </c>
      <c r="S681" s="67">
        <f>$Q681*K681</f>
        <v>25772.674357358981</v>
      </c>
      <c r="T681" s="64">
        <f>$Q681*L681</f>
        <v>26536.988543520278</v>
      </c>
      <c r="U681" s="64">
        <f>$Q681*M681</f>
        <v>27515.310701806742</v>
      </c>
      <c r="V681" s="67">
        <f t="shared" si="57"/>
        <v>7367.9887545949168</v>
      </c>
      <c r="W681" s="64">
        <f t="shared" si="58"/>
        <v>8132.3029407562135</v>
      </c>
      <c r="X681" s="117">
        <f t="shared" si="59"/>
        <v>9110.6250990426779</v>
      </c>
      <c r="Y681" s="75">
        <f>IFERROR(MAX(1-N681/$J681,0),1)</f>
        <v>0.59966777408637872</v>
      </c>
      <c r="Z681" s="27">
        <f>IFERROR(MAX(1-O681/$J681,0),1)</f>
        <v>0.55813953488372092</v>
      </c>
      <c r="AA681" s="76">
        <f>IFERROR(MAX(1-P681/$J681,0),1)</f>
        <v>0.50498338870431891</v>
      </c>
      <c r="AB681" s="65" t="str">
        <f>IF(SUM($J681,M681)=0,"Others",VLOOKUP(AA681,Master!$B$4:$D$13,3,TRUE))</f>
        <v>40-50%</v>
      </c>
      <c r="AC681" s="60" t="str">
        <f>IF(SUM(J681,K681)=0,"Others",IF(AND(K681=0,J681&gt;0),"Not Forecasted But Sold",IF(AND(K681&gt;0,J681=0),"Forecasted But Not Sold",IF(K681/J681&gt;1.1,"Overforecast",IF(K681/J681&lt;0.9,"Underforecast","Normal")))))</f>
        <v>Overforecast</v>
      </c>
      <c r="AD681" s="61" t="str">
        <f>IF(SUM(J681,L681)=0,"Others",IF(AND(L681=0,J681&gt;0),"Not Forecasted But Sold",IF(AND(L681&gt;0,J681=0),"Forecasted But Not Sold",IF(L681/J681&gt;1.1,"Overforecast",IF(L681/J681&lt;0.9,"Underforecast","Normal")))))</f>
        <v>Overforecast</v>
      </c>
      <c r="AE681" s="61" t="str">
        <f>IF(SUM(J681,M681)=0,"Others",IF(AND(M681=0,J681&gt;0),"Not Forecasted But Sold",IF(AND(M681&gt;0,J681=0),"Forecasted But Not Sold",IF(M681/J681&gt;1.1,"Overforecast",IF(M681/J681&lt;0.9,"Underforecast","Normal")))))</f>
        <v>Overforecast</v>
      </c>
      <c r="AF681" s="144" t="str">
        <f>IFERROR(IF(J681=0,"0",VLOOKUP(J681/M681,Master!$N$5:$P$11,3,TRUE)),"Sales Agst No FC")</f>
        <v>50-80</v>
      </c>
    </row>
    <row r="682" spans="1:32" x14ac:dyDescent="0.45">
      <c r="A682" s="60" t="s">
        <v>2302</v>
      </c>
      <c r="B682" s="61" t="s">
        <v>1122</v>
      </c>
      <c r="C682" s="61" t="s">
        <v>1146</v>
      </c>
      <c r="D682" s="61" t="s">
        <v>1247</v>
      </c>
      <c r="E682" s="62" t="s">
        <v>793</v>
      </c>
      <c r="F682" s="62" t="s">
        <v>1968</v>
      </c>
      <c r="G682" s="63">
        <v>44593</v>
      </c>
      <c r="H682" s="64">
        <v>1137</v>
      </c>
      <c r="I682" s="61" t="str">
        <f t="shared" si="56"/>
        <v>Demand</v>
      </c>
      <c r="J682" s="66">
        <v>57</v>
      </c>
      <c r="K682" s="67">
        <v>195</v>
      </c>
      <c r="L682" s="64">
        <v>195</v>
      </c>
      <c r="M682" s="64">
        <v>100</v>
      </c>
      <c r="N682" s="67">
        <f>ABS(K682-$J682)</f>
        <v>138</v>
      </c>
      <c r="O682" s="64">
        <f>ABS(L682-$J682)</f>
        <v>138</v>
      </c>
      <c r="P682" s="64">
        <f>ABS(M682-$J682)</f>
        <v>43</v>
      </c>
      <c r="Q682" s="66">
        <v>62.339404338968833</v>
      </c>
      <c r="R682" s="66">
        <f>$Q682*J682</f>
        <v>3553.3460473212235</v>
      </c>
      <c r="S682" s="67">
        <f>$Q682*K682</f>
        <v>12156.183846098922</v>
      </c>
      <c r="T682" s="64">
        <f>$Q682*L682</f>
        <v>12156.183846098922</v>
      </c>
      <c r="U682" s="64">
        <f>$Q682*M682</f>
        <v>6233.9404338968834</v>
      </c>
      <c r="V682" s="67">
        <f t="shared" si="57"/>
        <v>8602.8377987776985</v>
      </c>
      <c r="W682" s="64">
        <f t="shared" si="58"/>
        <v>8602.8377987776985</v>
      </c>
      <c r="X682" s="117">
        <f t="shared" si="59"/>
        <v>2680.5943865756599</v>
      </c>
      <c r="Y682" s="75">
        <f>IFERROR(MAX(1-N682/$J682,0),1)</f>
        <v>0</v>
      </c>
      <c r="Z682" s="27">
        <f>IFERROR(MAX(1-O682/$J682,0),1)</f>
        <v>0</v>
      </c>
      <c r="AA682" s="76">
        <f>IFERROR(MAX(1-P682/$J682,0),1)</f>
        <v>0.24561403508771928</v>
      </c>
      <c r="AB682" s="65" t="str">
        <f>IF(SUM($J682,M682)=0,"Others",VLOOKUP(AA682,Master!$B$4:$D$13,3,TRUE))</f>
        <v>20-30%</v>
      </c>
      <c r="AC682" s="60" t="str">
        <f>IF(SUM(J682,K682)=0,"Others",IF(AND(K682=0,J682&gt;0),"Not Forecasted But Sold",IF(AND(K682&gt;0,J682=0),"Forecasted But Not Sold",IF(K682/J682&gt;1.1,"Overforecast",IF(K682/J682&lt;0.9,"Underforecast","Normal")))))</f>
        <v>Overforecast</v>
      </c>
      <c r="AD682" s="61" t="str">
        <f>IF(SUM(J682,L682)=0,"Others",IF(AND(L682=0,J682&gt;0),"Not Forecasted But Sold",IF(AND(L682&gt;0,J682=0),"Forecasted But Not Sold",IF(L682/J682&gt;1.1,"Overforecast",IF(L682/J682&lt;0.9,"Underforecast","Normal")))))</f>
        <v>Overforecast</v>
      </c>
      <c r="AE682" s="61" t="str">
        <f>IF(SUM(J682,M682)=0,"Others",IF(AND(M682=0,J682&gt;0),"Not Forecasted But Sold",IF(AND(M682&gt;0,J682=0),"Forecasted But Not Sold",IF(M682/J682&gt;1.1,"Overforecast",IF(M682/J682&lt;0.9,"Underforecast","Normal")))))</f>
        <v>Overforecast</v>
      </c>
      <c r="AF682" s="144" t="str">
        <f>IFERROR(IF(J682=0,"0",VLOOKUP(J682/M682,Master!$N$5:$P$11,3,TRUE)),"Sales Agst No FC")</f>
        <v>50-80</v>
      </c>
    </row>
    <row r="683" spans="1:32" x14ac:dyDescent="0.45">
      <c r="A683" s="60" t="s">
        <v>2302</v>
      </c>
      <c r="B683" s="61" t="s">
        <v>1123</v>
      </c>
      <c r="C683" s="61" t="s">
        <v>1129</v>
      </c>
      <c r="D683" s="61" t="s">
        <v>1248</v>
      </c>
      <c r="E683" s="62" t="s">
        <v>794</v>
      </c>
      <c r="F683" s="62" t="s">
        <v>1969</v>
      </c>
      <c r="G683" s="63">
        <v>44593</v>
      </c>
      <c r="H683" s="64">
        <v>10213</v>
      </c>
      <c r="I683" s="61" t="str">
        <f t="shared" si="56"/>
        <v>Demand</v>
      </c>
      <c r="J683" s="66">
        <v>623</v>
      </c>
      <c r="K683" s="67">
        <v>1185</v>
      </c>
      <c r="L683" s="64">
        <v>1185</v>
      </c>
      <c r="M683" s="64">
        <v>2000</v>
      </c>
      <c r="N683" s="67">
        <f>ABS(K683-$J683)</f>
        <v>562</v>
      </c>
      <c r="O683" s="64">
        <f>ABS(L683-$J683)</f>
        <v>562</v>
      </c>
      <c r="P683" s="64">
        <f>ABS(M683-$J683)</f>
        <v>1377</v>
      </c>
      <c r="Q683" s="66">
        <v>3.9824594589296214</v>
      </c>
      <c r="R683" s="66">
        <f>$Q683*J683</f>
        <v>2481.0722429131542</v>
      </c>
      <c r="S683" s="67">
        <f>$Q683*K683</f>
        <v>4719.2144588316014</v>
      </c>
      <c r="T683" s="64">
        <f>$Q683*L683</f>
        <v>4719.2144588316014</v>
      </c>
      <c r="U683" s="64">
        <f>$Q683*M683</f>
        <v>7964.9189178592424</v>
      </c>
      <c r="V683" s="67">
        <f t="shared" si="57"/>
        <v>2238.1422159184472</v>
      </c>
      <c r="W683" s="64">
        <f t="shared" si="58"/>
        <v>2238.1422159184472</v>
      </c>
      <c r="X683" s="117">
        <f t="shared" si="59"/>
        <v>5483.8466749460877</v>
      </c>
      <c r="Y683" s="75">
        <f>IFERROR(MAX(1-N683/$J683,0),1)</f>
        <v>9.7913322632423805E-2</v>
      </c>
      <c r="Z683" s="27">
        <f>IFERROR(MAX(1-O683/$J683,0),1)</f>
        <v>9.7913322632423805E-2</v>
      </c>
      <c r="AA683" s="76">
        <f>IFERROR(MAX(1-P683/$J683,0),1)</f>
        <v>0</v>
      </c>
      <c r="AB683" s="65" t="str">
        <f>IF(SUM($J683,M683)=0,"Others",VLOOKUP(AA683,Master!$B$4:$D$13,3,TRUE))</f>
        <v>0-10%</v>
      </c>
      <c r="AC683" s="60" t="str">
        <f>IF(SUM(J683,K683)=0,"Others",IF(AND(K683=0,J683&gt;0),"Not Forecasted But Sold",IF(AND(K683&gt;0,J683=0),"Forecasted But Not Sold",IF(K683/J683&gt;1.1,"Overforecast",IF(K683/J683&lt;0.9,"Underforecast","Normal")))))</f>
        <v>Overforecast</v>
      </c>
      <c r="AD683" s="61" t="str">
        <f>IF(SUM(J683,L683)=0,"Others",IF(AND(L683=0,J683&gt;0),"Not Forecasted But Sold",IF(AND(L683&gt;0,J683=0),"Forecasted But Not Sold",IF(L683/J683&gt;1.1,"Overforecast",IF(L683/J683&lt;0.9,"Underforecast","Normal")))))</f>
        <v>Overforecast</v>
      </c>
      <c r="AE683" s="61" t="str">
        <f>IF(SUM(J683,M683)=0,"Others",IF(AND(M683=0,J683&gt;0),"Not Forecasted But Sold",IF(AND(M683&gt;0,J683=0),"Forecasted But Not Sold",IF(M683/J683&gt;1.1,"Overforecast",IF(M683/J683&lt;0.9,"Underforecast","Normal")))))</f>
        <v>Overforecast</v>
      </c>
      <c r="AF683" s="144" t="str">
        <f>IFERROR(IF(J683=0,"0",VLOOKUP(J683/M683,Master!$N$5:$P$11,3,TRUE)),"Sales Agst No FC")</f>
        <v>25-50</v>
      </c>
    </row>
    <row r="684" spans="1:32" x14ac:dyDescent="0.45">
      <c r="A684" s="60" t="s">
        <v>2302</v>
      </c>
      <c r="B684" s="61" t="s">
        <v>1121</v>
      </c>
      <c r="C684" s="61" t="s">
        <v>1129</v>
      </c>
      <c r="D684" s="61" t="s">
        <v>1248</v>
      </c>
      <c r="E684" s="62" t="s">
        <v>795</v>
      </c>
      <c r="F684" s="62" t="s">
        <v>1970</v>
      </c>
      <c r="G684" s="63">
        <v>44593</v>
      </c>
      <c r="H684" s="64">
        <v>0</v>
      </c>
      <c r="I684" s="61" t="str">
        <f t="shared" si="56"/>
        <v>Supply</v>
      </c>
      <c r="J684" s="66">
        <v>0</v>
      </c>
      <c r="K684" s="67">
        <v>0</v>
      </c>
      <c r="L684" s="64">
        <v>0</v>
      </c>
      <c r="M684" s="64">
        <v>0</v>
      </c>
      <c r="N684" s="67">
        <f>ABS(K684-$J684)</f>
        <v>0</v>
      </c>
      <c r="O684" s="64">
        <f>ABS(L684-$J684)</f>
        <v>0</v>
      </c>
      <c r="P684" s="64">
        <f>ABS(M684-$J684)</f>
        <v>0</v>
      </c>
      <c r="Q684" s="66">
        <v>1.1418211288152758</v>
      </c>
      <c r="R684" s="66">
        <f>$Q684*J684</f>
        <v>0</v>
      </c>
      <c r="S684" s="67">
        <f>$Q684*K684</f>
        <v>0</v>
      </c>
      <c r="T684" s="64">
        <f>$Q684*L684</f>
        <v>0</v>
      </c>
      <c r="U684" s="64">
        <f>$Q684*M684</f>
        <v>0</v>
      </c>
      <c r="V684" s="67">
        <f t="shared" si="57"/>
        <v>0</v>
      </c>
      <c r="W684" s="64">
        <f t="shared" si="58"/>
        <v>0</v>
      </c>
      <c r="X684" s="117">
        <f t="shared" si="59"/>
        <v>0</v>
      </c>
      <c r="Y684" s="75">
        <f>IFERROR(MAX(1-N684/$J684,0),1)</f>
        <v>1</v>
      </c>
      <c r="Z684" s="27">
        <f>IFERROR(MAX(1-O684/$J684,0),1)</f>
        <v>1</v>
      </c>
      <c r="AA684" s="76">
        <f>IFERROR(MAX(1-P684/$J684,0),1)</f>
        <v>1</v>
      </c>
      <c r="AB684" s="65" t="str">
        <f>IF(SUM($J684,M684)=0,"Others",VLOOKUP(AA684,Master!$B$4:$D$13,3,TRUE))</f>
        <v>Others</v>
      </c>
      <c r="AC684" s="60" t="str">
        <f>IF(SUM(J684,K684)=0,"Others",IF(AND(K684=0,J684&gt;0),"Not Forecasted But Sold",IF(AND(K684&gt;0,J684=0),"Forecasted But Not Sold",IF(K684/J684&gt;1.1,"Overforecast",IF(K684/J684&lt;0.9,"Underforecast","Normal")))))</f>
        <v>Others</v>
      </c>
      <c r="AD684" s="61" t="str">
        <f>IF(SUM(J684,L684)=0,"Others",IF(AND(L684=0,J684&gt;0),"Not Forecasted But Sold",IF(AND(L684&gt;0,J684=0),"Forecasted But Not Sold",IF(L684/J684&gt;1.1,"Overforecast",IF(L684/J684&lt;0.9,"Underforecast","Normal")))))</f>
        <v>Others</v>
      </c>
      <c r="AE684" s="61" t="str">
        <f>IF(SUM(J684,M684)=0,"Others",IF(AND(M684=0,J684&gt;0),"Not Forecasted But Sold",IF(AND(M684&gt;0,J684=0),"Forecasted But Not Sold",IF(M684/J684&gt;1.1,"Overforecast",IF(M684/J684&lt;0.9,"Underforecast","Normal")))))</f>
        <v>Others</v>
      </c>
      <c r="AF684" s="144" t="str">
        <f>IFERROR(IF(J684=0,"0",VLOOKUP(J684/M684,Master!$N$5:$P$11,3,TRUE)),"Sales Agst No FC")</f>
        <v>0</v>
      </c>
    </row>
    <row r="685" spans="1:32" x14ac:dyDescent="0.45">
      <c r="A685" s="60" t="s">
        <v>2302</v>
      </c>
      <c r="B685" s="61" t="s">
        <v>1119</v>
      </c>
      <c r="C685" s="61" t="s">
        <v>1143</v>
      </c>
      <c r="D685" s="61" t="s">
        <v>1249</v>
      </c>
      <c r="E685" s="62" t="s">
        <v>796</v>
      </c>
      <c r="F685" s="62" t="s">
        <v>1971</v>
      </c>
      <c r="G685" s="63">
        <v>44593</v>
      </c>
      <c r="H685" s="64">
        <v>1666</v>
      </c>
      <c r="I685" s="61" t="str">
        <f t="shared" si="56"/>
        <v>Demand</v>
      </c>
      <c r="J685" s="66">
        <v>202</v>
      </c>
      <c r="K685" s="67">
        <v>69</v>
      </c>
      <c r="L685" s="64">
        <v>69</v>
      </c>
      <c r="M685" s="64">
        <v>110</v>
      </c>
      <c r="N685" s="67">
        <f>ABS(K685-$J685)</f>
        <v>133</v>
      </c>
      <c r="O685" s="64">
        <f>ABS(L685-$J685)</f>
        <v>133</v>
      </c>
      <c r="P685" s="64">
        <f>ABS(M685-$J685)</f>
        <v>92</v>
      </c>
      <c r="Q685" s="66">
        <v>4.898600000000001</v>
      </c>
      <c r="R685" s="66">
        <f>$Q685*J685</f>
        <v>989.51720000000023</v>
      </c>
      <c r="S685" s="67">
        <f>$Q685*K685</f>
        <v>338.00340000000006</v>
      </c>
      <c r="T685" s="64">
        <f>$Q685*L685</f>
        <v>338.00340000000006</v>
      </c>
      <c r="U685" s="64">
        <f>$Q685*M685</f>
        <v>538.84600000000012</v>
      </c>
      <c r="V685" s="67">
        <f t="shared" si="57"/>
        <v>651.51380000000017</v>
      </c>
      <c r="W685" s="64">
        <f t="shared" si="58"/>
        <v>651.51380000000017</v>
      </c>
      <c r="X685" s="117">
        <f t="shared" si="59"/>
        <v>450.67120000000011</v>
      </c>
      <c r="Y685" s="75">
        <f>IFERROR(MAX(1-N685/$J685,0),1)</f>
        <v>0.34158415841584155</v>
      </c>
      <c r="Z685" s="27">
        <f>IFERROR(MAX(1-O685/$J685,0),1)</f>
        <v>0.34158415841584155</v>
      </c>
      <c r="AA685" s="76">
        <f>IFERROR(MAX(1-P685/$J685,0),1)</f>
        <v>0.54455445544554459</v>
      </c>
      <c r="AB685" s="65" t="str">
        <f>IF(SUM($J685,M685)=0,"Others",VLOOKUP(AA685,Master!$B$4:$D$13,3,TRUE))</f>
        <v>50-60%</v>
      </c>
      <c r="AC685" s="60" t="str">
        <f>IF(SUM(J685,K685)=0,"Others",IF(AND(K685=0,J685&gt;0),"Not Forecasted But Sold",IF(AND(K685&gt;0,J685=0),"Forecasted But Not Sold",IF(K685/J685&gt;1.1,"Overforecast",IF(K685/J685&lt;0.9,"Underforecast","Normal")))))</f>
        <v>Underforecast</v>
      </c>
      <c r="AD685" s="61" t="str">
        <f>IF(SUM(J685,L685)=0,"Others",IF(AND(L685=0,J685&gt;0),"Not Forecasted But Sold",IF(AND(L685&gt;0,J685=0),"Forecasted But Not Sold",IF(L685/J685&gt;1.1,"Overforecast",IF(L685/J685&lt;0.9,"Underforecast","Normal")))))</f>
        <v>Underforecast</v>
      </c>
      <c r="AE685" s="61" t="str">
        <f>IF(SUM(J685,M685)=0,"Others",IF(AND(M685=0,J685&gt;0),"Not Forecasted But Sold",IF(AND(M685&gt;0,J685=0),"Forecasted But Not Sold",IF(M685/J685&gt;1.1,"Overforecast",IF(M685/J685&lt;0.9,"Underforecast","Normal")))))</f>
        <v>Underforecast</v>
      </c>
      <c r="AF685" s="144" t="str">
        <f>IFERROR(IF(J685=0,"0",VLOOKUP(J685/M685,Master!$N$5:$P$11,3,TRUE)),"Sales Agst No FC")</f>
        <v>150-200</v>
      </c>
    </row>
    <row r="686" spans="1:32" x14ac:dyDescent="0.45">
      <c r="A686" s="60" t="s">
        <v>2302</v>
      </c>
      <c r="B686" s="61" t="s">
        <v>1119</v>
      </c>
      <c r="C686" s="61" t="s">
        <v>1143</v>
      </c>
      <c r="D686" s="61" t="s">
        <v>1249</v>
      </c>
      <c r="E686" s="62" t="s">
        <v>797</v>
      </c>
      <c r="F686" s="62" t="s">
        <v>1972</v>
      </c>
      <c r="G686" s="63">
        <v>44593</v>
      </c>
      <c r="H686" s="64">
        <v>1148</v>
      </c>
      <c r="I686" s="61" t="str">
        <f t="shared" si="56"/>
        <v>Demand</v>
      </c>
      <c r="J686" s="66">
        <v>864</v>
      </c>
      <c r="K686" s="67">
        <v>600</v>
      </c>
      <c r="L686" s="64">
        <v>600</v>
      </c>
      <c r="M686" s="64">
        <v>400</v>
      </c>
      <c r="N686" s="67">
        <f>ABS(K686-$J686)</f>
        <v>264</v>
      </c>
      <c r="O686" s="64">
        <f>ABS(L686-$J686)</f>
        <v>264</v>
      </c>
      <c r="P686" s="64">
        <f>ABS(M686-$J686)</f>
        <v>464</v>
      </c>
      <c r="Q686" s="66">
        <v>35.701722741433016</v>
      </c>
      <c r="R686" s="66">
        <f>$Q686*J686</f>
        <v>30846.288448598127</v>
      </c>
      <c r="S686" s="67">
        <f>$Q686*K686</f>
        <v>21421.03364485981</v>
      </c>
      <c r="T686" s="64">
        <f>$Q686*L686</f>
        <v>21421.03364485981</v>
      </c>
      <c r="U686" s="64">
        <f>$Q686*M686</f>
        <v>14280.689096573207</v>
      </c>
      <c r="V686" s="67">
        <f t="shared" si="57"/>
        <v>9425.2548037383167</v>
      </c>
      <c r="W686" s="64">
        <f t="shared" si="58"/>
        <v>9425.2548037383167</v>
      </c>
      <c r="X686" s="117">
        <f t="shared" si="59"/>
        <v>16565.599352024918</v>
      </c>
      <c r="Y686" s="75">
        <f>IFERROR(MAX(1-N686/$J686,0),1)</f>
        <v>0.69444444444444442</v>
      </c>
      <c r="Z686" s="27">
        <f>IFERROR(MAX(1-O686/$J686,0),1)</f>
        <v>0.69444444444444442</v>
      </c>
      <c r="AA686" s="76">
        <f>IFERROR(MAX(1-P686/$J686,0),1)</f>
        <v>0.46296296296296291</v>
      </c>
      <c r="AB686" s="65" t="str">
        <f>IF(SUM($J686,M686)=0,"Others",VLOOKUP(AA686,Master!$B$4:$D$13,3,TRUE))</f>
        <v>40-50%</v>
      </c>
      <c r="AC686" s="60" t="str">
        <f>IF(SUM(J686,K686)=0,"Others",IF(AND(K686=0,J686&gt;0),"Not Forecasted But Sold",IF(AND(K686&gt;0,J686=0),"Forecasted But Not Sold",IF(K686/J686&gt;1.1,"Overforecast",IF(K686/J686&lt;0.9,"Underforecast","Normal")))))</f>
        <v>Underforecast</v>
      </c>
      <c r="AD686" s="61" t="str">
        <f>IF(SUM(J686,L686)=0,"Others",IF(AND(L686=0,J686&gt;0),"Not Forecasted But Sold",IF(AND(L686&gt;0,J686=0),"Forecasted But Not Sold",IF(L686/J686&gt;1.1,"Overforecast",IF(L686/J686&lt;0.9,"Underforecast","Normal")))))</f>
        <v>Underforecast</v>
      </c>
      <c r="AE686" s="61" t="str">
        <f>IF(SUM(J686,M686)=0,"Others",IF(AND(M686=0,J686&gt;0),"Not Forecasted But Sold",IF(AND(M686&gt;0,J686=0),"Forecasted But Not Sold",IF(M686/J686&gt;1.1,"Overforecast",IF(M686/J686&lt;0.9,"Underforecast","Normal")))))</f>
        <v>Underforecast</v>
      </c>
      <c r="AF686" s="144" t="str">
        <f>IFERROR(IF(J686=0,"0",VLOOKUP(J686/M686,Master!$N$5:$P$11,3,TRUE)),"Sales Agst No FC")</f>
        <v>&gt;200"</v>
      </c>
    </row>
    <row r="687" spans="1:32" x14ac:dyDescent="0.45">
      <c r="A687" s="60" t="s">
        <v>2302</v>
      </c>
      <c r="B687" s="61" t="s">
        <v>1119</v>
      </c>
      <c r="C687" s="61" t="s">
        <v>1143</v>
      </c>
      <c r="D687" s="61" t="s">
        <v>1249</v>
      </c>
      <c r="E687" s="62" t="s">
        <v>798</v>
      </c>
      <c r="F687" s="62" t="s">
        <v>1973</v>
      </c>
      <c r="G687" s="63">
        <v>44593</v>
      </c>
      <c r="H687" s="64">
        <v>7699</v>
      </c>
      <c r="I687" s="61" t="str">
        <f t="shared" si="56"/>
        <v>Demand</v>
      </c>
      <c r="J687" s="66">
        <v>1224</v>
      </c>
      <c r="K687" s="67">
        <v>1500</v>
      </c>
      <c r="L687" s="64">
        <v>1500</v>
      </c>
      <c r="M687" s="64">
        <v>1400</v>
      </c>
      <c r="N687" s="67">
        <f>ABS(K687-$J687)</f>
        <v>276</v>
      </c>
      <c r="O687" s="64">
        <f>ABS(L687-$J687)</f>
        <v>276</v>
      </c>
      <c r="P687" s="64">
        <f>ABS(M687-$J687)</f>
        <v>176</v>
      </c>
      <c r="Q687" s="66">
        <v>19.840156777777779</v>
      </c>
      <c r="R687" s="66">
        <f>$Q687*J687</f>
        <v>24284.351896</v>
      </c>
      <c r="S687" s="67">
        <f>$Q687*K687</f>
        <v>29760.235166666669</v>
      </c>
      <c r="T687" s="64">
        <f>$Q687*L687</f>
        <v>29760.235166666669</v>
      </c>
      <c r="U687" s="64">
        <f>$Q687*M687</f>
        <v>27776.219488888892</v>
      </c>
      <c r="V687" s="67">
        <f t="shared" si="57"/>
        <v>5475.883270666669</v>
      </c>
      <c r="W687" s="64">
        <f t="shared" si="58"/>
        <v>5475.883270666669</v>
      </c>
      <c r="X687" s="117">
        <f t="shared" si="59"/>
        <v>3491.8675928888915</v>
      </c>
      <c r="Y687" s="75">
        <f>IFERROR(MAX(1-N687/$J687,0),1)</f>
        <v>0.77450980392156865</v>
      </c>
      <c r="Z687" s="27">
        <f>IFERROR(MAX(1-O687/$J687,0),1)</f>
        <v>0.77450980392156865</v>
      </c>
      <c r="AA687" s="76">
        <f>IFERROR(MAX(1-P687/$J687,0),1)</f>
        <v>0.85620915032679745</v>
      </c>
      <c r="AB687" s="65" t="str">
        <f>IF(SUM($J687,M687)=0,"Others",VLOOKUP(AA687,Master!$B$4:$D$13,3,TRUE))</f>
        <v>80-90%</v>
      </c>
      <c r="AC687" s="60" t="str">
        <f>IF(SUM(J687,K687)=0,"Others",IF(AND(K687=0,J687&gt;0),"Not Forecasted But Sold",IF(AND(K687&gt;0,J687=0),"Forecasted But Not Sold",IF(K687/J687&gt;1.1,"Overforecast",IF(K687/J687&lt;0.9,"Underforecast","Normal")))))</f>
        <v>Overforecast</v>
      </c>
      <c r="AD687" s="61" t="str">
        <f>IF(SUM(J687,L687)=0,"Others",IF(AND(L687=0,J687&gt;0),"Not Forecasted But Sold",IF(AND(L687&gt;0,J687=0),"Forecasted But Not Sold",IF(L687/J687&gt;1.1,"Overforecast",IF(L687/J687&lt;0.9,"Underforecast","Normal")))))</f>
        <v>Overforecast</v>
      </c>
      <c r="AE687" s="61" t="str">
        <f>IF(SUM(J687,M687)=0,"Others",IF(AND(M687=0,J687&gt;0),"Not Forecasted But Sold",IF(AND(M687&gt;0,J687=0),"Forecasted But Not Sold",IF(M687/J687&gt;1.1,"Overforecast",IF(M687/J687&lt;0.9,"Underforecast","Normal")))))</f>
        <v>Overforecast</v>
      </c>
      <c r="AF687" s="144" t="str">
        <f>IFERROR(IF(J687=0,"0",VLOOKUP(J687/M687,Master!$N$5:$P$11,3,TRUE)),"Sales Agst No FC")</f>
        <v>80-120</v>
      </c>
    </row>
    <row r="688" spans="1:32" x14ac:dyDescent="0.45">
      <c r="A688" s="60" t="s">
        <v>2302</v>
      </c>
      <c r="B688" s="61" t="s">
        <v>1123</v>
      </c>
      <c r="C688" s="61" t="s">
        <v>1143</v>
      </c>
      <c r="D688" s="61" t="s">
        <v>1249</v>
      </c>
      <c r="E688" s="62" t="s">
        <v>799</v>
      </c>
      <c r="F688" s="62" t="s">
        <v>1974</v>
      </c>
      <c r="G688" s="63">
        <v>44593</v>
      </c>
      <c r="H688" s="64">
        <v>635</v>
      </c>
      <c r="I688" s="61" t="str">
        <f t="shared" ref="I688:I740" si="60">IF(J688&gt;M688,"Demand",IF(OR(H688&lt;=0.05*M688,J688&gt;=0.9*H688),"Supply","Demand"))</f>
        <v>Demand</v>
      </c>
      <c r="J688" s="66">
        <v>28</v>
      </c>
      <c r="K688" s="67">
        <v>250</v>
      </c>
      <c r="L688" s="64">
        <v>250</v>
      </c>
      <c r="M688" s="64">
        <v>0</v>
      </c>
      <c r="N688" s="67">
        <f>ABS(K688-$J688)</f>
        <v>222</v>
      </c>
      <c r="O688" s="64">
        <f>ABS(L688-$J688)</f>
        <v>222</v>
      </c>
      <c r="P688" s="64">
        <f>ABS(M688-$J688)</f>
        <v>28</v>
      </c>
      <c r="Q688" s="66">
        <v>8.64</v>
      </c>
      <c r="R688" s="66">
        <f>$Q688*J688</f>
        <v>241.92000000000002</v>
      </c>
      <c r="S688" s="67">
        <f>$Q688*K688</f>
        <v>2160</v>
      </c>
      <c r="T688" s="64">
        <f>$Q688*L688</f>
        <v>2160</v>
      </c>
      <c r="U688" s="64">
        <f>$Q688*M688</f>
        <v>0</v>
      </c>
      <c r="V688" s="67">
        <f t="shared" si="57"/>
        <v>1918.08</v>
      </c>
      <c r="W688" s="64">
        <f t="shared" si="58"/>
        <v>1918.08</v>
      </c>
      <c r="X688" s="117">
        <f t="shared" si="59"/>
        <v>241.92000000000002</v>
      </c>
      <c r="Y688" s="75">
        <f>IFERROR(MAX(1-N688/$J688,0),1)</f>
        <v>0</v>
      </c>
      <c r="Z688" s="27">
        <f>IFERROR(MAX(1-O688/$J688,0),1)</f>
        <v>0</v>
      </c>
      <c r="AA688" s="76">
        <f>IFERROR(MAX(1-P688/$J688,0),1)</f>
        <v>0</v>
      </c>
      <c r="AB688" s="65" t="str">
        <f>IF(SUM($J688,M688)=0,"Others",VLOOKUP(AA688,Master!$B$4:$D$13,3,TRUE))</f>
        <v>0-10%</v>
      </c>
      <c r="AC688" s="60" t="str">
        <f>IF(SUM(J688,K688)=0,"Others",IF(AND(K688=0,J688&gt;0),"Not Forecasted But Sold",IF(AND(K688&gt;0,J688=0),"Forecasted But Not Sold",IF(K688/J688&gt;1.1,"Overforecast",IF(K688/J688&lt;0.9,"Underforecast","Normal")))))</f>
        <v>Overforecast</v>
      </c>
      <c r="AD688" s="61" t="str">
        <f>IF(SUM(J688,L688)=0,"Others",IF(AND(L688=0,J688&gt;0),"Not Forecasted But Sold",IF(AND(L688&gt;0,J688=0),"Forecasted But Not Sold",IF(L688/J688&gt;1.1,"Overforecast",IF(L688/J688&lt;0.9,"Underforecast","Normal")))))</f>
        <v>Overforecast</v>
      </c>
      <c r="AE688" s="61" t="str">
        <f>IF(SUM(J688,M688)=0,"Others",IF(AND(M688=0,J688&gt;0),"Not Forecasted But Sold",IF(AND(M688&gt;0,J688=0),"Forecasted But Not Sold",IF(M688/J688&gt;1.1,"Overforecast",IF(M688/J688&lt;0.9,"Underforecast","Normal")))))</f>
        <v>Not Forecasted But Sold</v>
      </c>
      <c r="AF688" s="144" t="str">
        <f>IFERROR(IF(J688=0,"0",VLOOKUP(J688/M688,Master!$N$5:$P$11,3,TRUE)),"Sales Agst No FC")</f>
        <v>Sales Agst No FC</v>
      </c>
    </row>
    <row r="689" spans="1:32" x14ac:dyDescent="0.45">
      <c r="A689" s="60" t="s">
        <v>2302</v>
      </c>
      <c r="B689" s="61" t="s">
        <v>1122</v>
      </c>
      <c r="C689" s="61" t="s">
        <v>1143</v>
      </c>
      <c r="D689" s="61" t="s">
        <v>1249</v>
      </c>
      <c r="E689" s="62" t="s">
        <v>800</v>
      </c>
      <c r="F689" s="62" t="s">
        <v>1975</v>
      </c>
      <c r="G689" s="63">
        <v>44593</v>
      </c>
      <c r="H689" s="64">
        <v>996</v>
      </c>
      <c r="I689" s="61" t="str">
        <f t="shared" si="60"/>
        <v>Demand</v>
      </c>
      <c r="J689" s="66">
        <v>20</v>
      </c>
      <c r="K689" s="67">
        <v>70</v>
      </c>
      <c r="L689" s="64">
        <v>70</v>
      </c>
      <c r="M689" s="64">
        <v>65</v>
      </c>
      <c r="N689" s="67">
        <f>ABS(K689-$J689)</f>
        <v>50</v>
      </c>
      <c r="O689" s="64">
        <f>ABS(L689-$J689)</f>
        <v>50</v>
      </c>
      <c r="P689" s="64">
        <f>ABS(M689-$J689)</f>
        <v>45</v>
      </c>
      <c r="Q689" s="66">
        <v>10.238095238095237</v>
      </c>
      <c r="R689" s="66">
        <f>$Q689*J689</f>
        <v>204.76190476190476</v>
      </c>
      <c r="S689" s="67">
        <f>$Q689*K689</f>
        <v>716.66666666666663</v>
      </c>
      <c r="T689" s="64">
        <f>$Q689*L689</f>
        <v>716.66666666666663</v>
      </c>
      <c r="U689" s="64">
        <f>$Q689*M689</f>
        <v>665.47619047619037</v>
      </c>
      <c r="V689" s="67">
        <f t="shared" si="57"/>
        <v>511.90476190476187</v>
      </c>
      <c r="W689" s="64">
        <f t="shared" si="58"/>
        <v>511.90476190476187</v>
      </c>
      <c r="X689" s="117">
        <f t="shared" si="59"/>
        <v>460.71428571428561</v>
      </c>
      <c r="Y689" s="75">
        <f>IFERROR(MAX(1-N689/$J689,0),1)</f>
        <v>0</v>
      </c>
      <c r="Z689" s="27">
        <f>IFERROR(MAX(1-O689/$J689,0),1)</f>
        <v>0</v>
      </c>
      <c r="AA689" s="76">
        <f>IFERROR(MAX(1-P689/$J689,0),1)</f>
        <v>0</v>
      </c>
      <c r="AB689" s="65" t="str">
        <f>IF(SUM($J689,M689)=0,"Others",VLOOKUP(AA689,Master!$B$4:$D$13,3,TRUE))</f>
        <v>0-10%</v>
      </c>
      <c r="AC689" s="60" t="str">
        <f>IF(SUM(J689,K689)=0,"Others",IF(AND(K689=0,J689&gt;0),"Not Forecasted But Sold",IF(AND(K689&gt;0,J689=0),"Forecasted But Not Sold",IF(K689/J689&gt;1.1,"Overforecast",IF(K689/J689&lt;0.9,"Underforecast","Normal")))))</f>
        <v>Overforecast</v>
      </c>
      <c r="AD689" s="61" t="str">
        <f>IF(SUM(J689,L689)=0,"Others",IF(AND(L689=0,J689&gt;0),"Not Forecasted But Sold",IF(AND(L689&gt;0,J689=0),"Forecasted But Not Sold",IF(L689/J689&gt;1.1,"Overforecast",IF(L689/J689&lt;0.9,"Underforecast","Normal")))))</f>
        <v>Overforecast</v>
      </c>
      <c r="AE689" s="61" t="str">
        <f>IF(SUM(J689,M689)=0,"Others",IF(AND(M689=0,J689&gt;0),"Not Forecasted But Sold",IF(AND(M689&gt;0,J689=0),"Forecasted But Not Sold",IF(M689/J689&gt;1.1,"Overforecast",IF(M689/J689&lt;0.9,"Underforecast","Normal")))))</f>
        <v>Overforecast</v>
      </c>
      <c r="AF689" s="144" t="str">
        <f>IFERROR(IF(J689=0,"0",VLOOKUP(J689/M689,Master!$N$5:$P$11,3,TRUE)),"Sales Agst No FC")</f>
        <v>25-50</v>
      </c>
    </row>
    <row r="690" spans="1:32" x14ac:dyDescent="0.45">
      <c r="A690" s="60" t="s">
        <v>2302</v>
      </c>
      <c r="B690" s="61" t="s">
        <v>1121</v>
      </c>
      <c r="C690" s="61" t="s">
        <v>1143</v>
      </c>
      <c r="D690" s="61" t="s">
        <v>1249</v>
      </c>
      <c r="E690" s="62" t="s">
        <v>801</v>
      </c>
      <c r="F690" s="62" t="s">
        <v>1976</v>
      </c>
      <c r="G690" s="63">
        <v>44593</v>
      </c>
      <c r="H690" s="64">
        <v>220</v>
      </c>
      <c r="I690" s="61" t="str">
        <f t="shared" si="60"/>
        <v>Demand</v>
      </c>
      <c r="J690" s="66">
        <v>0</v>
      </c>
      <c r="K690" s="67">
        <v>0</v>
      </c>
      <c r="L690" s="64">
        <v>0</v>
      </c>
      <c r="M690" s="64">
        <v>0</v>
      </c>
      <c r="N690" s="67">
        <f>ABS(K690-$J690)</f>
        <v>0</v>
      </c>
      <c r="O690" s="64">
        <f>ABS(L690-$J690)</f>
        <v>0</v>
      </c>
      <c r="P690" s="64">
        <f>ABS(M690-$J690)</f>
        <v>0</v>
      </c>
      <c r="Q690" s="66">
        <v>7.36</v>
      </c>
      <c r="R690" s="66">
        <f>$Q690*J690</f>
        <v>0</v>
      </c>
      <c r="S690" s="67">
        <f>$Q690*K690</f>
        <v>0</v>
      </c>
      <c r="T690" s="64">
        <f>$Q690*L690</f>
        <v>0</v>
      </c>
      <c r="U690" s="64">
        <f>$Q690*M690</f>
        <v>0</v>
      </c>
      <c r="V690" s="67">
        <f t="shared" si="57"/>
        <v>0</v>
      </c>
      <c r="W690" s="64">
        <f t="shared" si="58"/>
        <v>0</v>
      </c>
      <c r="X690" s="117">
        <f t="shared" si="59"/>
        <v>0</v>
      </c>
      <c r="Y690" s="75">
        <f>IFERROR(MAX(1-N690/$J690,0),1)</f>
        <v>1</v>
      </c>
      <c r="Z690" s="27">
        <f>IFERROR(MAX(1-O690/$J690,0),1)</f>
        <v>1</v>
      </c>
      <c r="AA690" s="76">
        <f>IFERROR(MAX(1-P690/$J690,0),1)</f>
        <v>1</v>
      </c>
      <c r="AB690" s="65" t="str">
        <f>IF(SUM($J690,M690)=0,"Others",VLOOKUP(AA690,Master!$B$4:$D$13,3,TRUE))</f>
        <v>Others</v>
      </c>
      <c r="AC690" s="60" t="str">
        <f>IF(SUM(J690,K690)=0,"Others",IF(AND(K690=0,J690&gt;0),"Not Forecasted But Sold",IF(AND(K690&gt;0,J690=0),"Forecasted But Not Sold",IF(K690/J690&gt;1.1,"Overforecast",IF(K690/J690&lt;0.9,"Underforecast","Normal")))))</f>
        <v>Others</v>
      </c>
      <c r="AD690" s="61" t="str">
        <f>IF(SUM(J690,L690)=0,"Others",IF(AND(L690=0,J690&gt;0),"Not Forecasted But Sold",IF(AND(L690&gt;0,J690=0),"Forecasted But Not Sold",IF(L690/J690&gt;1.1,"Overforecast",IF(L690/J690&lt;0.9,"Underforecast","Normal")))))</f>
        <v>Others</v>
      </c>
      <c r="AE690" s="61" t="str">
        <f>IF(SUM(J690,M690)=0,"Others",IF(AND(M690=0,J690&gt;0),"Not Forecasted But Sold",IF(AND(M690&gt;0,J690=0),"Forecasted But Not Sold",IF(M690/J690&gt;1.1,"Overforecast",IF(M690/J690&lt;0.9,"Underforecast","Normal")))))</f>
        <v>Others</v>
      </c>
      <c r="AF690" s="144" t="str">
        <f>IFERROR(IF(J690=0,"0",VLOOKUP(J690/M690,Master!$N$5:$P$11,3,TRUE)),"Sales Agst No FC")</f>
        <v>0</v>
      </c>
    </row>
    <row r="691" spans="1:32" x14ac:dyDescent="0.45">
      <c r="A691" s="60" t="s">
        <v>2302</v>
      </c>
      <c r="B691" s="61" t="s">
        <v>1123</v>
      </c>
      <c r="C691" s="61" t="s">
        <v>1143</v>
      </c>
      <c r="D691" s="61" t="s">
        <v>1249</v>
      </c>
      <c r="E691" s="62" t="s">
        <v>802</v>
      </c>
      <c r="F691" s="62" t="s">
        <v>1977</v>
      </c>
      <c r="G691" s="63">
        <v>44593</v>
      </c>
      <c r="H691" s="64">
        <v>829</v>
      </c>
      <c r="I691" s="61" t="str">
        <f t="shared" si="60"/>
        <v>Demand</v>
      </c>
      <c r="J691" s="66">
        <v>117</v>
      </c>
      <c r="K691" s="67">
        <v>250</v>
      </c>
      <c r="L691" s="64">
        <v>250</v>
      </c>
      <c r="M691" s="64">
        <v>0</v>
      </c>
      <c r="N691" s="67">
        <f>ABS(K691-$J691)</f>
        <v>133</v>
      </c>
      <c r="O691" s="64">
        <f>ABS(L691-$J691)</f>
        <v>133</v>
      </c>
      <c r="P691" s="64">
        <f>ABS(M691-$J691)</f>
        <v>117</v>
      </c>
      <c r="Q691" s="66">
        <v>43.33</v>
      </c>
      <c r="R691" s="66">
        <f>$Q691*J691</f>
        <v>5069.6099999999997</v>
      </c>
      <c r="S691" s="67">
        <f>$Q691*K691</f>
        <v>10832.5</v>
      </c>
      <c r="T691" s="64">
        <f>$Q691*L691</f>
        <v>10832.5</v>
      </c>
      <c r="U691" s="64">
        <f>$Q691*M691</f>
        <v>0</v>
      </c>
      <c r="V691" s="67">
        <f t="shared" si="57"/>
        <v>5762.89</v>
      </c>
      <c r="W691" s="64">
        <f t="shared" si="58"/>
        <v>5762.89</v>
      </c>
      <c r="X691" s="117">
        <f t="shared" si="59"/>
        <v>5069.6099999999997</v>
      </c>
      <c r="Y691" s="75">
        <f>IFERROR(MAX(1-N691/$J691,0),1)</f>
        <v>0</v>
      </c>
      <c r="Z691" s="27">
        <f>IFERROR(MAX(1-O691/$J691,0),1)</f>
        <v>0</v>
      </c>
      <c r="AA691" s="76">
        <f>IFERROR(MAX(1-P691/$J691,0),1)</f>
        <v>0</v>
      </c>
      <c r="AB691" s="65" t="str">
        <f>IF(SUM($J691,M691)=0,"Others",VLOOKUP(AA691,Master!$B$4:$D$13,3,TRUE))</f>
        <v>0-10%</v>
      </c>
      <c r="AC691" s="60" t="str">
        <f>IF(SUM(J691,K691)=0,"Others",IF(AND(K691=0,J691&gt;0),"Not Forecasted But Sold",IF(AND(K691&gt;0,J691=0),"Forecasted But Not Sold",IF(K691/J691&gt;1.1,"Overforecast",IF(K691/J691&lt;0.9,"Underforecast","Normal")))))</f>
        <v>Overforecast</v>
      </c>
      <c r="AD691" s="61" t="str">
        <f>IF(SUM(J691,L691)=0,"Others",IF(AND(L691=0,J691&gt;0),"Not Forecasted But Sold",IF(AND(L691&gt;0,J691=0),"Forecasted But Not Sold",IF(L691/J691&gt;1.1,"Overforecast",IF(L691/J691&lt;0.9,"Underforecast","Normal")))))</f>
        <v>Overforecast</v>
      </c>
      <c r="AE691" s="61" t="str">
        <f>IF(SUM(J691,M691)=0,"Others",IF(AND(M691=0,J691&gt;0),"Not Forecasted But Sold",IF(AND(M691&gt;0,J691=0),"Forecasted But Not Sold",IF(M691/J691&gt;1.1,"Overforecast",IF(M691/J691&lt;0.9,"Underforecast","Normal")))))</f>
        <v>Not Forecasted But Sold</v>
      </c>
      <c r="AF691" s="144" t="str">
        <f>IFERROR(IF(J691=0,"0",VLOOKUP(J691/M691,Master!$N$5:$P$11,3,TRUE)),"Sales Agst No FC")</f>
        <v>Sales Agst No FC</v>
      </c>
    </row>
    <row r="692" spans="1:32" x14ac:dyDescent="0.45">
      <c r="A692" s="60" t="s">
        <v>2302</v>
      </c>
      <c r="B692" s="61" t="s">
        <v>1122</v>
      </c>
      <c r="C692" s="61" t="s">
        <v>1143</v>
      </c>
      <c r="D692" s="61" t="s">
        <v>1249</v>
      </c>
      <c r="E692" s="62" t="s">
        <v>803</v>
      </c>
      <c r="F692" s="62" t="s">
        <v>1978</v>
      </c>
      <c r="G692" s="63">
        <v>44593</v>
      </c>
      <c r="H692" s="64">
        <v>428</v>
      </c>
      <c r="I692" s="61" t="str">
        <f t="shared" si="60"/>
        <v>Demand</v>
      </c>
      <c r="J692" s="66">
        <v>20</v>
      </c>
      <c r="K692" s="67">
        <v>200</v>
      </c>
      <c r="L692" s="64">
        <v>200</v>
      </c>
      <c r="M692" s="64">
        <v>40</v>
      </c>
      <c r="N692" s="67">
        <f>ABS(K692-$J692)</f>
        <v>180</v>
      </c>
      <c r="O692" s="64">
        <f>ABS(L692-$J692)</f>
        <v>180</v>
      </c>
      <c r="P692" s="64">
        <f>ABS(M692-$J692)</f>
        <v>20</v>
      </c>
      <c r="Q692" s="66">
        <v>7.0357142857142865</v>
      </c>
      <c r="R692" s="66">
        <f>$Q692*J692</f>
        <v>140.71428571428572</v>
      </c>
      <c r="S692" s="67">
        <f>$Q692*K692</f>
        <v>1407.1428571428573</v>
      </c>
      <c r="T692" s="64">
        <f>$Q692*L692</f>
        <v>1407.1428571428573</v>
      </c>
      <c r="U692" s="64">
        <f>$Q692*M692</f>
        <v>281.42857142857144</v>
      </c>
      <c r="V692" s="67">
        <f t="shared" si="57"/>
        <v>1266.4285714285716</v>
      </c>
      <c r="W692" s="64">
        <f t="shared" si="58"/>
        <v>1266.4285714285716</v>
      </c>
      <c r="X692" s="117">
        <f t="shared" si="59"/>
        <v>140.71428571428572</v>
      </c>
      <c r="Y692" s="75">
        <f>IFERROR(MAX(1-N692/$J692,0),1)</f>
        <v>0</v>
      </c>
      <c r="Z692" s="27">
        <f>IFERROR(MAX(1-O692/$J692,0),1)</f>
        <v>0</v>
      </c>
      <c r="AA692" s="76">
        <f>IFERROR(MAX(1-P692/$J692,0),1)</f>
        <v>0</v>
      </c>
      <c r="AB692" s="65" t="str">
        <f>IF(SUM($J692,M692)=0,"Others",VLOOKUP(AA692,Master!$B$4:$D$13,3,TRUE))</f>
        <v>0-10%</v>
      </c>
      <c r="AC692" s="60" t="str">
        <f>IF(SUM(J692,K692)=0,"Others",IF(AND(K692=0,J692&gt;0),"Not Forecasted But Sold",IF(AND(K692&gt;0,J692=0),"Forecasted But Not Sold",IF(K692/J692&gt;1.1,"Overforecast",IF(K692/J692&lt;0.9,"Underforecast","Normal")))))</f>
        <v>Overforecast</v>
      </c>
      <c r="AD692" s="61" t="str">
        <f>IF(SUM(J692,L692)=0,"Others",IF(AND(L692=0,J692&gt;0),"Not Forecasted But Sold",IF(AND(L692&gt;0,J692=0),"Forecasted But Not Sold",IF(L692/J692&gt;1.1,"Overforecast",IF(L692/J692&lt;0.9,"Underforecast","Normal")))))</f>
        <v>Overforecast</v>
      </c>
      <c r="AE692" s="61" t="str">
        <f>IF(SUM(J692,M692)=0,"Others",IF(AND(M692=0,J692&gt;0),"Not Forecasted But Sold",IF(AND(M692&gt;0,J692=0),"Forecasted But Not Sold",IF(M692/J692&gt;1.1,"Overforecast",IF(M692/J692&lt;0.9,"Underforecast","Normal")))))</f>
        <v>Overforecast</v>
      </c>
      <c r="AF692" s="144" t="str">
        <f>IFERROR(IF(J692=0,"0",VLOOKUP(J692/M692,Master!$N$5:$P$11,3,TRUE)),"Sales Agst No FC")</f>
        <v>50-80</v>
      </c>
    </row>
    <row r="693" spans="1:32" x14ac:dyDescent="0.45">
      <c r="A693" s="60" t="s">
        <v>2302</v>
      </c>
      <c r="B693" s="61" t="s">
        <v>1121</v>
      </c>
      <c r="C693" s="61" t="s">
        <v>1143</v>
      </c>
      <c r="D693" s="61" t="s">
        <v>1249</v>
      </c>
      <c r="E693" s="62" t="s">
        <v>804</v>
      </c>
      <c r="F693" s="62" t="s">
        <v>1979</v>
      </c>
      <c r="G693" s="63">
        <v>44593</v>
      </c>
      <c r="H693" s="64">
        <v>1225</v>
      </c>
      <c r="I693" s="61" t="str">
        <f t="shared" si="60"/>
        <v>Demand</v>
      </c>
      <c r="J693" s="66">
        <v>60</v>
      </c>
      <c r="K693" s="67">
        <v>0</v>
      </c>
      <c r="L693" s="64">
        <v>0</v>
      </c>
      <c r="M693" s="64">
        <v>0</v>
      </c>
      <c r="N693" s="67">
        <f>ABS(K693-$J693)</f>
        <v>60</v>
      </c>
      <c r="O693" s="64">
        <f>ABS(L693-$J693)</f>
        <v>60</v>
      </c>
      <c r="P693" s="64">
        <f>ABS(M693-$J693)</f>
        <v>60</v>
      </c>
      <c r="Q693" s="66">
        <v>35.11</v>
      </c>
      <c r="R693" s="66">
        <f>$Q693*J693</f>
        <v>2106.6</v>
      </c>
      <c r="S693" s="67">
        <f>$Q693*K693</f>
        <v>0</v>
      </c>
      <c r="T693" s="64">
        <f>$Q693*L693</f>
        <v>0</v>
      </c>
      <c r="U693" s="64">
        <f>$Q693*M693</f>
        <v>0</v>
      </c>
      <c r="V693" s="67">
        <f t="shared" si="57"/>
        <v>2106.6</v>
      </c>
      <c r="W693" s="64">
        <f t="shared" si="58"/>
        <v>2106.6</v>
      </c>
      <c r="X693" s="117">
        <f t="shared" si="59"/>
        <v>2106.6</v>
      </c>
      <c r="Y693" s="75">
        <f>IFERROR(MAX(1-N693/$J693,0),1)</f>
        <v>0</v>
      </c>
      <c r="Z693" s="27">
        <f>IFERROR(MAX(1-O693/$J693,0),1)</f>
        <v>0</v>
      </c>
      <c r="AA693" s="76">
        <f>IFERROR(MAX(1-P693/$J693,0),1)</f>
        <v>0</v>
      </c>
      <c r="AB693" s="65" t="str">
        <f>IF(SUM($J693,M693)=0,"Others",VLOOKUP(AA693,Master!$B$4:$D$13,3,TRUE))</f>
        <v>0-10%</v>
      </c>
      <c r="AC693" s="60" t="str">
        <f>IF(SUM(J693,K693)=0,"Others",IF(AND(K693=0,J693&gt;0),"Not Forecasted But Sold",IF(AND(K693&gt;0,J693=0),"Forecasted But Not Sold",IF(K693/J693&gt;1.1,"Overforecast",IF(K693/J693&lt;0.9,"Underforecast","Normal")))))</f>
        <v>Not Forecasted But Sold</v>
      </c>
      <c r="AD693" s="61" t="str">
        <f>IF(SUM(J693,L693)=0,"Others",IF(AND(L693=0,J693&gt;0),"Not Forecasted But Sold",IF(AND(L693&gt;0,J693=0),"Forecasted But Not Sold",IF(L693/J693&gt;1.1,"Overforecast",IF(L693/J693&lt;0.9,"Underforecast","Normal")))))</f>
        <v>Not Forecasted But Sold</v>
      </c>
      <c r="AE693" s="61" t="str">
        <f>IF(SUM(J693,M693)=0,"Others",IF(AND(M693=0,J693&gt;0),"Not Forecasted But Sold",IF(AND(M693&gt;0,J693=0),"Forecasted But Not Sold",IF(M693/J693&gt;1.1,"Overforecast",IF(M693/J693&lt;0.9,"Underforecast","Normal")))))</f>
        <v>Not Forecasted But Sold</v>
      </c>
      <c r="AF693" s="144" t="str">
        <f>IFERROR(IF(J693=0,"0",VLOOKUP(J693/M693,Master!$N$5:$P$11,3,TRUE)),"Sales Agst No FC")</f>
        <v>Sales Agst No FC</v>
      </c>
    </row>
    <row r="694" spans="1:32" x14ac:dyDescent="0.45">
      <c r="A694" s="60" t="s">
        <v>2302</v>
      </c>
      <c r="B694" s="61" t="s">
        <v>1121</v>
      </c>
      <c r="C694" s="61" t="s">
        <v>1136</v>
      </c>
      <c r="D694" s="61" t="s">
        <v>1250</v>
      </c>
      <c r="E694" s="62" t="s">
        <v>805</v>
      </c>
      <c r="F694" s="62" t="s">
        <v>1980</v>
      </c>
      <c r="G694" s="63">
        <v>44593</v>
      </c>
      <c r="H694" s="64">
        <v>0</v>
      </c>
      <c r="I694" s="61" t="str">
        <f t="shared" si="60"/>
        <v>Supply</v>
      </c>
      <c r="J694" s="66">
        <v>0</v>
      </c>
      <c r="K694" s="67">
        <v>208</v>
      </c>
      <c r="L694" s="64">
        <v>208</v>
      </c>
      <c r="M694" s="64">
        <v>0</v>
      </c>
      <c r="N694" s="67">
        <f>ABS(K694-$J694)</f>
        <v>208</v>
      </c>
      <c r="O694" s="64">
        <f>ABS(L694-$J694)</f>
        <v>208</v>
      </c>
      <c r="P694" s="64">
        <f>ABS(M694-$J694)</f>
        <v>0</v>
      </c>
      <c r="Q694" s="66">
        <v>1.9659916893820839</v>
      </c>
      <c r="R694" s="66">
        <f>$Q694*J694</f>
        <v>0</v>
      </c>
      <c r="S694" s="67">
        <f>$Q694*K694</f>
        <v>408.92627139147345</v>
      </c>
      <c r="T694" s="64">
        <f>$Q694*L694</f>
        <v>408.92627139147345</v>
      </c>
      <c r="U694" s="64">
        <f>$Q694*M694</f>
        <v>0</v>
      </c>
      <c r="V694" s="67">
        <f t="shared" si="57"/>
        <v>408.92627139147345</v>
      </c>
      <c r="W694" s="64">
        <f t="shared" si="58"/>
        <v>408.92627139147345</v>
      </c>
      <c r="X694" s="117">
        <f t="shared" si="59"/>
        <v>0</v>
      </c>
      <c r="Y694" s="75">
        <f>IFERROR(MAX(1-N694/$J694,0),1)</f>
        <v>1</v>
      </c>
      <c r="Z694" s="27">
        <f>IFERROR(MAX(1-O694/$J694,0),1)</f>
        <v>1</v>
      </c>
      <c r="AA694" s="76">
        <f>IFERROR(MAX(1-P694/$J694,0),1)</f>
        <v>1</v>
      </c>
      <c r="AB694" s="65" t="str">
        <f>IF(SUM($J694,M694)=0,"Others",VLOOKUP(AA694,Master!$B$4:$D$13,3,TRUE))</f>
        <v>Others</v>
      </c>
      <c r="AC694" s="60" t="str">
        <f>IF(SUM(J694,K694)=0,"Others",IF(AND(K694=0,J694&gt;0),"Not Forecasted But Sold",IF(AND(K694&gt;0,J694=0),"Forecasted But Not Sold",IF(K694/J694&gt;1.1,"Overforecast",IF(K694/J694&lt;0.9,"Underforecast","Normal")))))</f>
        <v>Forecasted But Not Sold</v>
      </c>
      <c r="AD694" s="61" t="str">
        <f>IF(SUM(J694,L694)=0,"Others",IF(AND(L694=0,J694&gt;0),"Not Forecasted But Sold",IF(AND(L694&gt;0,J694=0),"Forecasted But Not Sold",IF(L694/J694&gt;1.1,"Overforecast",IF(L694/J694&lt;0.9,"Underforecast","Normal")))))</f>
        <v>Forecasted But Not Sold</v>
      </c>
      <c r="AE694" s="61" t="str">
        <f>IF(SUM(J694,M694)=0,"Others",IF(AND(M694=0,J694&gt;0),"Not Forecasted But Sold",IF(AND(M694&gt;0,J694=0),"Forecasted But Not Sold",IF(M694/J694&gt;1.1,"Overforecast",IF(M694/J694&lt;0.9,"Underforecast","Normal")))))</f>
        <v>Others</v>
      </c>
      <c r="AF694" s="144" t="str">
        <f>IFERROR(IF(J694=0,"0",VLOOKUP(J694/M694,Master!$N$5:$P$11,3,TRUE)),"Sales Agst No FC")</f>
        <v>0</v>
      </c>
    </row>
    <row r="695" spans="1:32" x14ac:dyDescent="0.45">
      <c r="A695" s="60" t="s">
        <v>2302</v>
      </c>
      <c r="B695" s="61" t="s">
        <v>1121</v>
      </c>
      <c r="C695" s="61" t="s">
        <v>1136</v>
      </c>
      <c r="D695" s="61" t="s">
        <v>1250</v>
      </c>
      <c r="E695" s="62" t="s">
        <v>806</v>
      </c>
      <c r="F695" s="62" t="s">
        <v>1981</v>
      </c>
      <c r="G695" s="63">
        <v>44593</v>
      </c>
      <c r="H695" s="64">
        <v>0</v>
      </c>
      <c r="I695" s="61" t="str">
        <f t="shared" si="60"/>
        <v>Supply</v>
      </c>
      <c r="J695" s="66">
        <v>0</v>
      </c>
      <c r="K695" s="67">
        <v>0</v>
      </c>
      <c r="L695" s="64">
        <v>0</v>
      </c>
      <c r="M695" s="64">
        <v>0</v>
      </c>
      <c r="N695" s="67">
        <f>ABS(K695-$J695)</f>
        <v>0</v>
      </c>
      <c r="O695" s="64">
        <f>ABS(L695-$J695)</f>
        <v>0</v>
      </c>
      <c r="P695" s="64">
        <f>ABS(M695-$J695)</f>
        <v>0</v>
      </c>
      <c r="Q695" s="66">
        <v>5.8812104858425878</v>
      </c>
      <c r="R695" s="66">
        <f>$Q695*J695</f>
        <v>0</v>
      </c>
      <c r="S695" s="67">
        <f>$Q695*K695</f>
        <v>0</v>
      </c>
      <c r="T695" s="64">
        <f>$Q695*L695</f>
        <v>0</v>
      </c>
      <c r="U695" s="64">
        <f>$Q695*M695</f>
        <v>0</v>
      </c>
      <c r="V695" s="67">
        <f t="shared" si="57"/>
        <v>0</v>
      </c>
      <c r="W695" s="64">
        <f t="shared" si="58"/>
        <v>0</v>
      </c>
      <c r="X695" s="117">
        <f t="shared" si="59"/>
        <v>0</v>
      </c>
      <c r="Y695" s="75">
        <f>IFERROR(MAX(1-N695/$J695,0),1)</f>
        <v>1</v>
      </c>
      <c r="Z695" s="27">
        <f>IFERROR(MAX(1-O695/$J695,0),1)</f>
        <v>1</v>
      </c>
      <c r="AA695" s="76">
        <f>IFERROR(MAX(1-P695/$J695,0),1)</f>
        <v>1</v>
      </c>
      <c r="AB695" s="65" t="str">
        <f>IF(SUM($J695,M695)=0,"Others",VLOOKUP(AA695,Master!$B$4:$D$13,3,TRUE))</f>
        <v>Others</v>
      </c>
      <c r="AC695" s="60" t="str">
        <f>IF(SUM(J695,K695)=0,"Others",IF(AND(K695=0,J695&gt;0),"Not Forecasted But Sold",IF(AND(K695&gt;0,J695=0),"Forecasted But Not Sold",IF(K695/J695&gt;1.1,"Overforecast",IF(K695/J695&lt;0.9,"Underforecast","Normal")))))</f>
        <v>Others</v>
      </c>
      <c r="AD695" s="61" t="str">
        <f>IF(SUM(J695,L695)=0,"Others",IF(AND(L695=0,J695&gt;0),"Not Forecasted But Sold",IF(AND(L695&gt;0,J695=0),"Forecasted But Not Sold",IF(L695/J695&gt;1.1,"Overforecast",IF(L695/J695&lt;0.9,"Underforecast","Normal")))))</f>
        <v>Others</v>
      </c>
      <c r="AE695" s="61" t="str">
        <f>IF(SUM(J695,M695)=0,"Others",IF(AND(M695=0,J695&gt;0),"Not Forecasted But Sold",IF(AND(M695&gt;0,J695=0),"Forecasted But Not Sold",IF(M695/J695&gt;1.1,"Overforecast",IF(M695/J695&lt;0.9,"Underforecast","Normal")))))</f>
        <v>Others</v>
      </c>
      <c r="AF695" s="144" t="str">
        <f>IFERROR(IF(J695=0,"0",VLOOKUP(J695/M695,Master!$N$5:$P$11,3,TRUE)),"Sales Agst No FC")</f>
        <v>0</v>
      </c>
    </row>
    <row r="696" spans="1:32" x14ac:dyDescent="0.45">
      <c r="A696" s="60" t="s">
        <v>2302</v>
      </c>
      <c r="B696" s="61" t="s">
        <v>1121</v>
      </c>
      <c r="C696" s="61" t="s">
        <v>1136</v>
      </c>
      <c r="D696" s="61" t="s">
        <v>1250</v>
      </c>
      <c r="E696" s="62" t="s">
        <v>807</v>
      </c>
      <c r="F696" s="62" t="s">
        <v>1982</v>
      </c>
      <c r="G696" s="63">
        <v>44593</v>
      </c>
      <c r="H696" s="64">
        <v>4</v>
      </c>
      <c r="I696" s="61" t="str">
        <f t="shared" si="60"/>
        <v>Demand</v>
      </c>
      <c r="J696" s="66">
        <v>0</v>
      </c>
      <c r="K696" s="67">
        <v>606</v>
      </c>
      <c r="L696" s="64">
        <v>606</v>
      </c>
      <c r="M696" s="64">
        <v>0</v>
      </c>
      <c r="N696" s="67">
        <f>ABS(K696-$J696)</f>
        <v>606</v>
      </c>
      <c r="O696" s="64">
        <f>ABS(L696-$J696)</f>
        <v>606</v>
      </c>
      <c r="P696" s="64">
        <f>ABS(M696-$J696)</f>
        <v>0</v>
      </c>
      <c r="Q696" s="66">
        <v>1.9675740690804733</v>
      </c>
      <c r="R696" s="66">
        <f>$Q696*J696</f>
        <v>0</v>
      </c>
      <c r="S696" s="67">
        <f>$Q696*K696</f>
        <v>1192.3498858627668</v>
      </c>
      <c r="T696" s="64">
        <f>$Q696*L696</f>
        <v>1192.3498858627668</v>
      </c>
      <c r="U696" s="64">
        <f>$Q696*M696</f>
        <v>0</v>
      </c>
      <c r="V696" s="67">
        <f t="shared" si="57"/>
        <v>1192.3498858627668</v>
      </c>
      <c r="W696" s="64">
        <f t="shared" si="58"/>
        <v>1192.3498858627668</v>
      </c>
      <c r="X696" s="117">
        <f t="shared" si="59"/>
        <v>0</v>
      </c>
      <c r="Y696" s="75">
        <f>IFERROR(MAX(1-N696/$J696,0),1)</f>
        <v>1</v>
      </c>
      <c r="Z696" s="27">
        <f>IFERROR(MAX(1-O696/$J696,0),1)</f>
        <v>1</v>
      </c>
      <c r="AA696" s="76">
        <f>IFERROR(MAX(1-P696/$J696,0),1)</f>
        <v>1</v>
      </c>
      <c r="AB696" s="65" t="str">
        <f>IF(SUM($J696,M696)=0,"Others",VLOOKUP(AA696,Master!$B$4:$D$13,3,TRUE))</f>
        <v>Others</v>
      </c>
      <c r="AC696" s="60" t="str">
        <f>IF(SUM(J696,K696)=0,"Others",IF(AND(K696=0,J696&gt;0),"Not Forecasted But Sold",IF(AND(K696&gt;0,J696=0),"Forecasted But Not Sold",IF(K696/J696&gt;1.1,"Overforecast",IF(K696/J696&lt;0.9,"Underforecast","Normal")))))</f>
        <v>Forecasted But Not Sold</v>
      </c>
      <c r="AD696" s="61" t="str">
        <f>IF(SUM(J696,L696)=0,"Others",IF(AND(L696=0,J696&gt;0),"Not Forecasted But Sold",IF(AND(L696&gt;0,J696=0),"Forecasted But Not Sold",IF(L696/J696&gt;1.1,"Overforecast",IF(L696/J696&lt;0.9,"Underforecast","Normal")))))</f>
        <v>Forecasted But Not Sold</v>
      </c>
      <c r="AE696" s="61" t="str">
        <f>IF(SUM(J696,M696)=0,"Others",IF(AND(M696=0,J696&gt;0),"Not Forecasted But Sold",IF(AND(M696&gt;0,J696=0),"Forecasted But Not Sold",IF(M696/J696&gt;1.1,"Overforecast",IF(M696/J696&lt;0.9,"Underforecast","Normal")))))</f>
        <v>Others</v>
      </c>
      <c r="AF696" s="144" t="str">
        <f>IFERROR(IF(J696=0,"0",VLOOKUP(J696/M696,Master!$N$5:$P$11,3,TRUE)),"Sales Agst No FC")</f>
        <v>0</v>
      </c>
    </row>
    <row r="697" spans="1:32" x14ac:dyDescent="0.45">
      <c r="A697" s="60" t="s">
        <v>2302</v>
      </c>
      <c r="B697" s="61" t="s">
        <v>1123</v>
      </c>
      <c r="C697" s="61" t="s">
        <v>1136</v>
      </c>
      <c r="D697" s="61" t="s">
        <v>1250</v>
      </c>
      <c r="E697" s="62" t="s">
        <v>808</v>
      </c>
      <c r="F697" s="62" t="s">
        <v>1983</v>
      </c>
      <c r="G697" s="63">
        <v>44593</v>
      </c>
      <c r="H697" s="64">
        <v>6202</v>
      </c>
      <c r="I697" s="61" t="str">
        <f t="shared" si="60"/>
        <v>Demand</v>
      </c>
      <c r="J697" s="66">
        <v>754</v>
      </c>
      <c r="K697" s="67">
        <v>601</v>
      </c>
      <c r="L697" s="64">
        <v>601</v>
      </c>
      <c r="M697" s="64">
        <v>1000</v>
      </c>
      <c r="N697" s="67">
        <f>ABS(K697-$J697)</f>
        <v>153</v>
      </c>
      <c r="O697" s="64">
        <f>ABS(L697-$J697)</f>
        <v>153</v>
      </c>
      <c r="P697" s="64">
        <f>ABS(M697-$J697)</f>
        <v>246</v>
      </c>
      <c r="Q697" s="66">
        <v>3.2293265560165971</v>
      </c>
      <c r="R697" s="66">
        <f>$Q697*J697</f>
        <v>2434.9122232365144</v>
      </c>
      <c r="S697" s="67">
        <f>$Q697*K697</f>
        <v>1940.8252601659749</v>
      </c>
      <c r="T697" s="64">
        <f>$Q697*L697</f>
        <v>1940.8252601659749</v>
      </c>
      <c r="U697" s="64">
        <f>$Q697*M697</f>
        <v>3229.3265560165974</v>
      </c>
      <c r="V697" s="67">
        <f t="shared" si="57"/>
        <v>494.08696307053947</v>
      </c>
      <c r="W697" s="64">
        <f t="shared" si="58"/>
        <v>494.08696307053947</v>
      </c>
      <c r="X697" s="117">
        <f t="shared" si="59"/>
        <v>794.41433278008299</v>
      </c>
      <c r="Y697" s="75">
        <f>IFERROR(MAX(1-N697/$J697,0),1)</f>
        <v>0.79708222811671092</v>
      </c>
      <c r="Z697" s="27">
        <f>IFERROR(MAX(1-O697/$J697,0),1)</f>
        <v>0.79708222811671092</v>
      </c>
      <c r="AA697" s="76">
        <f>IFERROR(MAX(1-P697/$J697,0),1)</f>
        <v>0.67374005305039786</v>
      </c>
      <c r="AB697" s="65" t="str">
        <f>IF(SUM($J697,M697)=0,"Others",VLOOKUP(AA697,Master!$B$4:$D$13,3,TRUE))</f>
        <v>60-70%</v>
      </c>
      <c r="AC697" s="60" t="str">
        <f>IF(SUM(J697,K697)=0,"Others",IF(AND(K697=0,J697&gt;0),"Not Forecasted But Sold",IF(AND(K697&gt;0,J697=0),"Forecasted But Not Sold",IF(K697/J697&gt;1.1,"Overforecast",IF(K697/J697&lt;0.9,"Underforecast","Normal")))))</f>
        <v>Underforecast</v>
      </c>
      <c r="AD697" s="61" t="str">
        <f>IF(SUM(J697,L697)=0,"Others",IF(AND(L697=0,J697&gt;0),"Not Forecasted But Sold",IF(AND(L697&gt;0,J697=0),"Forecasted But Not Sold",IF(L697/J697&gt;1.1,"Overforecast",IF(L697/J697&lt;0.9,"Underforecast","Normal")))))</f>
        <v>Underforecast</v>
      </c>
      <c r="AE697" s="61" t="str">
        <f>IF(SUM(J697,M697)=0,"Others",IF(AND(M697=0,J697&gt;0),"Not Forecasted But Sold",IF(AND(M697&gt;0,J697=0),"Forecasted But Not Sold",IF(M697/J697&gt;1.1,"Overforecast",IF(M697/J697&lt;0.9,"Underforecast","Normal")))))</f>
        <v>Overforecast</v>
      </c>
      <c r="AF697" s="144" t="str">
        <f>IFERROR(IF(J697=0,"0",VLOOKUP(J697/M697,Master!$N$5:$P$11,3,TRUE)),"Sales Agst No FC")</f>
        <v>50-80</v>
      </c>
    </row>
    <row r="698" spans="1:32" x14ac:dyDescent="0.45">
      <c r="A698" s="60" t="s">
        <v>2302</v>
      </c>
      <c r="B698" s="61" t="s">
        <v>1121</v>
      </c>
      <c r="C698" s="61" t="s">
        <v>1136</v>
      </c>
      <c r="D698" s="61" t="s">
        <v>1250</v>
      </c>
      <c r="E698" s="62" t="s">
        <v>809</v>
      </c>
      <c r="F698" s="62" t="s">
        <v>1984</v>
      </c>
      <c r="G698" s="63">
        <v>44593</v>
      </c>
      <c r="H698" s="64">
        <v>2</v>
      </c>
      <c r="I698" s="61" t="str">
        <f t="shared" si="60"/>
        <v>Demand</v>
      </c>
      <c r="J698" s="66">
        <v>0</v>
      </c>
      <c r="K698" s="67">
        <v>145</v>
      </c>
      <c r="L698" s="64">
        <v>145</v>
      </c>
      <c r="M698" s="64">
        <v>0</v>
      </c>
      <c r="N698" s="67">
        <f>ABS(K698-$J698)</f>
        <v>145</v>
      </c>
      <c r="O698" s="64">
        <f>ABS(L698-$J698)</f>
        <v>145</v>
      </c>
      <c r="P698" s="64">
        <f>ABS(M698-$J698)</f>
        <v>0</v>
      </c>
      <c r="Q698" s="66">
        <v>6.0260381815515958</v>
      </c>
      <c r="R698" s="66">
        <f>$Q698*J698</f>
        <v>0</v>
      </c>
      <c r="S698" s="67">
        <f>$Q698*K698</f>
        <v>873.77553632498143</v>
      </c>
      <c r="T698" s="64">
        <f>$Q698*L698</f>
        <v>873.77553632498143</v>
      </c>
      <c r="U698" s="64">
        <f>$Q698*M698</f>
        <v>0</v>
      </c>
      <c r="V698" s="67">
        <f t="shared" si="57"/>
        <v>873.77553632498143</v>
      </c>
      <c r="W698" s="64">
        <f t="shared" si="58"/>
        <v>873.77553632498143</v>
      </c>
      <c r="X698" s="117">
        <f t="shared" si="59"/>
        <v>0</v>
      </c>
      <c r="Y698" s="75">
        <f>IFERROR(MAX(1-N698/$J698,0),1)</f>
        <v>1</v>
      </c>
      <c r="Z698" s="27">
        <f>IFERROR(MAX(1-O698/$J698,0),1)</f>
        <v>1</v>
      </c>
      <c r="AA698" s="76">
        <f>IFERROR(MAX(1-P698/$J698,0),1)</f>
        <v>1</v>
      </c>
      <c r="AB698" s="65" t="str">
        <f>IF(SUM($J698,M698)=0,"Others",VLOOKUP(AA698,Master!$B$4:$D$13,3,TRUE))</f>
        <v>Others</v>
      </c>
      <c r="AC698" s="60" t="str">
        <f>IF(SUM(J698,K698)=0,"Others",IF(AND(K698=0,J698&gt;0),"Not Forecasted But Sold",IF(AND(K698&gt;0,J698=0),"Forecasted But Not Sold",IF(K698/J698&gt;1.1,"Overforecast",IF(K698/J698&lt;0.9,"Underforecast","Normal")))))</f>
        <v>Forecasted But Not Sold</v>
      </c>
      <c r="AD698" s="61" t="str">
        <f>IF(SUM(J698,L698)=0,"Others",IF(AND(L698=0,J698&gt;0),"Not Forecasted But Sold",IF(AND(L698&gt;0,J698=0),"Forecasted But Not Sold",IF(L698/J698&gt;1.1,"Overforecast",IF(L698/J698&lt;0.9,"Underforecast","Normal")))))</f>
        <v>Forecasted But Not Sold</v>
      </c>
      <c r="AE698" s="61" t="str">
        <f>IF(SUM(J698,M698)=0,"Others",IF(AND(M698=0,J698&gt;0),"Not Forecasted But Sold",IF(AND(M698&gt;0,J698=0),"Forecasted But Not Sold",IF(M698/J698&gt;1.1,"Overforecast",IF(M698/J698&lt;0.9,"Underforecast","Normal")))))</f>
        <v>Others</v>
      </c>
      <c r="AF698" s="144" t="str">
        <f>IFERROR(IF(J698=0,"0",VLOOKUP(J698/M698,Master!$N$5:$P$11,3,TRUE)),"Sales Agst No FC")</f>
        <v>0</v>
      </c>
    </row>
    <row r="699" spans="1:32" x14ac:dyDescent="0.45">
      <c r="A699" s="60" t="s">
        <v>2302</v>
      </c>
      <c r="B699" s="61" t="s">
        <v>1121</v>
      </c>
      <c r="C699" s="61" t="s">
        <v>1136</v>
      </c>
      <c r="D699" s="61" t="s">
        <v>1250</v>
      </c>
      <c r="E699" s="62" t="s">
        <v>810</v>
      </c>
      <c r="F699" s="62" t="s">
        <v>1985</v>
      </c>
      <c r="G699" s="63">
        <v>44593</v>
      </c>
      <c r="H699" s="64">
        <v>939</v>
      </c>
      <c r="I699" s="61" t="str">
        <f t="shared" si="60"/>
        <v>Demand</v>
      </c>
      <c r="J699" s="66">
        <v>240</v>
      </c>
      <c r="K699" s="67">
        <v>219</v>
      </c>
      <c r="L699" s="64">
        <v>219</v>
      </c>
      <c r="M699" s="64">
        <v>290</v>
      </c>
      <c r="N699" s="67">
        <f>ABS(K699-$J699)</f>
        <v>21</v>
      </c>
      <c r="O699" s="64">
        <f>ABS(L699-$J699)</f>
        <v>21</v>
      </c>
      <c r="P699" s="64">
        <f>ABS(M699-$J699)</f>
        <v>50</v>
      </c>
      <c r="Q699" s="66">
        <v>1.9668188778686659</v>
      </c>
      <c r="R699" s="66">
        <f>$Q699*J699</f>
        <v>472.03653068847984</v>
      </c>
      <c r="S699" s="67">
        <f>$Q699*K699</f>
        <v>430.73333425323784</v>
      </c>
      <c r="T699" s="64">
        <f>$Q699*L699</f>
        <v>430.73333425323784</v>
      </c>
      <c r="U699" s="64">
        <f>$Q699*M699</f>
        <v>570.37747458191313</v>
      </c>
      <c r="V699" s="67">
        <f t="shared" si="57"/>
        <v>41.303196435242</v>
      </c>
      <c r="W699" s="64">
        <f t="shared" si="58"/>
        <v>41.303196435242</v>
      </c>
      <c r="X699" s="117">
        <f t="shared" si="59"/>
        <v>98.340943893433291</v>
      </c>
      <c r="Y699" s="75">
        <f>IFERROR(MAX(1-N699/$J699,0),1)</f>
        <v>0.91249999999999998</v>
      </c>
      <c r="Z699" s="27">
        <f>IFERROR(MAX(1-O699/$J699,0),1)</f>
        <v>0.91249999999999998</v>
      </c>
      <c r="AA699" s="76">
        <f>IFERROR(MAX(1-P699/$J699,0),1)</f>
        <v>0.79166666666666663</v>
      </c>
      <c r="AB699" s="65" t="str">
        <f>IF(SUM($J699,M699)=0,"Others",VLOOKUP(AA699,Master!$B$4:$D$13,3,TRUE))</f>
        <v>70-80%</v>
      </c>
      <c r="AC699" s="60" t="str">
        <f>IF(SUM(J699,K699)=0,"Others",IF(AND(K699=0,J699&gt;0),"Not Forecasted But Sold",IF(AND(K699&gt;0,J699=0),"Forecasted But Not Sold",IF(K699/J699&gt;1.1,"Overforecast",IF(K699/J699&lt;0.9,"Underforecast","Normal")))))</f>
        <v>Normal</v>
      </c>
      <c r="AD699" s="61" t="str">
        <f>IF(SUM(J699,L699)=0,"Others",IF(AND(L699=0,J699&gt;0),"Not Forecasted But Sold",IF(AND(L699&gt;0,J699=0),"Forecasted But Not Sold",IF(L699/J699&gt;1.1,"Overforecast",IF(L699/J699&lt;0.9,"Underforecast","Normal")))))</f>
        <v>Normal</v>
      </c>
      <c r="AE699" s="61" t="str">
        <f>IF(SUM(J699,M699)=0,"Others",IF(AND(M699=0,J699&gt;0),"Not Forecasted But Sold",IF(AND(M699&gt;0,J699=0),"Forecasted But Not Sold",IF(M699/J699&gt;1.1,"Overforecast",IF(M699/J699&lt;0.9,"Underforecast","Normal")))))</f>
        <v>Overforecast</v>
      </c>
      <c r="AF699" s="144" t="str">
        <f>IFERROR(IF(J699=0,"0",VLOOKUP(J699/M699,Master!$N$5:$P$11,3,TRUE)),"Sales Agst No FC")</f>
        <v>80-120</v>
      </c>
    </row>
    <row r="700" spans="1:32" x14ac:dyDescent="0.45">
      <c r="A700" s="60" t="s">
        <v>2302</v>
      </c>
      <c r="B700" s="61" t="s">
        <v>1121</v>
      </c>
      <c r="C700" s="61" t="s">
        <v>1136</v>
      </c>
      <c r="D700" s="61" t="s">
        <v>1250</v>
      </c>
      <c r="E700" s="62" t="s">
        <v>811</v>
      </c>
      <c r="F700" s="62" t="s">
        <v>1986</v>
      </c>
      <c r="G700" s="63">
        <v>44593</v>
      </c>
      <c r="H700" s="64">
        <v>301</v>
      </c>
      <c r="I700" s="61" t="str">
        <f t="shared" si="60"/>
        <v>Demand</v>
      </c>
      <c r="J700" s="66">
        <v>94</v>
      </c>
      <c r="K700" s="67">
        <v>132</v>
      </c>
      <c r="L700" s="64">
        <v>132</v>
      </c>
      <c r="M700" s="64">
        <v>150</v>
      </c>
      <c r="N700" s="67">
        <f>ABS(K700-$J700)</f>
        <v>38</v>
      </c>
      <c r="O700" s="64">
        <f>ABS(L700-$J700)</f>
        <v>38</v>
      </c>
      <c r="P700" s="64">
        <f>ABS(M700-$J700)</f>
        <v>56</v>
      </c>
      <c r="Q700" s="66">
        <v>5.8692406532632342</v>
      </c>
      <c r="R700" s="66">
        <f>$Q700*J700</f>
        <v>551.70862140674399</v>
      </c>
      <c r="S700" s="67">
        <f>$Q700*K700</f>
        <v>774.73976623074691</v>
      </c>
      <c r="T700" s="64">
        <f>$Q700*L700</f>
        <v>774.73976623074691</v>
      </c>
      <c r="U700" s="64">
        <f>$Q700*M700</f>
        <v>880.38609798948517</v>
      </c>
      <c r="V700" s="67">
        <f t="shared" si="57"/>
        <v>223.03114482400292</v>
      </c>
      <c r="W700" s="64">
        <f t="shared" si="58"/>
        <v>223.03114482400292</v>
      </c>
      <c r="X700" s="117">
        <f t="shared" si="59"/>
        <v>328.67747658274118</v>
      </c>
      <c r="Y700" s="75">
        <f>IFERROR(MAX(1-N700/$J700,0),1)</f>
        <v>0.5957446808510638</v>
      </c>
      <c r="Z700" s="27">
        <f>IFERROR(MAX(1-O700/$J700,0),1)</f>
        <v>0.5957446808510638</v>
      </c>
      <c r="AA700" s="76">
        <f>IFERROR(MAX(1-P700/$J700,0),1)</f>
        <v>0.4042553191489362</v>
      </c>
      <c r="AB700" s="65" t="str">
        <f>IF(SUM($J700,M700)=0,"Others",VLOOKUP(AA700,Master!$B$4:$D$13,3,TRUE))</f>
        <v>30-40%</v>
      </c>
      <c r="AC700" s="60" t="str">
        <f>IF(SUM(J700,K700)=0,"Others",IF(AND(K700=0,J700&gt;0),"Not Forecasted But Sold",IF(AND(K700&gt;0,J700=0),"Forecasted But Not Sold",IF(K700/J700&gt;1.1,"Overforecast",IF(K700/J700&lt;0.9,"Underforecast","Normal")))))</f>
        <v>Overforecast</v>
      </c>
      <c r="AD700" s="61" t="str">
        <f>IF(SUM(J700,L700)=0,"Others",IF(AND(L700=0,J700&gt;0),"Not Forecasted But Sold",IF(AND(L700&gt;0,J700=0),"Forecasted But Not Sold",IF(L700/J700&gt;1.1,"Overforecast",IF(L700/J700&lt;0.9,"Underforecast","Normal")))))</f>
        <v>Overforecast</v>
      </c>
      <c r="AE700" s="61" t="str">
        <f>IF(SUM(J700,M700)=0,"Others",IF(AND(M700=0,J700&gt;0),"Not Forecasted But Sold",IF(AND(M700&gt;0,J700=0),"Forecasted But Not Sold",IF(M700/J700&gt;1.1,"Overforecast",IF(M700/J700&lt;0.9,"Underforecast","Normal")))))</f>
        <v>Overforecast</v>
      </c>
      <c r="AF700" s="144" t="str">
        <f>IFERROR(IF(J700=0,"0",VLOOKUP(J700/M700,Master!$N$5:$P$11,3,TRUE)),"Sales Agst No FC")</f>
        <v>50-80</v>
      </c>
    </row>
    <row r="701" spans="1:32" x14ac:dyDescent="0.45">
      <c r="A701" s="60" t="s">
        <v>2302</v>
      </c>
      <c r="B701" s="61" t="s">
        <v>1123</v>
      </c>
      <c r="C701" s="61" t="s">
        <v>1136</v>
      </c>
      <c r="D701" s="61" t="s">
        <v>1251</v>
      </c>
      <c r="E701" s="62" t="s">
        <v>812</v>
      </c>
      <c r="F701" s="62" t="s">
        <v>1987</v>
      </c>
      <c r="G701" s="63">
        <v>44593</v>
      </c>
      <c r="H701" s="64">
        <v>3359</v>
      </c>
      <c r="I701" s="61" t="str">
        <f t="shared" si="60"/>
        <v>Demand</v>
      </c>
      <c r="J701" s="66">
        <v>86</v>
      </c>
      <c r="K701" s="67">
        <v>75</v>
      </c>
      <c r="L701" s="64">
        <v>75</v>
      </c>
      <c r="M701" s="64">
        <v>400</v>
      </c>
      <c r="N701" s="67">
        <f>ABS(K701-$J701)</f>
        <v>11</v>
      </c>
      <c r="O701" s="64">
        <f>ABS(L701-$J701)</f>
        <v>11</v>
      </c>
      <c r="P701" s="64">
        <f>ABS(M701-$J701)</f>
        <v>314</v>
      </c>
      <c r="Q701" s="66">
        <v>0.88917354409317817</v>
      </c>
      <c r="R701" s="66">
        <f>$Q701*J701</f>
        <v>76.468924792013325</v>
      </c>
      <c r="S701" s="67">
        <f>$Q701*K701</f>
        <v>66.688015806988361</v>
      </c>
      <c r="T701" s="64">
        <f>$Q701*L701</f>
        <v>66.688015806988361</v>
      </c>
      <c r="U701" s="64">
        <f>$Q701*M701</f>
        <v>355.66941763727129</v>
      </c>
      <c r="V701" s="67">
        <f t="shared" si="57"/>
        <v>9.7809089850249649</v>
      </c>
      <c r="W701" s="64">
        <f t="shared" si="58"/>
        <v>9.7809089850249649</v>
      </c>
      <c r="X701" s="117">
        <f t="shared" si="59"/>
        <v>279.20049284525794</v>
      </c>
      <c r="Y701" s="75">
        <f>IFERROR(MAX(1-N701/$J701,0),1)</f>
        <v>0.87209302325581395</v>
      </c>
      <c r="Z701" s="27">
        <f>IFERROR(MAX(1-O701/$J701,0),1)</f>
        <v>0.87209302325581395</v>
      </c>
      <c r="AA701" s="76">
        <f>IFERROR(MAX(1-P701/$J701,0),1)</f>
        <v>0</v>
      </c>
      <c r="AB701" s="65" t="str">
        <f>IF(SUM($J701,M701)=0,"Others",VLOOKUP(AA701,Master!$B$4:$D$13,3,TRUE))</f>
        <v>0-10%</v>
      </c>
      <c r="AC701" s="60" t="str">
        <f>IF(SUM(J701,K701)=0,"Others",IF(AND(K701=0,J701&gt;0),"Not Forecasted But Sold",IF(AND(K701&gt;0,J701=0),"Forecasted But Not Sold",IF(K701/J701&gt;1.1,"Overforecast",IF(K701/J701&lt;0.9,"Underforecast","Normal")))))</f>
        <v>Underforecast</v>
      </c>
      <c r="AD701" s="61" t="str">
        <f>IF(SUM(J701,L701)=0,"Others",IF(AND(L701=0,J701&gt;0),"Not Forecasted But Sold",IF(AND(L701&gt;0,J701=0),"Forecasted But Not Sold",IF(L701/J701&gt;1.1,"Overforecast",IF(L701/J701&lt;0.9,"Underforecast","Normal")))))</f>
        <v>Underforecast</v>
      </c>
      <c r="AE701" s="61" t="str">
        <f>IF(SUM(J701,M701)=0,"Others",IF(AND(M701=0,J701&gt;0),"Not Forecasted But Sold",IF(AND(M701&gt;0,J701=0),"Forecasted But Not Sold",IF(M701/J701&gt;1.1,"Overforecast",IF(M701/J701&lt;0.9,"Underforecast","Normal")))))</f>
        <v>Overforecast</v>
      </c>
      <c r="AF701" s="144" t="str">
        <f>IFERROR(IF(J701=0,"0",VLOOKUP(J701/M701,Master!$N$5:$P$11,3,TRUE)),"Sales Agst No FC")</f>
        <v>0-25</v>
      </c>
    </row>
    <row r="702" spans="1:32" x14ac:dyDescent="0.45">
      <c r="A702" s="60" t="s">
        <v>2302</v>
      </c>
      <c r="B702" s="61" t="s">
        <v>1123</v>
      </c>
      <c r="C702" s="61" t="s">
        <v>1136</v>
      </c>
      <c r="D702" s="61" t="s">
        <v>1251</v>
      </c>
      <c r="E702" s="62" t="s">
        <v>813</v>
      </c>
      <c r="F702" s="62" t="s">
        <v>1988</v>
      </c>
      <c r="G702" s="63">
        <v>44593</v>
      </c>
      <c r="H702" s="64">
        <v>0</v>
      </c>
      <c r="I702" s="61" t="str">
        <f t="shared" si="60"/>
        <v>Supply</v>
      </c>
      <c r="J702" s="66">
        <v>0</v>
      </c>
      <c r="K702" s="67">
        <v>100</v>
      </c>
      <c r="L702" s="64">
        <v>100</v>
      </c>
      <c r="M702" s="64">
        <v>0</v>
      </c>
      <c r="N702" s="67">
        <f>ABS(K702-$J702)</f>
        <v>100</v>
      </c>
      <c r="O702" s="64">
        <f>ABS(L702-$J702)</f>
        <v>100</v>
      </c>
      <c r="P702" s="64">
        <f>ABS(M702-$J702)</f>
        <v>0</v>
      </c>
      <c r="Q702" s="66">
        <v>3.2842974137931038</v>
      </c>
      <c r="R702" s="66">
        <f>$Q702*J702</f>
        <v>0</v>
      </c>
      <c r="S702" s="67">
        <f>$Q702*K702</f>
        <v>328.42974137931037</v>
      </c>
      <c r="T702" s="64">
        <f>$Q702*L702</f>
        <v>328.42974137931037</v>
      </c>
      <c r="U702" s="64">
        <f>$Q702*M702</f>
        <v>0</v>
      </c>
      <c r="V702" s="67">
        <f t="shared" si="57"/>
        <v>328.42974137931037</v>
      </c>
      <c r="W702" s="64">
        <f t="shared" si="58"/>
        <v>328.42974137931037</v>
      </c>
      <c r="X702" s="117">
        <f t="shared" si="59"/>
        <v>0</v>
      </c>
      <c r="Y702" s="75">
        <f>IFERROR(MAX(1-N702/$J702,0),1)</f>
        <v>1</v>
      </c>
      <c r="Z702" s="27">
        <f>IFERROR(MAX(1-O702/$J702,0),1)</f>
        <v>1</v>
      </c>
      <c r="AA702" s="76">
        <f>IFERROR(MAX(1-P702/$J702,0),1)</f>
        <v>1</v>
      </c>
      <c r="AB702" s="65" t="str">
        <f>IF(SUM($J702,M702)=0,"Others",VLOOKUP(AA702,Master!$B$4:$D$13,3,TRUE))</f>
        <v>Others</v>
      </c>
      <c r="AC702" s="60" t="str">
        <f>IF(SUM(J702,K702)=0,"Others",IF(AND(K702=0,J702&gt;0),"Not Forecasted But Sold",IF(AND(K702&gt;0,J702=0),"Forecasted But Not Sold",IF(K702/J702&gt;1.1,"Overforecast",IF(K702/J702&lt;0.9,"Underforecast","Normal")))))</f>
        <v>Forecasted But Not Sold</v>
      </c>
      <c r="AD702" s="61" t="str">
        <f>IF(SUM(J702,L702)=0,"Others",IF(AND(L702=0,J702&gt;0),"Not Forecasted But Sold",IF(AND(L702&gt;0,J702=0),"Forecasted But Not Sold",IF(L702/J702&gt;1.1,"Overforecast",IF(L702/J702&lt;0.9,"Underforecast","Normal")))))</f>
        <v>Forecasted But Not Sold</v>
      </c>
      <c r="AE702" s="61" t="str">
        <f>IF(SUM(J702,M702)=0,"Others",IF(AND(M702=0,J702&gt;0),"Not Forecasted But Sold",IF(AND(M702&gt;0,J702=0),"Forecasted But Not Sold",IF(M702/J702&gt;1.1,"Overforecast",IF(M702/J702&lt;0.9,"Underforecast","Normal")))))</f>
        <v>Others</v>
      </c>
      <c r="AF702" s="144" t="str">
        <f>IFERROR(IF(J702=0,"0",VLOOKUP(J702/M702,Master!$N$5:$P$11,3,TRUE)),"Sales Agst No FC")</f>
        <v>0</v>
      </c>
    </row>
    <row r="703" spans="1:32" x14ac:dyDescent="0.45">
      <c r="A703" s="60" t="s">
        <v>2302</v>
      </c>
      <c r="B703" s="61" t="s">
        <v>1121</v>
      </c>
      <c r="C703" s="61" t="s">
        <v>1136</v>
      </c>
      <c r="D703" s="61" t="s">
        <v>1251</v>
      </c>
      <c r="E703" s="62" t="s">
        <v>814</v>
      </c>
      <c r="F703" s="62" t="s">
        <v>1989</v>
      </c>
      <c r="G703" s="63">
        <v>44593</v>
      </c>
      <c r="H703" s="64">
        <v>480</v>
      </c>
      <c r="I703" s="61" t="str">
        <f t="shared" si="60"/>
        <v>Supply</v>
      </c>
      <c r="J703" s="66">
        <v>435</v>
      </c>
      <c r="K703" s="67">
        <v>418</v>
      </c>
      <c r="L703" s="64">
        <v>418</v>
      </c>
      <c r="M703" s="64">
        <v>480</v>
      </c>
      <c r="N703" s="67">
        <f>ABS(K703-$J703)</f>
        <v>17</v>
      </c>
      <c r="O703" s="64">
        <f>ABS(L703-$J703)</f>
        <v>17</v>
      </c>
      <c r="P703" s="64">
        <f>ABS(M703-$J703)</f>
        <v>45</v>
      </c>
      <c r="Q703" s="66">
        <v>6.5793107684383925</v>
      </c>
      <c r="R703" s="66">
        <f>$Q703*J703</f>
        <v>2862.0001842707006</v>
      </c>
      <c r="S703" s="67">
        <f>$Q703*K703</f>
        <v>2750.1519012072481</v>
      </c>
      <c r="T703" s="64">
        <f>$Q703*L703</f>
        <v>2750.1519012072481</v>
      </c>
      <c r="U703" s="64">
        <f>$Q703*M703</f>
        <v>3158.0691688504285</v>
      </c>
      <c r="V703" s="67">
        <f t="shared" si="57"/>
        <v>111.84828306345253</v>
      </c>
      <c r="W703" s="64">
        <f t="shared" si="58"/>
        <v>111.84828306345253</v>
      </c>
      <c r="X703" s="117">
        <f t="shared" si="59"/>
        <v>296.06898457972784</v>
      </c>
      <c r="Y703" s="75">
        <f>IFERROR(MAX(1-N703/$J703,0),1)</f>
        <v>0.96091954022988502</v>
      </c>
      <c r="Z703" s="27">
        <f>IFERROR(MAX(1-O703/$J703,0),1)</f>
        <v>0.96091954022988502</v>
      </c>
      <c r="AA703" s="76">
        <f>IFERROR(MAX(1-P703/$J703,0),1)</f>
        <v>0.89655172413793105</v>
      </c>
      <c r="AB703" s="65" t="str">
        <f>IF(SUM($J703,M703)=0,"Others",VLOOKUP(AA703,Master!$B$4:$D$13,3,TRUE))</f>
        <v>80-90%</v>
      </c>
      <c r="AC703" s="60" t="str">
        <f>IF(SUM(J703,K703)=0,"Others",IF(AND(K703=0,J703&gt;0),"Not Forecasted But Sold",IF(AND(K703&gt;0,J703=0),"Forecasted But Not Sold",IF(K703/J703&gt;1.1,"Overforecast",IF(K703/J703&lt;0.9,"Underforecast","Normal")))))</f>
        <v>Normal</v>
      </c>
      <c r="AD703" s="61" t="str">
        <f>IF(SUM(J703,L703)=0,"Others",IF(AND(L703=0,J703&gt;0),"Not Forecasted But Sold",IF(AND(L703&gt;0,J703=0),"Forecasted But Not Sold",IF(L703/J703&gt;1.1,"Overforecast",IF(L703/J703&lt;0.9,"Underforecast","Normal")))))</f>
        <v>Normal</v>
      </c>
      <c r="AE703" s="61" t="str">
        <f>IF(SUM(J703,M703)=0,"Others",IF(AND(M703=0,J703&gt;0),"Not Forecasted But Sold",IF(AND(M703&gt;0,J703=0),"Forecasted But Not Sold",IF(M703/J703&gt;1.1,"Overforecast",IF(M703/J703&lt;0.9,"Underforecast","Normal")))))</f>
        <v>Overforecast</v>
      </c>
      <c r="AF703" s="144" t="str">
        <f>IFERROR(IF(J703=0,"0",VLOOKUP(J703/M703,Master!$N$5:$P$11,3,TRUE)),"Sales Agst No FC")</f>
        <v>80-120</v>
      </c>
    </row>
    <row r="704" spans="1:32" x14ac:dyDescent="0.45">
      <c r="A704" s="60" t="s">
        <v>2302</v>
      </c>
      <c r="B704" s="61" t="s">
        <v>1121</v>
      </c>
      <c r="C704" s="61" t="s">
        <v>1136</v>
      </c>
      <c r="D704" s="61" t="s">
        <v>1251</v>
      </c>
      <c r="E704" s="62" t="s">
        <v>815</v>
      </c>
      <c r="F704" s="62" t="s">
        <v>1990</v>
      </c>
      <c r="G704" s="63">
        <v>44593</v>
      </c>
      <c r="H704" s="64">
        <v>3603</v>
      </c>
      <c r="I704" s="61" t="str">
        <f t="shared" si="60"/>
        <v>Demand</v>
      </c>
      <c r="J704" s="66">
        <v>1173</v>
      </c>
      <c r="K704" s="67">
        <v>826</v>
      </c>
      <c r="L704" s="64">
        <v>826</v>
      </c>
      <c r="M704" s="64">
        <v>1100</v>
      </c>
      <c r="N704" s="67">
        <f>ABS(K704-$J704)</f>
        <v>347</v>
      </c>
      <c r="O704" s="64">
        <f>ABS(L704-$J704)</f>
        <v>347</v>
      </c>
      <c r="P704" s="64">
        <f>ABS(M704-$J704)</f>
        <v>73</v>
      </c>
      <c r="Q704" s="66">
        <v>2.1961510591336402</v>
      </c>
      <c r="R704" s="66">
        <f>$Q704*J704</f>
        <v>2576.0851923637601</v>
      </c>
      <c r="S704" s="67">
        <f>$Q704*K704</f>
        <v>1814.0207748443868</v>
      </c>
      <c r="T704" s="64">
        <f>$Q704*L704</f>
        <v>1814.0207748443868</v>
      </c>
      <c r="U704" s="64">
        <f>$Q704*M704</f>
        <v>2415.7661650470041</v>
      </c>
      <c r="V704" s="67">
        <f t="shared" si="57"/>
        <v>762.06441751937336</v>
      </c>
      <c r="W704" s="64">
        <f t="shared" si="58"/>
        <v>762.06441751937336</v>
      </c>
      <c r="X704" s="117">
        <f t="shared" si="59"/>
        <v>160.31902731675609</v>
      </c>
      <c r="Y704" s="75">
        <f>IFERROR(MAX(1-N704/$J704,0),1)</f>
        <v>0.70417732310315428</v>
      </c>
      <c r="Z704" s="27">
        <f>IFERROR(MAX(1-O704/$J704,0),1)</f>
        <v>0.70417732310315428</v>
      </c>
      <c r="AA704" s="76">
        <f>IFERROR(MAX(1-P704/$J704,0),1)</f>
        <v>0.93776641091219093</v>
      </c>
      <c r="AB704" s="65" t="str">
        <f>IF(SUM($J704,M704)=0,"Others",VLOOKUP(AA704,Master!$B$4:$D$13,3,TRUE))</f>
        <v>90-100%</v>
      </c>
      <c r="AC704" s="60" t="str">
        <f>IF(SUM(J704,K704)=0,"Others",IF(AND(K704=0,J704&gt;0),"Not Forecasted But Sold",IF(AND(K704&gt;0,J704=0),"Forecasted But Not Sold",IF(K704/J704&gt;1.1,"Overforecast",IF(K704/J704&lt;0.9,"Underforecast","Normal")))))</f>
        <v>Underforecast</v>
      </c>
      <c r="AD704" s="61" t="str">
        <f>IF(SUM(J704,L704)=0,"Others",IF(AND(L704=0,J704&gt;0),"Not Forecasted But Sold",IF(AND(L704&gt;0,J704=0),"Forecasted But Not Sold",IF(L704/J704&gt;1.1,"Overforecast",IF(L704/J704&lt;0.9,"Underforecast","Normal")))))</f>
        <v>Underforecast</v>
      </c>
      <c r="AE704" s="61" t="str">
        <f>IF(SUM(J704,M704)=0,"Others",IF(AND(M704=0,J704&gt;0),"Not Forecasted But Sold",IF(AND(M704&gt;0,J704=0),"Forecasted But Not Sold",IF(M704/J704&gt;1.1,"Overforecast",IF(M704/J704&lt;0.9,"Underforecast","Normal")))))</f>
        <v>Normal</v>
      </c>
      <c r="AF704" s="144" t="str">
        <f>IFERROR(IF(J704=0,"0",VLOOKUP(J704/M704,Master!$N$5:$P$11,3,TRUE)),"Sales Agst No FC")</f>
        <v>80-120</v>
      </c>
    </row>
    <row r="705" spans="1:32" x14ac:dyDescent="0.45">
      <c r="A705" s="60" t="s">
        <v>2302</v>
      </c>
      <c r="B705" s="61" t="s">
        <v>1121</v>
      </c>
      <c r="C705" s="61" t="s">
        <v>1136</v>
      </c>
      <c r="D705" s="61" t="s">
        <v>1251</v>
      </c>
      <c r="E705" s="62" t="s">
        <v>816</v>
      </c>
      <c r="F705" s="62" t="s">
        <v>1991</v>
      </c>
      <c r="G705" s="63">
        <v>44593</v>
      </c>
      <c r="H705" s="64">
        <v>201</v>
      </c>
      <c r="I705" s="61" t="str">
        <f t="shared" si="60"/>
        <v>Demand</v>
      </c>
      <c r="J705" s="66">
        <v>184</v>
      </c>
      <c r="K705" s="67">
        <v>170</v>
      </c>
      <c r="L705" s="64">
        <v>170</v>
      </c>
      <c r="M705" s="64">
        <v>180</v>
      </c>
      <c r="N705" s="67">
        <f>ABS(K705-$J705)</f>
        <v>14</v>
      </c>
      <c r="O705" s="64">
        <f>ABS(L705-$J705)</f>
        <v>14</v>
      </c>
      <c r="P705" s="64">
        <f>ABS(M705-$J705)</f>
        <v>4</v>
      </c>
      <c r="Q705" s="66">
        <v>6.6177816887116263</v>
      </c>
      <c r="R705" s="66">
        <f>$Q705*J705</f>
        <v>1217.6718307229391</v>
      </c>
      <c r="S705" s="67">
        <f>$Q705*K705</f>
        <v>1125.0228870809765</v>
      </c>
      <c r="T705" s="64">
        <f>$Q705*L705</f>
        <v>1125.0228870809765</v>
      </c>
      <c r="U705" s="64">
        <f>$Q705*M705</f>
        <v>1191.2007039680927</v>
      </c>
      <c r="V705" s="67">
        <f t="shared" si="57"/>
        <v>92.64894364196266</v>
      </c>
      <c r="W705" s="64">
        <f t="shared" si="58"/>
        <v>92.64894364196266</v>
      </c>
      <c r="X705" s="117">
        <f t="shared" si="59"/>
        <v>26.471126754846409</v>
      </c>
      <c r="Y705" s="75">
        <f>IFERROR(MAX(1-N705/$J705,0),1)</f>
        <v>0.92391304347826086</v>
      </c>
      <c r="Z705" s="27">
        <f>IFERROR(MAX(1-O705/$J705,0),1)</f>
        <v>0.92391304347826086</v>
      </c>
      <c r="AA705" s="76">
        <f>IFERROR(MAX(1-P705/$J705,0),1)</f>
        <v>0.97826086956521741</v>
      </c>
      <c r="AB705" s="65" t="str">
        <f>IF(SUM($J705,M705)=0,"Others",VLOOKUP(AA705,Master!$B$4:$D$13,3,TRUE))</f>
        <v>90-100%</v>
      </c>
      <c r="AC705" s="60" t="str">
        <f>IF(SUM(J705,K705)=0,"Others",IF(AND(K705=0,J705&gt;0),"Not Forecasted But Sold",IF(AND(K705&gt;0,J705=0),"Forecasted But Not Sold",IF(K705/J705&gt;1.1,"Overforecast",IF(K705/J705&lt;0.9,"Underforecast","Normal")))))</f>
        <v>Normal</v>
      </c>
      <c r="AD705" s="61" t="str">
        <f>IF(SUM(J705,L705)=0,"Others",IF(AND(L705=0,J705&gt;0),"Not Forecasted But Sold",IF(AND(L705&gt;0,J705=0),"Forecasted But Not Sold",IF(L705/J705&gt;1.1,"Overforecast",IF(L705/J705&lt;0.9,"Underforecast","Normal")))))</f>
        <v>Normal</v>
      </c>
      <c r="AE705" s="61" t="str">
        <f>IF(SUM(J705,M705)=0,"Others",IF(AND(M705=0,J705&gt;0),"Not Forecasted But Sold",IF(AND(M705&gt;0,J705=0),"Forecasted But Not Sold",IF(M705/J705&gt;1.1,"Overforecast",IF(M705/J705&lt;0.9,"Underforecast","Normal")))))</f>
        <v>Normal</v>
      </c>
      <c r="AF705" s="144" t="str">
        <f>IFERROR(IF(J705=0,"0",VLOOKUP(J705/M705,Master!$N$5:$P$11,3,TRUE)),"Sales Agst No FC")</f>
        <v>80-120</v>
      </c>
    </row>
    <row r="706" spans="1:32" x14ac:dyDescent="0.45">
      <c r="A706" s="60" t="s">
        <v>2302</v>
      </c>
      <c r="B706" s="61" t="s">
        <v>1121</v>
      </c>
      <c r="C706" s="61" t="s">
        <v>1136</v>
      </c>
      <c r="D706" s="61" t="s">
        <v>1251</v>
      </c>
      <c r="E706" s="62" t="s">
        <v>817</v>
      </c>
      <c r="F706" s="62" t="s">
        <v>1992</v>
      </c>
      <c r="G706" s="63">
        <v>44593</v>
      </c>
      <c r="H706" s="64">
        <v>1545</v>
      </c>
      <c r="I706" s="61" t="str">
        <f t="shared" si="60"/>
        <v>Demand</v>
      </c>
      <c r="J706" s="66">
        <v>558</v>
      </c>
      <c r="K706" s="67">
        <v>323</v>
      </c>
      <c r="L706" s="64">
        <v>323</v>
      </c>
      <c r="M706" s="64">
        <v>600</v>
      </c>
      <c r="N706" s="67">
        <f>ABS(K706-$J706)</f>
        <v>235</v>
      </c>
      <c r="O706" s="64">
        <f>ABS(L706-$J706)</f>
        <v>235</v>
      </c>
      <c r="P706" s="64">
        <f>ABS(M706-$J706)</f>
        <v>42</v>
      </c>
      <c r="Q706" s="66">
        <v>2.2065264622265515</v>
      </c>
      <c r="R706" s="66">
        <f>$Q706*J706</f>
        <v>1231.2417659224157</v>
      </c>
      <c r="S706" s="67">
        <f>$Q706*K706</f>
        <v>712.70804729917609</v>
      </c>
      <c r="T706" s="64">
        <f>$Q706*L706</f>
        <v>712.70804729917609</v>
      </c>
      <c r="U706" s="64">
        <f>$Q706*M706</f>
        <v>1323.9158773359309</v>
      </c>
      <c r="V706" s="67">
        <f t="shared" si="57"/>
        <v>518.53371862323957</v>
      </c>
      <c r="W706" s="64">
        <f t="shared" si="58"/>
        <v>518.53371862323957</v>
      </c>
      <c r="X706" s="117">
        <f t="shared" si="59"/>
        <v>92.67411141351522</v>
      </c>
      <c r="Y706" s="75">
        <f>IFERROR(MAX(1-N706/$J706,0),1)</f>
        <v>0.57885304659498216</v>
      </c>
      <c r="Z706" s="27">
        <f>IFERROR(MAX(1-O706/$J706,0),1)</f>
        <v>0.57885304659498216</v>
      </c>
      <c r="AA706" s="76">
        <f>IFERROR(MAX(1-P706/$J706,0),1)</f>
        <v>0.92473118279569888</v>
      </c>
      <c r="AB706" s="65" t="str">
        <f>IF(SUM($J706,M706)=0,"Others",VLOOKUP(AA706,Master!$B$4:$D$13,3,TRUE))</f>
        <v>90-100%</v>
      </c>
      <c r="AC706" s="60" t="str">
        <f>IF(SUM(J706,K706)=0,"Others",IF(AND(K706=0,J706&gt;0),"Not Forecasted But Sold",IF(AND(K706&gt;0,J706=0),"Forecasted But Not Sold",IF(K706/J706&gt;1.1,"Overforecast",IF(K706/J706&lt;0.9,"Underforecast","Normal")))))</f>
        <v>Underforecast</v>
      </c>
      <c r="AD706" s="61" t="str">
        <f>IF(SUM(J706,L706)=0,"Others",IF(AND(L706=0,J706&gt;0),"Not Forecasted But Sold",IF(AND(L706&gt;0,J706=0),"Forecasted But Not Sold",IF(L706/J706&gt;1.1,"Overforecast",IF(L706/J706&lt;0.9,"Underforecast","Normal")))))</f>
        <v>Underforecast</v>
      </c>
      <c r="AE706" s="61" t="str">
        <f>IF(SUM(J706,M706)=0,"Others",IF(AND(M706=0,J706&gt;0),"Not Forecasted But Sold",IF(AND(M706&gt;0,J706=0),"Forecasted But Not Sold",IF(M706/J706&gt;1.1,"Overforecast",IF(M706/J706&lt;0.9,"Underforecast","Normal")))))</f>
        <v>Normal</v>
      </c>
      <c r="AF706" s="144" t="str">
        <f>IFERROR(IF(J706=0,"0",VLOOKUP(J706/M706,Master!$N$5:$P$11,3,TRUE)),"Sales Agst No FC")</f>
        <v>80-120</v>
      </c>
    </row>
    <row r="707" spans="1:32" x14ac:dyDescent="0.45">
      <c r="A707" s="60" t="s">
        <v>2302</v>
      </c>
      <c r="B707" s="61" t="s">
        <v>1121</v>
      </c>
      <c r="C707" s="61" t="s">
        <v>1138</v>
      </c>
      <c r="D707" s="61" t="s">
        <v>1252</v>
      </c>
      <c r="E707" s="62" t="s">
        <v>818</v>
      </c>
      <c r="F707" s="62" t="s">
        <v>1993</v>
      </c>
      <c r="G707" s="63">
        <v>44593</v>
      </c>
      <c r="H707" s="64">
        <v>34212</v>
      </c>
      <c r="I707" s="61" t="str">
        <f t="shared" si="60"/>
        <v>Demand</v>
      </c>
      <c r="J707" s="66">
        <v>19929</v>
      </c>
      <c r="K707" s="67">
        <v>13000</v>
      </c>
      <c r="L707" s="64">
        <v>13000</v>
      </c>
      <c r="M707" s="64">
        <v>15000</v>
      </c>
      <c r="N707" s="67">
        <f>ABS(K707-$J707)</f>
        <v>6929</v>
      </c>
      <c r="O707" s="64">
        <f>ABS(L707-$J707)</f>
        <v>6929</v>
      </c>
      <c r="P707" s="64">
        <f>ABS(M707-$J707)</f>
        <v>4929</v>
      </c>
      <c r="Q707" s="66">
        <v>2.1405068169017012</v>
      </c>
      <c r="R707" s="66">
        <f>$Q707*J707</f>
        <v>42658.160354034</v>
      </c>
      <c r="S707" s="67">
        <f>$Q707*K707</f>
        <v>27826.588619722115</v>
      </c>
      <c r="T707" s="64">
        <f>$Q707*L707</f>
        <v>27826.588619722115</v>
      </c>
      <c r="U707" s="64">
        <f>$Q707*M707</f>
        <v>32107.602253525518</v>
      </c>
      <c r="V707" s="67">
        <f t="shared" si="57"/>
        <v>14831.571734311885</v>
      </c>
      <c r="W707" s="64">
        <f t="shared" si="58"/>
        <v>14831.571734311885</v>
      </c>
      <c r="X707" s="117">
        <f t="shared" si="59"/>
        <v>10550.558100508482</v>
      </c>
      <c r="Y707" s="75">
        <f>IFERROR(MAX(1-N707/$J707,0),1)</f>
        <v>0.65231572080887146</v>
      </c>
      <c r="Z707" s="27">
        <f>IFERROR(MAX(1-O707/$J707,0),1)</f>
        <v>0.65231572080887146</v>
      </c>
      <c r="AA707" s="76">
        <f>IFERROR(MAX(1-P707/$J707,0),1)</f>
        <v>0.75267198554869785</v>
      </c>
      <c r="AB707" s="65" t="str">
        <f>IF(SUM($J707,M707)=0,"Others",VLOOKUP(AA707,Master!$B$4:$D$13,3,TRUE))</f>
        <v>70-80%</v>
      </c>
      <c r="AC707" s="60" t="str">
        <f>IF(SUM(J707,K707)=0,"Others",IF(AND(K707=0,J707&gt;0),"Not Forecasted But Sold",IF(AND(K707&gt;0,J707=0),"Forecasted But Not Sold",IF(K707/J707&gt;1.1,"Overforecast",IF(K707/J707&lt;0.9,"Underforecast","Normal")))))</f>
        <v>Underforecast</v>
      </c>
      <c r="AD707" s="61" t="str">
        <f>IF(SUM(J707,L707)=0,"Others",IF(AND(L707=0,J707&gt;0),"Not Forecasted But Sold",IF(AND(L707&gt;0,J707=0),"Forecasted But Not Sold",IF(L707/J707&gt;1.1,"Overforecast",IF(L707/J707&lt;0.9,"Underforecast","Normal")))))</f>
        <v>Underforecast</v>
      </c>
      <c r="AE707" s="61" t="str">
        <f>IF(SUM(J707,M707)=0,"Others",IF(AND(M707=0,J707&gt;0),"Not Forecasted But Sold",IF(AND(M707&gt;0,J707=0),"Forecasted But Not Sold",IF(M707/J707&gt;1.1,"Overforecast",IF(M707/J707&lt;0.9,"Underforecast","Normal")))))</f>
        <v>Underforecast</v>
      </c>
      <c r="AF707" s="144" t="str">
        <f>IFERROR(IF(J707=0,"0",VLOOKUP(J707/M707,Master!$N$5:$P$11,3,TRUE)),"Sales Agst No FC")</f>
        <v>120-150</v>
      </c>
    </row>
    <row r="708" spans="1:32" x14ac:dyDescent="0.45">
      <c r="A708" s="60" t="s">
        <v>2302</v>
      </c>
      <c r="B708" s="61" t="s">
        <v>1122</v>
      </c>
      <c r="C708" s="61" t="s">
        <v>1141</v>
      </c>
      <c r="D708" s="61" t="s">
        <v>1253</v>
      </c>
      <c r="E708" s="62" t="s">
        <v>819</v>
      </c>
      <c r="F708" s="62" t="s">
        <v>1994</v>
      </c>
      <c r="G708" s="63">
        <v>44593</v>
      </c>
      <c r="H708" s="64">
        <v>1785</v>
      </c>
      <c r="I708" s="61" t="str">
        <f t="shared" si="60"/>
        <v>Demand</v>
      </c>
      <c r="J708" s="66">
        <v>132</v>
      </c>
      <c r="K708" s="67">
        <v>199</v>
      </c>
      <c r="L708" s="64">
        <v>199</v>
      </c>
      <c r="M708" s="64">
        <v>130</v>
      </c>
      <c r="N708" s="67">
        <f>ABS(K708-$J708)</f>
        <v>67</v>
      </c>
      <c r="O708" s="64">
        <f>ABS(L708-$J708)</f>
        <v>67</v>
      </c>
      <c r="P708" s="64">
        <f>ABS(M708-$J708)</f>
        <v>2</v>
      </c>
      <c r="Q708" s="66">
        <v>1.5739371553872268</v>
      </c>
      <c r="R708" s="66">
        <f>$Q708*J708</f>
        <v>207.75970451111394</v>
      </c>
      <c r="S708" s="67">
        <f>$Q708*K708</f>
        <v>313.21349392205815</v>
      </c>
      <c r="T708" s="64">
        <f>$Q708*L708</f>
        <v>313.21349392205815</v>
      </c>
      <c r="U708" s="64">
        <f>$Q708*M708</f>
        <v>204.61183020033948</v>
      </c>
      <c r="V708" s="67">
        <f t="shared" si="57"/>
        <v>105.45378941094421</v>
      </c>
      <c r="W708" s="64">
        <f t="shared" si="58"/>
        <v>105.45378941094421</v>
      </c>
      <c r="X708" s="117">
        <f t="shared" si="59"/>
        <v>3.1478743107744549</v>
      </c>
      <c r="Y708" s="75">
        <f>IFERROR(MAX(1-N708/$J708,0),1)</f>
        <v>0.49242424242424243</v>
      </c>
      <c r="Z708" s="27">
        <f>IFERROR(MAX(1-O708/$J708,0),1)</f>
        <v>0.49242424242424243</v>
      </c>
      <c r="AA708" s="76">
        <f>IFERROR(MAX(1-P708/$J708,0),1)</f>
        <v>0.98484848484848486</v>
      </c>
      <c r="AB708" s="65" t="str">
        <f>IF(SUM($J708,M708)=0,"Others",VLOOKUP(AA708,Master!$B$4:$D$13,3,TRUE))</f>
        <v>90-100%</v>
      </c>
      <c r="AC708" s="60" t="str">
        <f>IF(SUM(J708,K708)=0,"Others",IF(AND(K708=0,J708&gt;0),"Not Forecasted But Sold",IF(AND(K708&gt;0,J708=0),"Forecasted But Not Sold",IF(K708/J708&gt;1.1,"Overforecast",IF(K708/J708&lt;0.9,"Underforecast","Normal")))))</f>
        <v>Overforecast</v>
      </c>
      <c r="AD708" s="61" t="str">
        <f>IF(SUM(J708,L708)=0,"Others",IF(AND(L708=0,J708&gt;0),"Not Forecasted But Sold",IF(AND(L708&gt;0,J708=0),"Forecasted But Not Sold",IF(L708/J708&gt;1.1,"Overforecast",IF(L708/J708&lt;0.9,"Underforecast","Normal")))))</f>
        <v>Overforecast</v>
      </c>
      <c r="AE708" s="61" t="str">
        <f>IF(SUM(J708,M708)=0,"Others",IF(AND(M708=0,J708&gt;0),"Not Forecasted But Sold",IF(AND(M708&gt;0,J708=0),"Forecasted But Not Sold",IF(M708/J708&gt;1.1,"Overforecast",IF(M708/J708&lt;0.9,"Underforecast","Normal")))))</f>
        <v>Normal</v>
      </c>
      <c r="AF708" s="144" t="str">
        <f>IFERROR(IF(J708=0,"0",VLOOKUP(J708/M708,Master!$N$5:$P$11,3,TRUE)),"Sales Agst No FC")</f>
        <v>80-120</v>
      </c>
    </row>
    <row r="709" spans="1:32" x14ac:dyDescent="0.45">
      <c r="A709" s="60" t="s">
        <v>2302</v>
      </c>
      <c r="B709" s="61" t="s">
        <v>1122</v>
      </c>
      <c r="C709" s="61" t="s">
        <v>1141</v>
      </c>
      <c r="D709" s="61" t="s">
        <v>1253</v>
      </c>
      <c r="E709" s="62" t="s">
        <v>820</v>
      </c>
      <c r="F709" s="62" t="s">
        <v>1995</v>
      </c>
      <c r="G709" s="63">
        <v>44593</v>
      </c>
      <c r="H709" s="64">
        <v>478</v>
      </c>
      <c r="I709" s="61" t="str">
        <f t="shared" si="60"/>
        <v>Supply</v>
      </c>
      <c r="J709" s="66">
        <v>476</v>
      </c>
      <c r="K709" s="67">
        <v>521</v>
      </c>
      <c r="L709" s="64">
        <v>521</v>
      </c>
      <c r="M709" s="64">
        <v>649</v>
      </c>
      <c r="N709" s="67">
        <f>ABS(K709-$J709)</f>
        <v>45</v>
      </c>
      <c r="O709" s="64">
        <f>ABS(L709-$J709)</f>
        <v>45</v>
      </c>
      <c r="P709" s="64">
        <f>ABS(M709-$J709)</f>
        <v>173</v>
      </c>
      <c r="Q709" s="66">
        <v>8.4130677219490924</v>
      </c>
      <c r="R709" s="66">
        <f>$Q709*J709</f>
        <v>4004.6202356477679</v>
      </c>
      <c r="S709" s="67">
        <f>$Q709*K709</f>
        <v>4383.2082831354774</v>
      </c>
      <c r="T709" s="64">
        <f>$Q709*L709</f>
        <v>4383.2082831354774</v>
      </c>
      <c r="U709" s="64">
        <f>$Q709*M709</f>
        <v>5460.080951544961</v>
      </c>
      <c r="V709" s="67">
        <f t="shared" si="57"/>
        <v>378.58804748770945</v>
      </c>
      <c r="W709" s="64">
        <f t="shared" si="58"/>
        <v>378.58804748770945</v>
      </c>
      <c r="X709" s="117">
        <f t="shared" si="59"/>
        <v>1455.460715897193</v>
      </c>
      <c r="Y709" s="75">
        <f>IFERROR(MAX(1-N709/$J709,0),1)</f>
        <v>0.90546218487394958</v>
      </c>
      <c r="Z709" s="27">
        <f>IFERROR(MAX(1-O709/$J709,0),1)</f>
        <v>0.90546218487394958</v>
      </c>
      <c r="AA709" s="76">
        <f>IFERROR(MAX(1-P709/$J709,0),1)</f>
        <v>0.63655462184873945</v>
      </c>
      <c r="AB709" s="65" t="str">
        <f>IF(SUM($J709,M709)=0,"Others",VLOOKUP(AA709,Master!$B$4:$D$13,3,TRUE))</f>
        <v>60-70%</v>
      </c>
      <c r="AC709" s="60" t="str">
        <f>IF(SUM(J709,K709)=0,"Others",IF(AND(K709=0,J709&gt;0),"Not Forecasted But Sold",IF(AND(K709&gt;0,J709=0),"Forecasted But Not Sold",IF(K709/J709&gt;1.1,"Overforecast",IF(K709/J709&lt;0.9,"Underforecast","Normal")))))</f>
        <v>Normal</v>
      </c>
      <c r="AD709" s="61" t="str">
        <f>IF(SUM(J709,L709)=0,"Others",IF(AND(L709=0,J709&gt;0),"Not Forecasted But Sold",IF(AND(L709&gt;0,J709=0),"Forecasted But Not Sold",IF(L709/J709&gt;1.1,"Overforecast",IF(L709/J709&lt;0.9,"Underforecast","Normal")))))</f>
        <v>Normal</v>
      </c>
      <c r="AE709" s="61" t="str">
        <f>IF(SUM(J709,M709)=0,"Others",IF(AND(M709=0,J709&gt;0),"Not Forecasted But Sold",IF(AND(M709&gt;0,J709=0),"Forecasted But Not Sold",IF(M709/J709&gt;1.1,"Overforecast",IF(M709/J709&lt;0.9,"Underforecast","Normal")))))</f>
        <v>Overforecast</v>
      </c>
      <c r="AF709" s="144" t="str">
        <f>IFERROR(IF(J709=0,"0",VLOOKUP(J709/M709,Master!$N$5:$P$11,3,TRUE)),"Sales Agst No FC")</f>
        <v>50-80</v>
      </c>
    </row>
    <row r="710" spans="1:32" x14ac:dyDescent="0.45">
      <c r="A710" s="60" t="s">
        <v>2302</v>
      </c>
      <c r="B710" s="61" t="s">
        <v>1122</v>
      </c>
      <c r="C710" s="61" t="s">
        <v>1141</v>
      </c>
      <c r="D710" s="61" t="s">
        <v>1253</v>
      </c>
      <c r="E710" s="62" t="s">
        <v>821</v>
      </c>
      <c r="F710" s="62" t="s">
        <v>1996</v>
      </c>
      <c r="G710" s="63">
        <v>44593</v>
      </c>
      <c r="H710" s="64">
        <v>364</v>
      </c>
      <c r="I710" s="61" t="str">
        <f t="shared" si="60"/>
        <v>Supply</v>
      </c>
      <c r="J710" s="66">
        <v>340</v>
      </c>
      <c r="K710" s="67">
        <v>299</v>
      </c>
      <c r="L710" s="64">
        <v>299</v>
      </c>
      <c r="M710" s="64">
        <v>1200</v>
      </c>
      <c r="N710" s="67">
        <f>ABS(K710-$J710)</f>
        <v>41</v>
      </c>
      <c r="O710" s="64">
        <f>ABS(L710-$J710)</f>
        <v>41</v>
      </c>
      <c r="P710" s="64">
        <f>ABS(M710-$J710)</f>
        <v>860</v>
      </c>
      <c r="Q710" s="66">
        <v>7.9286484867027589</v>
      </c>
      <c r="R710" s="66">
        <f>$Q710*J710</f>
        <v>2695.7404854789379</v>
      </c>
      <c r="S710" s="67">
        <f>$Q710*K710</f>
        <v>2370.6658975241248</v>
      </c>
      <c r="T710" s="64">
        <f>$Q710*L710</f>
        <v>2370.6658975241248</v>
      </c>
      <c r="U710" s="64">
        <f>$Q710*M710</f>
        <v>9514.3781840433112</v>
      </c>
      <c r="V710" s="67">
        <f t="shared" si="57"/>
        <v>325.07458795481307</v>
      </c>
      <c r="W710" s="64">
        <f t="shared" si="58"/>
        <v>325.07458795481307</v>
      </c>
      <c r="X710" s="117">
        <f t="shared" si="59"/>
        <v>6818.6376985643728</v>
      </c>
      <c r="Y710" s="75">
        <f>IFERROR(MAX(1-N710/$J710,0),1)</f>
        <v>0.87941176470588234</v>
      </c>
      <c r="Z710" s="27">
        <f>IFERROR(MAX(1-O710/$J710,0),1)</f>
        <v>0.87941176470588234</v>
      </c>
      <c r="AA710" s="76">
        <f>IFERROR(MAX(1-P710/$J710,0),1)</f>
        <v>0</v>
      </c>
      <c r="AB710" s="65" t="str">
        <f>IF(SUM($J710,M710)=0,"Others",VLOOKUP(AA710,Master!$B$4:$D$13,3,TRUE))</f>
        <v>0-10%</v>
      </c>
      <c r="AC710" s="60" t="str">
        <f>IF(SUM(J710,K710)=0,"Others",IF(AND(K710=0,J710&gt;0),"Not Forecasted But Sold",IF(AND(K710&gt;0,J710=0),"Forecasted But Not Sold",IF(K710/J710&gt;1.1,"Overforecast",IF(K710/J710&lt;0.9,"Underforecast","Normal")))))</f>
        <v>Underforecast</v>
      </c>
      <c r="AD710" s="61" t="str">
        <f>IF(SUM(J710,L710)=0,"Others",IF(AND(L710=0,J710&gt;0),"Not Forecasted But Sold",IF(AND(L710&gt;0,J710=0),"Forecasted But Not Sold",IF(L710/J710&gt;1.1,"Overforecast",IF(L710/J710&lt;0.9,"Underforecast","Normal")))))</f>
        <v>Underforecast</v>
      </c>
      <c r="AE710" s="61" t="str">
        <f>IF(SUM(J710,M710)=0,"Others",IF(AND(M710=0,J710&gt;0),"Not Forecasted But Sold",IF(AND(M710&gt;0,J710=0),"Forecasted But Not Sold",IF(M710/J710&gt;1.1,"Overforecast",IF(M710/J710&lt;0.9,"Underforecast","Normal")))))</f>
        <v>Overforecast</v>
      </c>
      <c r="AF710" s="144" t="str">
        <f>IFERROR(IF(J710=0,"0",VLOOKUP(J710/M710,Master!$N$5:$P$11,3,TRUE)),"Sales Agst No FC")</f>
        <v>25-50</v>
      </c>
    </row>
    <row r="711" spans="1:32" x14ac:dyDescent="0.45">
      <c r="A711" s="60" t="s">
        <v>2302</v>
      </c>
      <c r="B711" s="61" t="s">
        <v>1122</v>
      </c>
      <c r="C711" s="61" t="s">
        <v>1141</v>
      </c>
      <c r="D711" s="61" t="s">
        <v>1253</v>
      </c>
      <c r="E711" s="62" t="s">
        <v>822</v>
      </c>
      <c r="F711" s="62" t="s">
        <v>1997</v>
      </c>
      <c r="G711" s="63">
        <v>44593</v>
      </c>
      <c r="H711" s="64">
        <v>975</v>
      </c>
      <c r="I711" s="61" t="str">
        <f t="shared" si="60"/>
        <v>Demand</v>
      </c>
      <c r="J711" s="66">
        <v>26</v>
      </c>
      <c r="K711" s="67">
        <v>17</v>
      </c>
      <c r="L711" s="64">
        <v>17</v>
      </c>
      <c r="M711" s="64">
        <v>30</v>
      </c>
      <c r="N711" s="67">
        <f>ABS(K711-$J711)</f>
        <v>9</v>
      </c>
      <c r="O711" s="64">
        <f>ABS(L711-$J711)</f>
        <v>9</v>
      </c>
      <c r="P711" s="64">
        <f>ABS(M711-$J711)</f>
        <v>4</v>
      </c>
      <c r="Q711" s="66">
        <v>1.849424557509159</v>
      </c>
      <c r="R711" s="66">
        <f>$Q711*J711</f>
        <v>48.085038495238138</v>
      </c>
      <c r="S711" s="67">
        <f>$Q711*K711</f>
        <v>31.440217477655704</v>
      </c>
      <c r="T711" s="64">
        <f>$Q711*L711</f>
        <v>31.440217477655704</v>
      </c>
      <c r="U711" s="64">
        <f>$Q711*M711</f>
        <v>55.482736725274769</v>
      </c>
      <c r="V711" s="67">
        <f t="shared" si="57"/>
        <v>16.644821017582434</v>
      </c>
      <c r="W711" s="64">
        <f t="shared" si="58"/>
        <v>16.644821017582434</v>
      </c>
      <c r="X711" s="117">
        <f t="shared" si="59"/>
        <v>7.3976982300366316</v>
      </c>
      <c r="Y711" s="75">
        <f>IFERROR(MAX(1-N711/$J711,0),1)</f>
        <v>0.65384615384615385</v>
      </c>
      <c r="Z711" s="27">
        <f>IFERROR(MAX(1-O711/$J711,0),1)</f>
        <v>0.65384615384615385</v>
      </c>
      <c r="AA711" s="76">
        <f>IFERROR(MAX(1-P711/$J711,0),1)</f>
        <v>0.84615384615384615</v>
      </c>
      <c r="AB711" s="65" t="str">
        <f>IF(SUM($J711,M711)=0,"Others",VLOOKUP(AA711,Master!$B$4:$D$13,3,TRUE))</f>
        <v>80-90%</v>
      </c>
      <c r="AC711" s="60" t="str">
        <f>IF(SUM(J711,K711)=0,"Others",IF(AND(K711=0,J711&gt;0),"Not Forecasted But Sold",IF(AND(K711&gt;0,J711=0),"Forecasted But Not Sold",IF(K711/J711&gt;1.1,"Overforecast",IF(K711/J711&lt;0.9,"Underforecast","Normal")))))</f>
        <v>Underforecast</v>
      </c>
      <c r="AD711" s="61" t="str">
        <f>IF(SUM(J711,L711)=0,"Others",IF(AND(L711=0,J711&gt;0),"Not Forecasted But Sold",IF(AND(L711&gt;0,J711=0),"Forecasted But Not Sold",IF(L711/J711&gt;1.1,"Overforecast",IF(L711/J711&lt;0.9,"Underforecast","Normal")))))</f>
        <v>Underforecast</v>
      </c>
      <c r="AE711" s="61" t="str">
        <f>IF(SUM(J711,M711)=0,"Others",IF(AND(M711=0,J711&gt;0),"Not Forecasted But Sold",IF(AND(M711&gt;0,J711=0),"Forecasted But Not Sold",IF(M711/J711&gt;1.1,"Overforecast",IF(M711/J711&lt;0.9,"Underforecast","Normal")))))</f>
        <v>Overforecast</v>
      </c>
      <c r="AF711" s="144" t="str">
        <f>IFERROR(IF(J711=0,"0",VLOOKUP(J711/M711,Master!$N$5:$P$11,3,TRUE)),"Sales Agst No FC")</f>
        <v>80-120</v>
      </c>
    </row>
    <row r="712" spans="1:32" x14ac:dyDescent="0.45">
      <c r="A712" s="60" t="s">
        <v>2302</v>
      </c>
      <c r="B712" s="61" t="s">
        <v>1122</v>
      </c>
      <c r="C712" s="61" t="s">
        <v>1141</v>
      </c>
      <c r="D712" s="61" t="s">
        <v>1253</v>
      </c>
      <c r="E712" s="62" t="s">
        <v>823</v>
      </c>
      <c r="F712" s="62" t="s">
        <v>1998</v>
      </c>
      <c r="G712" s="63">
        <v>44593</v>
      </c>
      <c r="H712" s="64">
        <v>2274</v>
      </c>
      <c r="I712" s="61" t="str">
        <f t="shared" si="60"/>
        <v>Demand</v>
      </c>
      <c r="J712" s="66">
        <v>370</v>
      </c>
      <c r="K712" s="67">
        <v>603</v>
      </c>
      <c r="L712" s="64">
        <v>603</v>
      </c>
      <c r="M712" s="64">
        <v>580</v>
      </c>
      <c r="N712" s="67">
        <f>ABS(K712-$J712)</f>
        <v>233</v>
      </c>
      <c r="O712" s="64">
        <f>ABS(L712-$J712)</f>
        <v>233</v>
      </c>
      <c r="P712" s="64">
        <f>ABS(M712-$J712)</f>
        <v>210</v>
      </c>
      <c r="Q712" s="66">
        <v>13.600922681194497</v>
      </c>
      <c r="R712" s="66">
        <f>$Q712*J712</f>
        <v>5032.3413920419634</v>
      </c>
      <c r="S712" s="67">
        <f>$Q712*K712</f>
        <v>8201.3563767602809</v>
      </c>
      <c r="T712" s="64">
        <f>$Q712*L712</f>
        <v>8201.3563767602809</v>
      </c>
      <c r="U712" s="64">
        <f>$Q712*M712</f>
        <v>7888.5351550928081</v>
      </c>
      <c r="V712" s="67">
        <f t="shared" si="57"/>
        <v>3169.0149847183175</v>
      </c>
      <c r="W712" s="64">
        <f t="shared" si="58"/>
        <v>3169.0149847183175</v>
      </c>
      <c r="X712" s="117">
        <f t="shared" si="59"/>
        <v>2856.1937630508446</v>
      </c>
      <c r="Y712" s="75">
        <f>IFERROR(MAX(1-N712/$J712,0),1)</f>
        <v>0.37027027027027026</v>
      </c>
      <c r="Z712" s="27">
        <f>IFERROR(MAX(1-O712/$J712,0),1)</f>
        <v>0.37027027027027026</v>
      </c>
      <c r="AA712" s="76">
        <f>IFERROR(MAX(1-P712/$J712,0),1)</f>
        <v>0.43243243243243246</v>
      </c>
      <c r="AB712" s="65" t="str">
        <f>IF(SUM($J712,M712)=0,"Others",VLOOKUP(AA712,Master!$B$4:$D$13,3,TRUE))</f>
        <v>40-50%</v>
      </c>
      <c r="AC712" s="60" t="str">
        <f>IF(SUM(J712,K712)=0,"Others",IF(AND(K712=0,J712&gt;0),"Not Forecasted But Sold",IF(AND(K712&gt;0,J712=0),"Forecasted But Not Sold",IF(K712/J712&gt;1.1,"Overforecast",IF(K712/J712&lt;0.9,"Underforecast","Normal")))))</f>
        <v>Overforecast</v>
      </c>
      <c r="AD712" s="61" t="str">
        <f>IF(SUM(J712,L712)=0,"Others",IF(AND(L712=0,J712&gt;0),"Not Forecasted But Sold",IF(AND(L712&gt;0,J712=0),"Forecasted But Not Sold",IF(L712/J712&gt;1.1,"Overforecast",IF(L712/J712&lt;0.9,"Underforecast","Normal")))))</f>
        <v>Overforecast</v>
      </c>
      <c r="AE712" s="61" t="str">
        <f>IF(SUM(J712,M712)=0,"Others",IF(AND(M712=0,J712&gt;0),"Not Forecasted But Sold",IF(AND(M712&gt;0,J712=0),"Forecasted But Not Sold",IF(M712/J712&gt;1.1,"Overforecast",IF(M712/J712&lt;0.9,"Underforecast","Normal")))))</f>
        <v>Overforecast</v>
      </c>
      <c r="AF712" s="144" t="str">
        <f>IFERROR(IF(J712=0,"0",VLOOKUP(J712/M712,Master!$N$5:$P$11,3,TRUE)),"Sales Agst No FC")</f>
        <v>50-80</v>
      </c>
    </row>
    <row r="713" spans="1:32" x14ac:dyDescent="0.45">
      <c r="A713" s="60" t="s">
        <v>2302</v>
      </c>
      <c r="B713" s="61" t="s">
        <v>1122</v>
      </c>
      <c r="C713" s="61" t="s">
        <v>1141</v>
      </c>
      <c r="D713" s="61" t="s">
        <v>1253</v>
      </c>
      <c r="E713" s="62" t="s">
        <v>824</v>
      </c>
      <c r="F713" s="62" t="s">
        <v>1999</v>
      </c>
      <c r="G713" s="63">
        <v>44593</v>
      </c>
      <c r="H713" s="64">
        <v>504</v>
      </c>
      <c r="I713" s="61" t="str">
        <f t="shared" si="60"/>
        <v>Demand</v>
      </c>
      <c r="J713" s="66">
        <v>41</v>
      </c>
      <c r="K713" s="67">
        <v>34</v>
      </c>
      <c r="L713" s="64">
        <v>34</v>
      </c>
      <c r="M713" s="64">
        <v>40</v>
      </c>
      <c r="N713" s="67">
        <f>ABS(K713-$J713)</f>
        <v>7</v>
      </c>
      <c r="O713" s="64">
        <f>ABS(L713-$J713)</f>
        <v>7</v>
      </c>
      <c r="P713" s="64">
        <f>ABS(M713-$J713)</f>
        <v>1</v>
      </c>
      <c r="Q713" s="66">
        <v>12.458969438673785</v>
      </c>
      <c r="R713" s="66">
        <f>$Q713*J713</f>
        <v>510.81774698562521</v>
      </c>
      <c r="S713" s="67">
        <f>$Q713*K713</f>
        <v>423.6049609149087</v>
      </c>
      <c r="T713" s="64">
        <f>$Q713*L713</f>
        <v>423.6049609149087</v>
      </c>
      <c r="U713" s="64">
        <f>$Q713*M713</f>
        <v>498.35877754695139</v>
      </c>
      <c r="V713" s="67">
        <f t="shared" si="57"/>
        <v>87.212786070716504</v>
      </c>
      <c r="W713" s="64">
        <f t="shared" si="58"/>
        <v>87.212786070716504</v>
      </c>
      <c r="X713" s="117">
        <f t="shared" si="59"/>
        <v>12.458969438673819</v>
      </c>
      <c r="Y713" s="75">
        <f>IFERROR(MAX(1-N713/$J713,0),1)</f>
        <v>0.82926829268292679</v>
      </c>
      <c r="Z713" s="27">
        <f>IFERROR(MAX(1-O713/$J713,0),1)</f>
        <v>0.82926829268292679</v>
      </c>
      <c r="AA713" s="76">
        <f>IFERROR(MAX(1-P713/$J713,0),1)</f>
        <v>0.97560975609756095</v>
      </c>
      <c r="AB713" s="65" t="str">
        <f>IF(SUM($J713,M713)=0,"Others",VLOOKUP(AA713,Master!$B$4:$D$13,3,TRUE))</f>
        <v>90-100%</v>
      </c>
      <c r="AC713" s="60" t="str">
        <f>IF(SUM(J713,K713)=0,"Others",IF(AND(K713=0,J713&gt;0),"Not Forecasted But Sold",IF(AND(K713&gt;0,J713=0),"Forecasted But Not Sold",IF(K713/J713&gt;1.1,"Overforecast",IF(K713/J713&lt;0.9,"Underforecast","Normal")))))</f>
        <v>Underforecast</v>
      </c>
      <c r="AD713" s="61" t="str">
        <f>IF(SUM(J713,L713)=0,"Others",IF(AND(L713=0,J713&gt;0),"Not Forecasted But Sold",IF(AND(L713&gt;0,J713=0),"Forecasted But Not Sold",IF(L713/J713&gt;1.1,"Overforecast",IF(L713/J713&lt;0.9,"Underforecast","Normal")))))</f>
        <v>Underforecast</v>
      </c>
      <c r="AE713" s="61" t="str">
        <f>IF(SUM(J713,M713)=0,"Others",IF(AND(M713=0,J713&gt;0),"Not Forecasted But Sold",IF(AND(M713&gt;0,J713=0),"Forecasted But Not Sold",IF(M713/J713&gt;1.1,"Overforecast",IF(M713/J713&lt;0.9,"Underforecast","Normal")))))</f>
        <v>Normal</v>
      </c>
      <c r="AF713" s="144" t="str">
        <f>IFERROR(IF(J713=0,"0",VLOOKUP(J713/M713,Master!$N$5:$P$11,3,TRUE)),"Sales Agst No FC")</f>
        <v>80-120</v>
      </c>
    </row>
    <row r="714" spans="1:32" x14ac:dyDescent="0.45">
      <c r="A714" s="60" t="s">
        <v>2302</v>
      </c>
      <c r="B714" s="61" t="s">
        <v>1122</v>
      </c>
      <c r="C714" s="61" t="s">
        <v>1141</v>
      </c>
      <c r="D714" s="61" t="s">
        <v>1253</v>
      </c>
      <c r="E714" s="62" t="s">
        <v>825</v>
      </c>
      <c r="F714" s="62" t="s">
        <v>2000</v>
      </c>
      <c r="G714" s="63">
        <v>44593</v>
      </c>
      <c r="H714" s="64">
        <v>0</v>
      </c>
      <c r="I714" s="61" t="str">
        <f t="shared" si="60"/>
        <v>Demand</v>
      </c>
      <c r="J714" s="66">
        <v>105</v>
      </c>
      <c r="K714" s="67">
        <v>98</v>
      </c>
      <c r="L714" s="64">
        <v>98</v>
      </c>
      <c r="M714" s="64">
        <v>95</v>
      </c>
      <c r="N714" s="67">
        <f>ABS(K714-$J714)</f>
        <v>7</v>
      </c>
      <c r="O714" s="64">
        <f>ABS(L714-$J714)</f>
        <v>7</v>
      </c>
      <c r="P714" s="64">
        <f>ABS(M714-$J714)</f>
        <v>10</v>
      </c>
      <c r="Q714" s="66">
        <v>78.642875662491733</v>
      </c>
      <c r="R714" s="66">
        <f>$Q714*J714</f>
        <v>8257.5019445616326</v>
      </c>
      <c r="S714" s="67">
        <f>$Q714*K714</f>
        <v>7707.0018149241896</v>
      </c>
      <c r="T714" s="64">
        <f>$Q714*L714</f>
        <v>7707.0018149241896</v>
      </c>
      <c r="U714" s="64">
        <f>$Q714*M714</f>
        <v>7471.0731879367149</v>
      </c>
      <c r="V714" s="67">
        <f t="shared" si="57"/>
        <v>550.50012963744302</v>
      </c>
      <c r="W714" s="64">
        <f t="shared" si="58"/>
        <v>550.50012963744302</v>
      </c>
      <c r="X714" s="117">
        <f t="shared" si="59"/>
        <v>786.4287566249177</v>
      </c>
      <c r="Y714" s="75">
        <f>IFERROR(MAX(1-N714/$J714,0),1)</f>
        <v>0.93333333333333335</v>
      </c>
      <c r="Z714" s="27">
        <f>IFERROR(MAX(1-O714/$J714,0),1)</f>
        <v>0.93333333333333335</v>
      </c>
      <c r="AA714" s="76">
        <f>IFERROR(MAX(1-P714/$J714,0),1)</f>
        <v>0.90476190476190477</v>
      </c>
      <c r="AB714" s="65" t="str">
        <f>IF(SUM($J714,M714)=0,"Others",VLOOKUP(AA714,Master!$B$4:$D$13,3,TRUE))</f>
        <v>80-90%</v>
      </c>
      <c r="AC714" s="60" t="str">
        <f>IF(SUM(J714,K714)=0,"Others",IF(AND(K714=0,J714&gt;0),"Not Forecasted But Sold",IF(AND(K714&gt;0,J714=0),"Forecasted But Not Sold",IF(K714/J714&gt;1.1,"Overforecast",IF(K714/J714&lt;0.9,"Underforecast","Normal")))))</f>
        <v>Normal</v>
      </c>
      <c r="AD714" s="61" t="str">
        <f>IF(SUM(J714,L714)=0,"Others",IF(AND(L714=0,J714&gt;0),"Not Forecasted But Sold",IF(AND(L714&gt;0,J714=0),"Forecasted But Not Sold",IF(L714/J714&gt;1.1,"Overforecast",IF(L714/J714&lt;0.9,"Underforecast","Normal")))))</f>
        <v>Normal</v>
      </c>
      <c r="AE714" s="61" t="str">
        <f>IF(SUM(J714,M714)=0,"Others",IF(AND(M714=0,J714&gt;0),"Not Forecasted But Sold",IF(AND(M714&gt;0,J714=0),"Forecasted But Not Sold",IF(M714/J714&gt;1.1,"Overforecast",IF(M714/J714&lt;0.9,"Underforecast","Normal")))))</f>
        <v>Normal</v>
      </c>
      <c r="AF714" s="144" t="str">
        <f>IFERROR(IF(J714=0,"0",VLOOKUP(J714/M714,Master!$N$5:$P$11,3,TRUE)),"Sales Agst No FC")</f>
        <v>80-120</v>
      </c>
    </row>
    <row r="715" spans="1:32" x14ac:dyDescent="0.45">
      <c r="A715" s="60" t="s">
        <v>2302</v>
      </c>
      <c r="B715" s="61" t="s">
        <v>1122</v>
      </c>
      <c r="C715" s="61" t="s">
        <v>1141</v>
      </c>
      <c r="D715" s="61" t="s">
        <v>1253</v>
      </c>
      <c r="E715" s="62" t="s">
        <v>826</v>
      </c>
      <c r="F715" s="62" t="s">
        <v>2001</v>
      </c>
      <c r="G715" s="63">
        <v>44593</v>
      </c>
      <c r="H715" s="64">
        <v>0</v>
      </c>
      <c r="I715" s="61" t="str">
        <f t="shared" si="60"/>
        <v>Supply</v>
      </c>
      <c r="J715" s="66">
        <v>0</v>
      </c>
      <c r="K715" s="67">
        <v>3</v>
      </c>
      <c r="L715" s="64">
        <v>3</v>
      </c>
      <c r="M715" s="64">
        <v>5</v>
      </c>
      <c r="N715" s="67">
        <f>ABS(K715-$J715)</f>
        <v>3</v>
      </c>
      <c r="O715" s="64">
        <f>ABS(L715-$J715)</f>
        <v>3</v>
      </c>
      <c r="P715" s="64">
        <f>ABS(M715-$J715)</f>
        <v>5</v>
      </c>
      <c r="Q715" s="66">
        <v>47.005000000000003</v>
      </c>
      <c r="R715" s="66">
        <f>$Q715*J715</f>
        <v>0</v>
      </c>
      <c r="S715" s="67">
        <f>$Q715*K715</f>
        <v>141.01500000000001</v>
      </c>
      <c r="T715" s="64">
        <f>$Q715*L715</f>
        <v>141.01500000000001</v>
      </c>
      <c r="U715" s="64">
        <f>$Q715*M715</f>
        <v>235.02500000000001</v>
      </c>
      <c r="V715" s="67">
        <f t="shared" ref="V715:V769" si="61">ABS(S715-$R715)</f>
        <v>141.01500000000001</v>
      </c>
      <c r="W715" s="64">
        <f t="shared" ref="W715:W769" si="62">ABS(T715-$R715)</f>
        <v>141.01500000000001</v>
      </c>
      <c r="X715" s="117">
        <f t="shared" ref="X715:X769" si="63">ABS(U715-R715)</f>
        <v>235.02500000000001</v>
      </c>
      <c r="Y715" s="75">
        <f>IFERROR(MAX(1-N715/$J715,0),1)</f>
        <v>1</v>
      </c>
      <c r="Z715" s="27">
        <f>IFERROR(MAX(1-O715/$J715,0),1)</f>
        <v>1</v>
      </c>
      <c r="AA715" s="76">
        <f>IFERROR(MAX(1-P715/$J715,0),1)</f>
        <v>1</v>
      </c>
      <c r="AB715" s="65" t="str">
        <f>IF(SUM($J715,M715)=0,"Others",VLOOKUP(AA715,Master!$B$4:$D$13,3,TRUE))</f>
        <v>90-100%</v>
      </c>
      <c r="AC715" s="60" t="str">
        <f>IF(SUM(J715,K715)=0,"Others",IF(AND(K715=0,J715&gt;0),"Not Forecasted But Sold",IF(AND(K715&gt;0,J715=0),"Forecasted But Not Sold",IF(K715/J715&gt;1.1,"Overforecast",IF(K715/J715&lt;0.9,"Underforecast","Normal")))))</f>
        <v>Forecasted But Not Sold</v>
      </c>
      <c r="AD715" s="61" t="str">
        <f>IF(SUM(J715,L715)=0,"Others",IF(AND(L715=0,J715&gt;0),"Not Forecasted But Sold",IF(AND(L715&gt;0,J715=0),"Forecasted But Not Sold",IF(L715/J715&gt;1.1,"Overforecast",IF(L715/J715&lt;0.9,"Underforecast","Normal")))))</f>
        <v>Forecasted But Not Sold</v>
      </c>
      <c r="AE715" s="61" t="str">
        <f>IF(SUM(J715,M715)=0,"Others",IF(AND(M715=0,J715&gt;0),"Not Forecasted But Sold",IF(AND(M715&gt;0,J715=0),"Forecasted But Not Sold",IF(M715/J715&gt;1.1,"Overforecast",IF(M715/J715&lt;0.9,"Underforecast","Normal")))))</f>
        <v>Forecasted But Not Sold</v>
      </c>
      <c r="AF715" s="144" t="str">
        <f>IFERROR(IF(J715=0,"0",VLOOKUP(J715/M715,Master!$N$5:$P$11,3,TRUE)),"Sales Agst No FC")</f>
        <v>0</v>
      </c>
    </row>
    <row r="716" spans="1:32" x14ac:dyDescent="0.45">
      <c r="A716" s="60" t="s">
        <v>2302</v>
      </c>
      <c r="B716" s="61" t="s">
        <v>1122</v>
      </c>
      <c r="C716" s="61" t="s">
        <v>1141</v>
      </c>
      <c r="D716" s="61" t="s">
        <v>1253</v>
      </c>
      <c r="E716" s="62" t="s">
        <v>827</v>
      </c>
      <c r="F716" s="62" t="s">
        <v>2002</v>
      </c>
      <c r="G716" s="63">
        <v>44593</v>
      </c>
      <c r="H716" s="64">
        <v>1076</v>
      </c>
      <c r="I716" s="61" t="str">
        <f t="shared" si="60"/>
        <v>Demand</v>
      </c>
      <c r="J716" s="66">
        <v>2</v>
      </c>
      <c r="K716" s="67">
        <v>3</v>
      </c>
      <c r="L716" s="64">
        <v>3</v>
      </c>
      <c r="M716" s="64">
        <v>20</v>
      </c>
      <c r="N716" s="67">
        <f>ABS(K716-$J716)</f>
        <v>1</v>
      </c>
      <c r="O716" s="64">
        <f>ABS(L716-$J716)</f>
        <v>1</v>
      </c>
      <c r="P716" s="64">
        <f>ABS(M716-$J716)</f>
        <v>18</v>
      </c>
      <c r="Q716" s="66">
        <v>85.156399999999991</v>
      </c>
      <c r="R716" s="66">
        <f>$Q716*J716</f>
        <v>170.31279999999998</v>
      </c>
      <c r="S716" s="67">
        <f>$Q716*K716</f>
        <v>255.46919999999997</v>
      </c>
      <c r="T716" s="64">
        <f>$Q716*L716</f>
        <v>255.46919999999997</v>
      </c>
      <c r="U716" s="64">
        <f>$Q716*M716</f>
        <v>1703.1279999999997</v>
      </c>
      <c r="V716" s="67">
        <f t="shared" si="61"/>
        <v>85.156399999999991</v>
      </c>
      <c r="W716" s="64">
        <f t="shared" si="62"/>
        <v>85.156399999999991</v>
      </c>
      <c r="X716" s="117">
        <f t="shared" si="63"/>
        <v>1532.8151999999998</v>
      </c>
      <c r="Y716" s="75">
        <f>IFERROR(MAX(1-N716/$J716,0),1)</f>
        <v>0.5</v>
      </c>
      <c r="Z716" s="27">
        <f>IFERROR(MAX(1-O716/$J716,0),1)</f>
        <v>0.5</v>
      </c>
      <c r="AA716" s="76">
        <f>IFERROR(MAX(1-P716/$J716,0),1)</f>
        <v>0</v>
      </c>
      <c r="AB716" s="65" t="str">
        <f>IF(SUM($J716,M716)=0,"Others",VLOOKUP(AA716,Master!$B$4:$D$13,3,TRUE))</f>
        <v>0-10%</v>
      </c>
      <c r="AC716" s="60" t="str">
        <f>IF(SUM(J716,K716)=0,"Others",IF(AND(K716=0,J716&gt;0),"Not Forecasted But Sold",IF(AND(K716&gt;0,J716=0),"Forecasted But Not Sold",IF(K716/J716&gt;1.1,"Overforecast",IF(K716/J716&lt;0.9,"Underforecast","Normal")))))</f>
        <v>Overforecast</v>
      </c>
      <c r="AD716" s="61" t="str">
        <f>IF(SUM(J716,L716)=0,"Others",IF(AND(L716=0,J716&gt;0),"Not Forecasted But Sold",IF(AND(L716&gt;0,J716=0),"Forecasted But Not Sold",IF(L716/J716&gt;1.1,"Overforecast",IF(L716/J716&lt;0.9,"Underforecast","Normal")))))</f>
        <v>Overforecast</v>
      </c>
      <c r="AE716" s="61" t="str">
        <f>IF(SUM(J716,M716)=0,"Others",IF(AND(M716=0,J716&gt;0),"Not Forecasted But Sold",IF(AND(M716&gt;0,J716=0),"Forecasted But Not Sold",IF(M716/J716&gt;1.1,"Overforecast",IF(M716/J716&lt;0.9,"Underforecast","Normal")))))</f>
        <v>Overforecast</v>
      </c>
      <c r="AF716" s="144" t="str">
        <f>IFERROR(IF(J716=0,"0",VLOOKUP(J716/M716,Master!$N$5:$P$11,3,TRUE)),"Sales Agst No FC")</f>
        <v>0-25</v>
      </c>
    </row>
    <row r="717" spans="1:32" x14ac:dyDescent="0.45">
      <c r="A717" s="60" t="s">
        <v>2302</v>
      </c>
      <c r="B717" s="61" t="s">
        <v>1122</v>
      </c>
      <c r="C717" s="61" t="s">
        <v>1141</v>
      </c>
      <c r="D717" s="61" t="s">
        <v>1253</v>
      </c>
      <c r="E717" s="62" t="s">
        <v>828</v>
      </c>
      <c r="F717" s="62" t="s">
        <v>2003</v>
      </c>
      <c r="G717" s="63">
        <v>44593</v>
      </c>
      <c r="H717" s="64">
        <v>5219</v>
      </c>
      <c r="I717" s="61" t="str">
        <f t="shared" si="60"/>
        <v>Demand</v>
      </c>
      <c r="J717" s="66">
        <v>0</v>
      </c>
      <c r="K717" s="67">
        <v>3</v>
      </c>
      <c r="L717" s="64">
        <v>3</v>
      </c>
      <c r="M717" s="64">
        <v>5</v>
      </c>
      <c r="N717" s="67">
        <f>ABS(K717-$J717)</f>
        <v>3</v>
      </c>
      <c r="O717" s="64">
        <f>ABS(L717-$J717)</f>
        <v>3</v>
      </c>
      <c r="P717" s="64">
        <f>ABS(M717-$J717)</f>
        <v>5</v>
      </c>
      <c r="Q717" s="66">
        <v>50.182300000000005</v>
      </c>
      <c r="R717" s="66">
        <f>$Q717*J717</f>
        <v>0</v>
      </c>
      <c r="S717" s="67">
        <f>$Q717*K717</f>
        <v>150.54690000000002</v>
      </c>
      <c r="T717" s="64">
        <f>$Q717*L717</f>
        <v>150.54690000000002</v>
      </c>
      <c r="U717" s="64">
        <f>$Q717*M717</f>
        <v>250.91150000000002</v>
      </c>
      <c r="V717" s="67">
        <f t="shared" si="61"/>
        <v>150.54690000000002</v>
      </c>
      <c r="W717" s="64">
        <f t="shared" si="62"/>
        <v>150.54690000000002</v>
      </c>
      <c r="X717" s="117">
        <f t="shared" si="63"/>
        <v>250.91150000000002</v>
      </c>
      <c r="Y717" s="75">
        <f>IFERROR(MAX(1-N717/$J717,0),1)</f>
        <v>1</v>
      </c>
      <c r="Z717" s="27">
        <f>IFERROR(MAX(1-O717/$J717,0),1)</f>
        <v>1</v>
      </c>
      <c r="AA717" s="76">
        <f>IFERROR(MAX(1-P717/$J717,0),1)</f>
        <v>1</v>
      </c>
      <c r="AB717" s="65" t="str">
        <f>IF(SUM($J717,M717)=0,"Others",VLOOKUP(AA717,Master!$B$4:$D$13,3,TRUE))</f>
        <v>90-100%</v>
      </c>
      <c r="AC717" s="60" t="str">
        <f>IF(SUM(J717,K717)=0,"Others",IF(AND(K717=0,J717&gt;0),"Not Forecasted But Sold",IF(AND(K717&gt;0,J717=0),"Forecasted But Not Sold",IF(K717/J717&gt;1.1,"Overforecast",IF(K717/J717&lt;0.9,"Underforecast","Normal")))))</f>
        <v>Forecasted But Not Sold</v>
      </c>
      <c r="AD717" s="61" t="str">
        <f>IF(SUM(J717,L717)=0,"Others",IF(AND(L717=0,J717&gt;0),"Not Forecasted But Sold",IF(AND(L717&gt;0,J717=0),"Forecasted But Not Sold",IF(L717/J717&gt;1.1,"Overforecast",IF(L717/J717&lt;0.9,"Underforecast","Normal")))))</f>
        <v>Forecasted But Not Sold</v>
      </c>
      <c r="AE717" s="61" t="str">
        <f>IF(SUM(J717,M717)=0,"Others",IF(AND(M717=0,J717&gt;0),"Not Forecasted But Sold",IF(AND(M717&gt;0,J717=0),"Forecasted But Not Sold",IF(M717/J717&gt;1.1,"Overforecast",IF(M717/J717&lt;0.9,"Underforecast","Normal")))))</f>
        <v>Forecasted But Not Sold</v>
      </c>
      <c r="AF717" s="144" t="str">
        <f>IFERROR(IF(J717=0,"0",VLOOKUP(J717/M717,Master!$N$5:$P$11,3,TRUE)),"Sales Agst No FC")</f>
        <v>0</v>
      </c>
    </row>
    <row r="718" spans="1:32" x14ac:dyDescent="0.45">
      <c r="A718" s="60" t="s">
        <v>2302</v>
      </c>
      <c r="B718" s="61" t="s">
        <v>1122</v>
      </c>
      <c r="C718" s="61" t="s">
        <v>1141</v>
      </c>
      <c r="D718" s="61" t="s">
        <v>1253</v>
      </c>
      <c r="E718" s="62" t="s">
        <v>829</v>
      </c>
      <c r="F718" s="62" t="s">
        <v>2004</v>
      </c>
      <c r="G718" s="63">
        <v>44593</v>
      </c>
      <c r="H718" s="64">
        <v>6</v>
      </c>
      <c r="I718" s="61" t="str">
        <f t="shared" si="60"/>
        <v>Supply</v>
      </c>
      <c r="J718" s="66">
        <v>2706</v>
      </c>
      <c r="K718" s="67">
        <v>4070</v>
      </c>
      <c r="L718" s="64">
        <v>4070</v>
      </c>
      <c r="M718" s="64">
        <v>3000</v>
      </c>
      <c r="N718" s="67">
        <f>ABS(K718-$J718)</f>
        <v>1364</v>
      </c>
      <c r="O718" s="64">
        <f>ABS(L718-$J718)</f>
        <v>1364</v>
      </c>
      <c r="P718" s="64">
        <f>ABS(M718-$J718)</f>
        <v>294</v>
      </c>
      <c r="Q718" s="66">
        <v>11.982661401828024</v>
      </c>
      <c r="R718" s="66">
        <f>$Q718*J718</f>
        <v>32425.081753346632</v>
      </c>
      <c r="S718" s="67">
        <f>$Q718*K718</f>
        <v>48769.431905440055</v>
      </c>
      <c r="T718" s="64">
        <f>$Q718*L718</f>
        <v>48769.431905440055</v>
      </c>
      <c r="U718" s="64">
        <f>$Q718*M718</f>
        <v>35947.98420548407</v>
      </c>
      <c r="V718" s="67">
        <f t="shared" si="61"/>
        <v>16344.350152093422</v>
      </c>
      <c r="W718" s="64">
        <f t="shared" si="62"/>
        <v>16344.350152093422</v>
      </c>
      <c r="X718" s="117">
        <f t="shared" si="63"/>
        <v>3522.9024521374376</v>
      </c>
      <c r="Y718" s="75">
        <f>IFERROR(MAX(1-N718/$J718,0),1)</f>
        <v>0.49593495934959353</v>
      </c>
      <c r="Z718" s="27">
        <f>IFERROR(MAX(1-O718/$J718,0),1)</f>
        <v>0.49593495934959353</v>
      </c>
      <c r="AA718" s="76">
        <f>IFERROR(MAX(1-P718/$J718,0),1)</f>
        <v>0.89135254988913526</v>
      </c>
      <c r="AB718" s="65" t="str">
        <f>IF(SUM($J718,M718)=0,"Others",VLOOKUP(AA718,Master!$B$4:$D$13,3,TRUE))</f>
        <v>80-90%</v>
      </c>
      <c r="AC718" s="60" t="str">
        <f>IF(SUM(J718,K718)=0,"Others",IF(AND(K718=0,J718&gt;0),"Not Forecasted But Sold",IF(AND(K718&gt;0,J718=0),"Forecasted But Not Sold",IF(K718/J718&gt;1.1,"Overforecast",IF(K718/J718&lt;0.9,"Underforecast","Normal")))))</f>
        <v>Overforecast</v>
      </c>
      <c r="AD718" s="61" t="str">
        <f>IF(SUM(J718,L718)=0,"Others",IF(AND(L718=0,J718&gt;0),"Not Forecasted But Sold",IF(AND(L718&gt;0,J718=0),"Forecasted But Not Sold",IF(L718/J718&gt;1.1,"Overforecast",IF(L718/J718&lt;0.9,"Underforecast","Normal")))))</f>
        <v>Overforecast</v>
      </c>
      <c r="AE718" s="61" t="str">
        <f>IF(SUM(J718,M718)=0,"Others",IF(AND(M718=0,J718&gt;0),"Not Forecasted But Sold",IF(AND(M718&gt;0,J718=0),"Forecasted But Not Sold",IF(M718/J718&gt;1.1,"Overforecast",IF(M718/J718&lt;0.9,"Underforecast","Normal")))))</f>
        <v>Overforecast</v>
      </c>
      <c r="AF718" s="144" t="str">
        <f>IFERROR(IF(J718=0,"0",VLOOKUP(J718/M718,Master!$N$5:$P$11,3,TRUE)),"Sales Agst No FC")</f>
        <v>80-120</v>
      </c>
    </row>
    <row r="719" spans="1:32" x14ac:dyDescent="0.45">
      <c r="A719" s="60" t="s">
        <v>2302</v>
      </c>
      <c r="B719" s="61" t="s">
        <v>1122</v>
      </c>
      <c r="C719" s="61" t="s">
        <v>1141</v>
      </c>
      <c r="D719" s="61" t="s">
        <v>1253</v>
      </c>
      <c r="E719" s="62" t="s">
        <v>830</v>
      </c>
      <c r="F719" s="62" t="s">
        <v>2005</v>
      </c>
      <c r="G719" s="63">
        <v>44593</v>
      </c>
      <c r="H719" s="64">
        <v>1423</v>
      </c>
      <c r="I719" s="61" t="str">
        <f t="shared" si="60"/>
        <v>Demand</v>
      </c>
      <c r="J719" s="66">
        <v>56</v>
      </c>
      <c r="K719" s="67">
        <v>75</v>
      </c>
      <c r="L719" s="64">
        <v>75</v>
      </c>
      <c r="M719" s="64">
        <v>55</v>
      </c>
      <c r="N719" s="67">
        <f>ABS(K719-$J719)</f>
        <v>19</v>
      </c>
      <c r="O719" s="64">
        <f>ABS(L719-$J719)</f>
        <v>19</v>
      </c>
      <c r="P719" s="64">
        <f>ABS(M719-$J719)</f>
        <v>1</v>
      </c>
      <c r="Q719" s="66">
        <v>4.666958473454053</v>
      </c>
      <c r="R719" s="66">
        <f>$Q719*J719</f>
        <v>261.34967451342698</v>
      </c>
      <c r="S719" s="67">
        <f>$Q719*K719</f>
        <v>350.02188550905396</v>
      </c>
      <c r="T719" s="64">
        <f>$Q719*L719</f>
        <v>350.02188550905396</v>
      </c>
      <c r="U719" s="64">
        <f>$Q719*M719</f>
        <v>256.68271603997289</v>
      </c>
      <c r="V719" s="67">
        <f t="shared" si="61"/>
        <v>88.672210995626983</v>
      </c>
      <c r="W719" s="64">
        <f t="shared" si="62"/>
        <v>88.672210995626983</v>
      </c>
      <c r="X719" s="117">
        <f t="shared" si="63"/>
        <v>4.6669584734540877</v>
      </c>
      <c r="Y719" s="75">
        <f>IFERROR(MAX(1-N719/$J719,0),1)</f>
        <v>0.6607142857142857</v>
      </c>
      <c r="Z719" s="27">
        <f>IFERROR(MAX(1-O719/$J719,0),1)</f>
        <v>0.6607142857142857</v>
      </c>
      <c r="AA719" s="76">
        <f>IFERROR(MAX(1-P719/$J719,0),1)</f>
        <v>0.9821428571428571</v>
      </c>
      <c r="AB719" s="65" t="str">
        <f>IF(SUM($J719,M719)=0,"Others",VLOOKUP(AA719,Master!$B$4:$D$13,3,TRUE))</f>
        <v>90-100%</v>
      </c>
      <c r="AC719" s="60" t="str">
        <f>IF(SUM(J719,K719)=0,"Others",IF(AND(K719=0,J719&gt;0),"Not Forecasted But Sold",IF(AND(K719&gt;0,J719=0),"Forecasted But Not Sold",IF(K719/J719&gt;1.1,"Overforecast",IF(K719/J719&lt;0.9,"Underforecast","Normal")))))</f>
        <v>Overforecast</v>
      </c>
      <c r="AD719" s="61" t="str">
        <f>IF(SUM(J719,L719)=0,"Others",IF(AND(L719=0,J719&gt;0),"Not Forecasted But Sold",IF(AND(L719&gt;0,J719=0),"Forecasted But Not Sold",IF(L719/J719&gt;1.1,"Overforecast",IF(L719/J719&lt;0.9,"Underforecast","Normal")))))</f>
        <v>Overforecast</v>
      </c>
      <c r="AE719" s="61" t="str">
        <f>IF(SUM(J719,M719)=0,"Others",IF(AND(M719=0,J719&gt;0),"Not Forecasted But Sold",IF(AND(M719&gt;0,J719=0),"Forecasted But Not Sold",IF(M719/J719&gt;1.1,"Overforecast",IF(M719/J719&lt;0.9,"Underforecast","Normal")))))</f>
        <v>Normal</v>
      </c>
      <c r="AF719" s="144" t="str">
        <f>IFERROR(IF(J719=0,"0",VLOOKUP(J719/M719,Master!$N$5:$P$11,3,TRUE)),"Sales Agst No FC")</f>
        <v>80-120</v>
      </c>
    </row>
    <row r="720" spans="1:32" x14ac:dyDescent="0.45">
      <c r="A720" s="60" t="s">
        <v>2302</v>
      </c>
      <c r="B720" s="61" t="s">
        <v>1122</v>
      </c>
      <c r="C720" s="61" t="s">
        <v>1141</v>
      </c>
      <c r="D720" s="61" t="s">
        <v>1253</v>
      </c>
      <c r="E720" s="62" t="s">
        <v>831</v>
      </c>
      <c r="F720" s="62" t="s">
        <v>2006</v>
      </c>
      <c r="G720" s="63">
        <v>44593</v>
      </c>
      <c r="H720" s="64">
        <v>874</v>
      </c>
      <c r="I720" s="61" t="str">
        <f t="shared" si="60"/>
        <v>Demand</v>
      </c>
      <c r="J720" s="66">
        <v>754</v>
      </c>
      <c r="K720" s="67">
        <v>872</v>
      </c>
      <c r="L720" s="64">
        <v>872</v>
      </c>
      <c r="M720" s="64">
        <v>550</v>
      </c>
      <c r="N720" s="67">
        <f>ABS(K720-$J720)</f>
        <v>118</v>
      </c>
      <c r="O720" s="64">
        <f>ABS(L720-$J720)</f>
        <v>118</v>
      </c>
      <c r="P720" s="64">
        <f>ABS(M720-$J720)</f>
        <v>204</v>
      </c>
      <c r="Q720" s="66">
        <v>8.9132158863537381</v>
      </c>
      <c r="R720" s="66">
        <f>$Q720*J720</f>
        <v>6720.5647783107188</v>
      </c>
      <c r="S720" s="67">
        <f>$Q720*K720</f>
        <v>7772.3242529004592</v>
      </c>
      <c r="T720" s="64">
        <f>$Q720*L720</f>
        <v>7772.3242529004592</v>
      </c>
      <c r="U720" s="64">
        <f>$Q720*M720</f>
        <v>4902.2687374945563</v>
      </c>
      <c r="V720" s="67">
        <f t="shared" si="61"/>
        <v>1051.7594745897404</v>
      </c>
      <c r="W720" s="64">
        <f t="shared" si="62"/>
        <v>1051.7594745897404</v>
      </c>
      <c r="X720" s="117">
        <f t="shared" si="63"/>
        <v>1818.2960408161625</v>
      </c>
      <c r="Y720" s="75">
        <f>IFERROR(MAX(1-N720/$J720,0),1)</f>
        <v>0.84350132625994689</v>
      </c>
      <c r="Z720" s="27">
        <f>IFERROR(MAX(1-O720/$J720,0),1)</f>
        <v>0.84350132625994689</v>
      </c>
      <c r="AA720" s="76">
        <f>IFERROR(MAX(1-P720/$J720,0),1)</f>
        <v>0.72944297082228116</v>
      </c>
      <c r="AB720" s="65" t="str">
        <f>IF(SUM($J720,M720)=0,"Others",VLOOKUP(AA720,Master!$B$4:$D$13,3,TRUE))</f>
        <v>70-80%</v>
      </c>
      <c r="AC720" s="60" t="str">
        <f>IF(SUM(J720,K720)=0,"Others",IF(AND(K720=0,J720&gt;0),"Not Forecasted But Sold",IF(AND(K720&gt;0,J720=0),"Forecasted But Not Sold",IF(K720/J720&gt;1.1,"Overforecast",IF(K720/J720&lt;0.9,"Underforecast","Normal")))))</f>
        <v>Overforecast</v>
      </c>
      <c r="AD720" s="61" t="str">
        <f>IF(SUM(J720,L720)=0,"Others",IF(AND(L720=0,J720&gt;0),"Not Forecasted But Sold",IF(AND(L720&gt;0,J720=0),"Forecasted But Not Sold",IF(L720/J720&gt;1.1,"Overforecast",IF(L720/J720&lt;0.9,"Underforecast","Normal")))))</f>
        <v>Overforecast</v>
      </c>
      <c r="AE720" s="61" t="str">
        <f>IF(SUM(J720,M720)=0,"Others",IF(AND(M720=0,J720&gt;0),"Not Forecasted But Sold",IF(AND(M720&gt;0,J720=0),"Forecasted But Not Sold",IF(M720/J720&gt;1.1,"Overforecast",IF(M720/J720&lt;0.9,"Underforecast","Normal")))))</f>
        <v>Underforecast</v>
      </c>
      <c r="AF720" s="144" t="str">
        <f>IFERROR(IF(J720=0,"0",VLOOKUP(J720/M720,Master!$N$5:$P$11,3,TRUE)),"Sales Agst No FC")</f>
        <v>120-150</v>
      </c>
    </row>
    <row r="721" spans="1:32" x14ac:dyDescent="0.45">
      <c r="A721" s="60" t="s">
        <v>2302</v>
      </c>
      <c r="B721" s="61" t="s">
        <v>1122</v>
      </c>
      <c r="C721" s="61" t="s">
        <v>1141</v>
      </c>
      <c r="D721" s="61" t="s">
        <v>1253</v>
      </c>
      <c r="E721" s="62" t="s">
        <v>832</v>
      </c>
      <c r="F721" s="62" t="s">
        <v>2007</v>
      </c>
      <c r="G721" s="63">
        <v>44593</v>
      </c>
      <c r="H721" s="64">
        <v>5354</v>
      </c>
      <c r="I721" s="61" t="str">
        <f t="shared" si="60"/>
        <v>Demand</v>
      </c>
      <c r="J721" s="66">
        <v>1061</v>
      </c>
      <c r="K721" s="67">
        <v>627</v>
      </c>
      <c r="L721" s="64">
        <v>627</v>
      </c>
      <c r="M721" s="64">
        <v>450</v>
      </c>
      <c r="N721" s="67">
        <f>ABS(K721-$J721)</f>
        <v>434</v>
      </c>
      <c r="O721" s="64">
        <f>ABS(L721-$J721)</f>
        <v>434</v>
      </c>
      <c r="P721" s="64">
        <f>ABS(M721-$J721)</f>
        <v>611</v>
      </c>
      <c r="Q721" s="66">
        <v>1.2775018963298275</v>
      </c>
      <c r="R721" s="66">
        <f>$Q721*J721</f>
        <v>1355.4295120059469</v>
      </c>
      <c r="S721" s="67">
        <f>$Q721*K721</f>
        <v>800.99368899880187</v>
      </c>
      <c r="T721" s="64">
        <f>$Q721*L721</f>
        <v>800.99368899880187</v>
      </c>
      <c r="U721" s="64">
        <f>$Q721*M721</f>
        <v>574.87585334842231</v>
      </c>
      <c r="V721" s="67">
        <f t="shared" si="61"/>
        <v>554.43582300714502</v>
      </c>
      <c r="W721" s="64">
        <f t="shared" si="62"/>
        <v>554.43582300714502</v>
      </c>
      <c r="X721" s="117">
        <f t="shared" si="63"/>
        <v>780.55365865752458</v>
      </c>
      <c r="Y721" s="75">
        <f>IFERROR(MAX(1-N721/$J721,0),1)</f>
        <v>0.59095193213949104</v>
      </c>
      <c r="Z721" s="27">
        <f>IFERROR(MAX(1-O721/$J721,0),1)</f>
        <v>0.59095193213949104</v>
      </c>
      <c r="AA721" s="76">
        <f>IFERROR(MAX(1-P721/$J721,0),1)</f>
        <v>0.42412818096135718</v>
      </c>
      <c r="AB721" s="65" t="str">
        <f>IF(SUM($J721,M721)=0,"Others",VLOOKUP(AA721,Master!$B$4:$D$13,3,TRUE))</f>
        <v>40-50%</v>
      </c>
      <c r="AC721" s="60" t="str">
        <f>IF(SUM(J721,K721)=0,"Others",IF(AND(K721=0,J721&gt;0),"Not Forecasted But Sold",IF(AND(K721&gt;0,J721=0),"Forecasted But Not Sold",IF(K721/J721&gt;1.1,"Overforecast",IF(K721/J721&lt;0.9,"Underforecast","Normal")))))</f>
        <v>Underforecast</v>
      </c>
      <c r="AD721" s="61" t="str">
        <f>IF(SUM(J721,L721)=0,"Others",IF(AND(L721=0,J721&gt;0),"Not Forecasted But Sold",IF(AND(L721&gt;0,J721=0),"Forecasted But Not Sold",IF(L721/J721&gt;1.1,"Overforecast",IF(L721/J721&lt;0.9,"Underforecast","Normal")))))</f>
        <v>Underforecast</v>
      </c>
      <c r="AE721" s="61" t="str">
        <f>IF(SUM(J721,M721)=0,"Others",IF(AND(M721=0,J721&gt;0),"Not Forecasted But Sold",IF(AND(M721&gt;0,J721=0),"Forecasted But Not Sold",IF(M721/J721&gt;1.1,"Overforecast",IF(M721/J721&lt;0.9,"Underforecast","Normal")))))</f>
        <v>Underforecast</v>
      </c>
      <c r="AF721" s="144" t="str">
        <f>IFERROR(IF(J721=0,"0",VLOOKUP(J721/M721,Master!$N$5:$P$11,3,TRUE)),"Sales Agst No FC")</f>
        <v>&gt;200"</v>
      </c>
    </row>
    <row r="722" spans="1:32" x14ac:dyDescent="0.45">
      <c r="A722" s="60" t="s">
        <v>2302</v>
      </c>
      <c r="B722" s="61" t="s">
        <v>1122</v>
      </c>
      <c r="C722" s="61" t="s">
        <v>1141</v>
      </c>
      <c r="D722" s="61" t="s">
        <v>1253</v>
      </c>
      <c r="E722" s="62" t="s">
        <v>833</v>
      </c>
      <c r="F722" s="62" t="s">
        <v>2008</v>
      </c>
      <c r="G722" s="63">
        <v>44593</v>
      </c>
      <c r="H722" s="64">
        <v>177</v>
      </c>
      <c r="I722" s="61" t="str">
        <f t="shared" si="60"/>
        <v>Demand</v>
      </c>
      <c r="J722" s="66">
        <v>153</v>
      </c>
      <c r="K722" s="67">
        <v>175</v>
      </c>
      <c r="L722" s="64">
        <v>175</v>
      </c>
      <c r="M722" s="64">
        <v>450</v>
      </c>
      <c r="N722" s="67">
        <f>ABS(K722-$J722)</f>
        <v>22</v>
      </c>
      <c r="O722" s="64">
        <f>ABS(L722-$J722)</f>
        <v>22</v>
      </c>
      <c r="P722" s="64">
        <f>ABS(M722-$J722)</f>
        <v>297</v>
      </c>
      <c r="Q722" s="66">
        <v>6.0070844735176063</v>
      </c>
      <c r="R722" s="66">
        <f>$Q722*J722</f>
        <v>919.08392444819378</v>
      </c>
      <c r="S722" s="67">
        <f>$Q722*K722</f>
        <v>1051.2397828655812</v>
      </c>
      <c r="T722" s="64">
        <f>$Q722*L722</f>
        <v>1051.2397828655812</v>
      </c>
      <c r="U722" s="64">
        <f>$Q722*M722</f>
        <v>2703.1880130829227</v>
      </c>
      <c r="V722" s="67">
        <f t="shared" si="61"/>
        <v>132.15585841738744</v>
      </c>
      <c r="W722" s="64">
        <f t="shared" si="62"/>
        <v>132.15585841738744</v>
      </c>
      <c r="X722" s="117">
        <f t="shared" si="63"/>
        <v>1784.1040886347289</v>
      </c>
      <c r="Y722" s="75">
        <f>IFERROR(MAX(1-N722/$J722,0),1)</f>
        <v>0.85620915032679745</v>
      </c>
      <c r="Z722" s="27">
        <f>IFERROR(MAX(1-O722/$J722,0),1)</f>
        <v>0.85620915032679745</v>
      </c>
      <c r="AA722" s="76">
        <f>IFERROR(MAX(1-P722/$J722,0),1)</f>
        <v>0</v>
      </c>
      <c r="AB722" s="65" t="str">
        <f>IF(SUM($J722,M722)=0,"Others",VLOOKUP(AA722,Master!$B$4:$D$13,3,TRUE))</f>
        <v>0-10%</v>
      </c>
      <c r="AC722" s="60" t="str">
        <f>IF(SUM(J722,K722)=0,"Others",IF(AND(K722=0,J722&gt;0),"Not Forecasted But Sold",IF(AND(K722&gt;0,J722=0),"Forecasted But Not Sold",IF(K722/J722&gt;1.1,"Overforecast",IF(K722/J722&lt;0.9,"Underforecast","Normal")))))</f>
        <v>Overforecast</v>
      </c>
      <c r="AD722" s="61" t="str">
        <f>IF(SUM(J722,L722)=0,"Others",IF(AND(L722=0,J722&gt;0),"Not Forecasted But Sold",IF(AND(L722&gt;0,J722=0),"Forecasted But Not Sold",IF(L722/J722&gt;1.1,"Overforecast",IF(L722/J722&lt;0.9,"Underforecast","Normal")))))</f>
        <v>Overforecast</v>
      </c>
      <c r="AE722" s="61" t="str">
        <f>IF(SUM(J722,M722)=0,"Others",IF(AND(M722=0,J722&gt;0),"Not Forecasted But Sold",IF(AND(M722&gt;0,J722=0),"Forecasted But Not Sold",IF(M722/J722&gt;1.1,"Overforecast",IF(M722/J722&lt;0.9,"Underforecast","Normal")))))</f>
        <v>Overforecast</v>
      </c>
      <c r="AF722" s="144" t="str">
        <f>IFERROR(IF(J722=0,"0",VLOOKUP(J722/M722,Master!$N$5:$P$11,3,TRUE)),"Sales Agst No FC")</f>
        <v>25-50</v>
      </c>
    </row>
    <row r="723" spans="1:32" x14ac:dyDescent="0.45">
      <c r="A723" s="60" t="s">
        <v>2302</v>
      </c>
      <c r="B723" s="61" t="s">
        <v>1122</v>
      </c>
      <c r="C723" s="61" t="s">
        <v>1141</v>
      </c>
      <c r="D723" s="61" t="s">
        <v>1253</v>
      </c>
      <c r="E723" s="62" t="s">
        <v>834</v>
      </c>
      <c r="F723" s="62" t="s">
        <v>2009</v>
      </c>
      <c r="G723" s="63">
        <v>44593</v>
      </c>
      <c r="H723" s="64">
        <v>5985</v>
      </c>
      <c r="I723" s="61" t="str">
        <f t="shared" si="60"/>
        <v>Supply</v>
      </c>
      <c r="J723" s="66">
        <v>5536</v>
      </c>
      <c r="K723" s="67">
        <v>4845</v>
      </c>
      <c r="L723" s="64">
        <v>4845</v>
      </c>
      <c r="M723" s="64">
        <v>7500</v>
      </c>
      <c r="N723" s="67">
        <f>ABS(K723-$J723)</f>
        <v>691</v>
      </c>
      <c r="O723" s="64">
        <f>ABS(L723-$J723)</f>
        <v>691</v>
      </c>
      <c r="P723" s="64">
        <f>ABS(M723-$J723)</f>
        <v>1964</v>
      </c>
      <c r="Q723" s="66">
        <v>6.1633311054125413</v>
      </c>
      <c r="R723" s="66">
        <f>$Q723*J723</f>
        <v>34120.200999563829</v>
      </c>
      <c r="S723" s="67">
        <f>$Q723*K723</f>
        <v>29861.339205723762</v>
      </c>
      <c r="T723" s="64">
        <f>$Q723*L723</f>
        <v>29861.339205723762</v>
      </c>
      <c r="U723" s="64">
        <f>$Q723*M723</f>
        <v>46224.983290594057</v>
      </c>
      <c r="V723" s="67">
        <f t="shared" si="61"/>
        <v>4258.8617938400675</v>
      </c>
      <c r="W723" s="64">
        <f t="shared" si="62"/>
        <v>4258.8617938400675</v>
      </c>
      <c r="X723" s="117">
        <f t="shared" si="63"/>
        <v>12104.782291030227</v>
      </c>
      <c r="Y723" s="75">
        <f>IFERROR(MAX(1-N723/$J723,0),1)</f>
        <v>0.87518063583815031</v>
      </c>
      <c r="Z723" s="27">
        <f>IFERROR(MAX(1-O723/$J723,0),1)</f>
        <v>0.87518063583815031</v>
      </c>
      <c r="AA723" s="76">
        <f>IFERROR(MAX(1-P723/$J723,0),1)</f>
        <v>0.64523121387283244</v>
      </c>
      <c r="AB723" s="65" t="str">
        <f>IF(SUM($J723,M723)=0,"Others",VLOOKUP(AA723,Master!$B$4:$D$13,3,TRUE))</f>
        <v>60-70%</v>
      </c>
      <c r="AC723" s="60" t="str">
        <f>IF(SUM(J723,K723)=0,"Others",IF(AND(K723=0,J723&gt;0),"Not Forecasted But Sold",IF(AND(K723&gt;0,J723=0),"Forecasted But Not Sold",IF(K723/J723&gt;1.1,"Overforecast",IF(K723/J723&lt;0.9,"Underforecast","Normal")))))</f>
        <v>Underforecast</v>
      </c>
      <c r="AD723" s="61" t="str">
        <f>IF(SUM(J723,L723)=0,"Others",IF(AND(L723=0,J723&gt;0),"Not Forecasted But Sold",IF(AND(L723&gt;0,J723=0),"Forecasted But Not Sold",IF(L723/J723&gt;1.1,"Overforecast",IF(L723/J723&lt;0.9,"Underforecast","Normal")))))</f>
        <v>Underforecast</v>
      </c>
      <c r="AE723" s="61" t="str">
        <f>IF(SUM(J723,M723)=0,"Others",IF(AND(M723=0,J723&gt;0),"Not Forecasted But Sold",IF(AND(M723&gt;0,J723=0),"Forecasted But Not Sold",IF(M723/J723&gt;1.1,"Overforecast",IF(M723/J723&lt;0.9,"Underforecast","Normal")))))</f>
        <v>Overforecast</v>
      </c>
      <c r="AF723" s="144" t="str">
        <f>IFERROR(IF(J723=0,"0",VLOOKUP(J723/M723,Master!$N$5:$P$11,3,TRUE)),"Sales Agst No FC")</f>
        <v>50-80</v>
      </c>
    </row>
    <row r="724" spans="1:32" x14ac:dyDescent="0.45">
      <c r="A724" s="60" t="s">
        <v>2302</v>
      </c>
      <c r="B724" s="61" t="s">
        <v>1122</v>
      </c>
      <c r="C724" s="61" t="s">
        <v>1141</v>
      </c>
      <c r="D724" s="61" t="s">
        <v>1253</v>
      </c>
      <c r="E724" s="62" t="s">
        <v>835</v>
      </c>
      <c r="F724" s="62" t="s">
        <v>2010</v>
      </c>
      <c r="G724" s="63">
        <v>44593</v>
      </c>
      <c r="H724" s="64">
        <v>3431</v>
      </c>
      <c r="I724" s="61" t="str">
        <f t="shared" si="60"/>
        <v>Demand</v>
      </c>
      <c r="J724" s="66">
        <v>59</v>
      </c>
      <c r="K724" s="67">
        <v>40</v>
      </c>
      <c r="L724" s="64">
        <v>40</v>
      </c>
      <c r="M724" s="64">
        <v>90</v>
      </c>
      <c r="N724" s="67">
        <f>ABS(K724-$J724)</f>
        <v>19</v>
      </c>
      <c r="O724" s="64">
        <f>ABS(L724-$J724)</f>
        <v>19</v>
      </c>
      <c r="P724" s="64">
        <f>ABS(M724-$J724)</f>
        <v>31</v>
      </c>
      <c r="Q724" s="66">
        <v>7.322370342053965</v>
      </c>
      <c r="R724" s="66">
        <f>$Q724*J724</f>
        <v>432.01985018118393</v>
      </c>
      <c r="S724" s="67">
        <f>$Q724*K724</f>
        <v>292.8948136821586</v>
      </c>
      <c r="T724" s="64">
        <f>$Q724*L724</f>
        <v>292.8948136821586</v>
      </c>
      <c r="U724" s="64">
        <f>$Q724*M724</f>
        <v>659.01333078485686</v>
      </c>
      <c r="V724" s="67">
        <f t="shared" si="61"/>
        <v>139.12503649902533</v>
      </c>
      <c r="W724" s="64">
        <f t="shared" si="62"/>
        <v>139.12503649902533</v>
      </c>
      <c r="X724" s="117">
        <f t="shared" si="63"/>
        <v>226.99348060367294</v>
      </c>
      <c r="Y724" s="75">
        <f>IFERROR(MAX(1-N724/$J724,0),1)</f>
        <v>0.67796610169491522</v>
      </c>
      <c r="Z724" s="27">
        <f>IFERROR(MAX(1-O724/$J724,0),1)</f>
        <v>0.67796610169491522</v>
      </c>
      <c r="AA724" s="76">
        <f>IFERROR(MAX(1-P724/$J724,0),1)</f>
        <v>0.47457627118644063</v>
      </c>
      <c r="AB724" s="65" t="str">
        <f>IF(SUM($J724,M724)=0,"Others",VLOOKUP(AA724,Master!$B$4:$D$13,3,TRUE))</f>
        <v>40-50%</v>
      </c>
      <c r="AC724" s="60" t="str">
        <f>IF(SUM(J724,K724)=0,"Others",IF(AND(K724=0,J724&gt;0),"Not Forecasted But Sold",IF(AND(K724&gt;0,J724=0),"Forecasted But Not Sold",IF(K724/J724&gt;1.1,"Overforecast",IF(K724/J724&lt;0.9,"Underforecast","Normal")))))</f>
        <v>Underforecast</v>
      </c>
      <c r="AD724" s="61" t="str">
        <f>IF(SUM(J724,L724)=0,"Others",IF(AND(L724=0,J724&gt;0),"Not Forecasted But Sold",IF(AND(L724&gt;0,J724=0),"Forecasted But Not Sold",IF(L724/J724&gt;1.1,"Overforecast",IF(L724/J724&lt;0.9,"Underforecast","Normal")))))</f>
        <v>Underforecast</v>
      </c>
      <c r="AE724" s="61" t="str">
        <f>IF(SUM(J724,M724)=0,"Others",IF(AND(M724=0,J724&gt;0),"Not Forecasted But Sold",IF(AND(M724&gt;0,J724=0),"Forecasted But Not Sold",IF(M724/J724&gt;1.1,"Overforecast",IF(M724/J724&lt;0.9,"Underforecast","Normal")))))</f>
        <v>Overforecast</v>
      </c>
      <c r="AF724" s="144" t="str">
        <f>IFERROR(IF(J724=0,"0",VLOOKUP(J724/M724,Master!$N$5:$P$11,3,TRUE)),"Sales Agst No FC")</f>
        <v>50-80</v>
      </c>
    </row>
    <row r="725" spans="1:32" x14ac:dyDescent="0.45">
      <c r="A725" s="60" t="s">
        <v>2302</v>
      </c>
      <c r="B725" s="61" t="s">
        <v>1122</v>
      </c>
      <c r="C725" s="61" t="s">
        <v>1141</v>
      </c>
      <c r="D725" s="61" t="s">
        <v>1253</v>
      </c>
      <c r="E725" s="62" t="s">
        <v>836</v>
      </c>
      <c r="F725" s="62" t="s">
        <v>2011</v>
      </c>
      <c r="G725" s="63">
        <v>44593</v>
      </c>
      <c r="H725" s="64">
        <v>5163</v>
      </c>
      <c r="I725" s="61" t="str">
        <f t="shared" si="60"/>
        <v>Demand</v>
      </c>
      <c r="J725" s="66">
        <v>71</v>
      </c>
      <c r="K725" s="67">
        <v>233</v>
      </c>
      <c r="L725" s="64">
        <v>233</v>
      </c>
      <c r="M725" s="64">
        <v>300</v>
      </c>
      <c r="N725" s="67">
        <f>ABS(K725-$J725)</f>
        <v>162</v>
      </c>
      <c r="O725" s="64">
        <f>ABS(L725-$J725)</f>
        <v>162</v>
      </c>
      <c r="P725" s="64">
        <f>ABS(M725-$J725)</f>
        <v>229</v>
      </c>
      <c r="Q725" s="66">
        <v>47.008717877136988</v>
      </c>
      <c r="R725" s="66">
        <f>$Q725*J725</f>
        <v>3337.6189692767261</v>
      </c>
      <c r="S725" s="67">
        <f>$Q725*K725</f>
        <v>10953.031265372918</v>
      </c>
      <c r="T725" s="64">
        <f>$Q725*L725</f>
        <v>10953.031265372918</v>
      </c>
      <c r="U725" s="64">
        <f>$Q725*M725</f>
        <v>14102.615363141096</v>
      </c>
      <c r="V725" s="67">
        <f t="shared" si="61"/>
        <v>7615.4122960961922</v>
      </c>
      <c r="W725" s="64">
        <f t="shared" si="62"/>
        <v>7615.4122960961922</v>
      </c>
      <c r="X725" s="117">
        <f t="shared" si="63"/>
        <v>10764.99639386437</v>
      </c>
      <c r="Y725" s="75">
        <f>IFERROR(MAX(1-N725/$J725,0),1)</f>
        <v>0</v>
      </c>
      <c r="Z725" s="27">
        <f>IFERROR(MAX(1-O725/$J725,0),1)</f>
        <v>0</v>
      </c>
      <c r="AA725" s="76">
        <f>IFERROR(MAX(1-P725/$J725,0),1)</f>
        <v>0</v>
      </c>
      <c r="AB725" s="65" t="str">
        <f>IF(SUM($J725,M725)=0,"Others",VLOOKUP(AA725,Master!$B$4:$D$13,3,TRUE))</f>
        <v>0-10%</v>
      </c>
      <c r="AC725" s="60" t="str">
        <f>IF(SUM(J725,K725)=0,"Others",IF(AND(K725=0,J725&gt;0),"Not Forecasted But Sold",IF(AND(K725&gt;0,J725=0),"Forecasted But Not Sold",IF(K725/J725&gt;1.1,"Overforecast",IF(K725/J725&lt;0.9,"Underforecast","Normal")))))</f>
        <v>Overforecast</v>
      </c>
      <c r="AD725" s="61" t="str">
        <f>IF(SUM(J725,L725)=0,"Others",IF(AND(L725=0,J725&gt;0),"Not Forecasted But Sold",IF(AND(L725&gt;0,J725=0),"Forecasted But Not Sold",IF(L725/J725&gt;1.1,"Overforecast",IF(L725/J725&lt;0.9,"Underforecast","Normal")))))</f>
        <v>Overforecast</v>
      </c>
      <c r="AE725" s="61" t="str">
        <f>IF(SUM(J725,M725)=0,"Others",IF(AND(M725=0,J725&gt;0),"Not Forecasted But Sold",IF(AND(M725&gt;0,J725=0),"Forecasted But Not Sold",IF(M725/J725&gt;1.1,"Overforecast",IF(M725/J725&lt;0.9,"Underforecast","Normal")))))</f>
        <v>Overforecast</v>
      </c>
      <c r="AF725" s="144" t="str">
        <f>IFERROR(IF(J725=0,"0",VLOOKUP(J725/M725,Master!$N$5:$P$11,3,TRUE)),"Sales Agst No FC")</f>
        <v>0-25</v>
      </c>
    </row>
    <row r="726" spans="1:32" x14ac:dyDescent="0.45">
      <c r="A726" s="60" t="s">
        <v>2302</v>
      </c>
      <c r="B726" s="61" t="s">
        <v>1122</v>
      </c>
      <c r="C726" s="61" t="s">
        <v>1141</v>
      </c>
      <c r="D726" s="61" t="s">
        <v>1253</v>
      </c>
      <c r="E726" s="62" t="s">
        <v>837</v>
      </c>
      <c r="F726" s="62" t="s">
        <v>2012</v>
      </c>
      <c r="G726" s="63">
        <v>44593</v>
      </c>
      <c r="H726" s="64">
        <v>1230</v>
      </c>
      <c r="I726" s="61" t="str">
        <f t="shared" si="60"/>
        <v>Demand</v>
      </c>
      <c r="J726" s="66">
        <v>0</v>
      </c>
      <c r="K726" s="67">
        <v>0</v>
      </c>
      <c r="L726" s="64">
        <v>0</v>
      </c>
      <c r="M726" s="64">
        <v>74</v>
      </c>
      <c r="N726" s="67">
        <f>ABS(K726-$J726)</f>
        <v>0</v>
      </c>
      <c r="O726" s="64">
        <f>ABS(L726-$J726)</f>
        <v>0</v>
      </c>
      <c r="P726" s="64">
        <f>ABS(M726-$J726)</f>
        <v>74</v>
      </c>
      <c r="Q726" s="66">
        <v>1.0536260000000002</v>
      </c>
      <c r="R726" s="66">
        <f>$Q726*J726</f>
        <v>0</v>
      </c>
      <c r="S726" s="67">
        <f>$Q726*K726</f>
        <v>0</v>
      </c>
      <c r="T726" s="64">
        <f>$Q726*L726</f>
        <v>0</v>
      </c>
      <c r="U726" s="64">
        <f>$Q726*M726</f>
        <v>77.96832400000001</v>
      </c>
      <c r="V726" s="67">
        <f t="shared" si="61"/>
        <v>0</v>
      </c>
      <c r="W726" s="64">
        <f t="shared" si="62"/>
        <v>0</v>
      </c>
      <c r="X726" s="117">
        <f t="shared" si="63"/>
        <v>77.96832400000001</v>
      </c>
      <c r="Y726" s="75">
        <f>IFERROR(MAX(1-N726/$J726,0),1)</f>
        <v>1</v>
      </c>
      <c r="Z726" s="27">
        <f>IFERROR(MAX(1-O726/$J726,0),1)</f>
        <v>1</v>
      </c>
      <c r="AA726" s="76">
        <f>IFERROR(MAX(1-P726/$J726,0),1)</f>
        <v>1</v>
      </c>
      <c r="AB726" s="65" t="str">
        <f>IF(SUM($J726,M726)=0,"Others",VLOOKUP(AA726,Master!$B$4:$D$13,3,TRUE))</f>
        <v>90-100%</v>
      </c>
      <c r="AC726" s="60" t="str">
        <f>IF(SUM(J726,K726)=0,"Others",IF(AND(K726=0,J726&gt;0),"Not Forecasted But Sold",IF(AND(K726&gt;0,J726=0),"Forecasted But Not Sold",IF(K726/J726&gt;1.1,"Overforecast",IF(K726/J726&lt;0.9,"Underforecast","Normal")))))</f>
        <v>Others</v>
      </c>
      <c r="AD726" s="61" t="str">
        <f>IF(SUM(J726,L726)=0,"Others",IF(AND(L726=0,J726&gt;0),"Not Forecasted But Sold",IF(AND(L726&gt;0,J726=0),"Forecasted But Not Sold",IF(L726/J726&gt;1.1,"Overforecast",IF(L726/J726&lt;0.9,"Underforecast","Normal")))))</f>
        <v>Others</v>
      </c>
      <c r="AE726" s="61" t="str">
        <f>IF(SUM(J726,M726)=0,"Others",IF(AND(M726=0,J726&gt;0),"Not Forecasted But Sold",IF(AND(M726&gt;0,J726=0),"Forecasted But Not Sold",IF(M726/J726&gt;1.1,"Overforecast",IF(M726/J726&lt;0.9,"Underforecast","Normal")))))</f>
        <v>Forecasted But Not Sold</v>
      </c>
      <c r="AF726" s="144" t="str">
        <f>IFERROR(IF(J726=0,"0",VLOOKUP(J726/M726,Master!$N$5:$P$11,3,TRUE)),"Sales Agst No FC")</f>
        <v>0</v>
      </c>
    </row>
    <row r="727" spans="1:32" x14ac:dyDescent="0.45">
      <c r="A727" s="60" t="s">
        <v>2302</v>
      </c>
      <c r="B727" s="61" t="s">
        <v>1122</v>
      </c>
      <c r="C727" s="61" t="s">
        <v>1141</v>
      </c>
      <c r="D727" s="61" t="s">
        <v>1253</v>
      </c>
      <c r="E727" s="62" t="s">
        <v>838</v>
      </c>
      <c r="F727" s="62" t="s">
        <v>2013</v>
      </c>
      <c r="G727" s="63">
        <v>44593</v>
      </c>
      <c r="H727" s="64">
        <v>4883</v>
      </c>
      <c r="I727" s="61" t="str">
        <f t="shared" si="60"/>
        <v>Demand</v>
      </c>
      <c r="J727" s="66">
        <v>725</v>
      </c>
      <c r="K727" s="67">
        <v>867</v>
      </c>
      <c r="L727" s="64">
        <v>867</v>
      </c>
      <c r="M727" s="64">
        <v>750</v>
      </c>
      <c r="N727" s="67">
        <f>ABS(K727-$J727)</f>
        <v>142</v>
      </c>
      <c r="O727" s="64">
        <f>ABS(L727-$J727)</f>
        <v>142</v>
      </c>
      <c r="P727" s="64">
        <f>ABS(M727-$J727)</f>
        <v>25</v>
      </c>
      <c r="Q727" s="66">
        <v>3.9076765045004653</v>
      </c>
      <c r="R727" s="66">
        <f>$Q727*J727</f>
        <v>2833.0654657628374</v>
      </c>
      <c r="S727" s="67">
        <f>$Q727*K727</f>
        <v>3387.9555294019033</v>
      </c>
      <c r="T727" s="64">
        <f>$Q727*L727</f>
        <v>3387.9555294019033</v>
      </c>
      <c r="U727" s="64">
        <f>$Q727*M727</f>
        <v>2930.7573783753492</v>
      </c>
      <c r="V727" s="67">
        <f t="shared" si="61"/>
        <v>554.89006363906583</v>
      </c>
      <c r="W727" s="64">
        <f t="shared" si="62"/>
        <v>554.89006363906583</v>
      </c>
      <c r="X727" s="117">
        <f t="shared" si="63"/>
        <v>97.691912612511715</v>
      </c>
      <c r="Y727" s="75">
        <f>IFERROR(MAX(1-N727/$J727,0),1)</f>
        <v>0.80413793103448272</v>
      </c>
      <c r="Z727" s="27">
        <f>IFERROR(MAX(1-O727/$J727,0),1)</f>
        <v>0.80413793103448272</v>
      </c>
      <c r="AA727" s="76">
        <f>IFERROR(MAX(1-P727/$J727,0),1)</f>
        <v>0.96551724137931039</v>
      </c>
      <c r="AB727" s="65" t="str">
        <f>IF(SUM($J727,M727)=0,"Others",VLOOKUP(AA727,Master!$B$4:$D$13,3,TRUE))</f>
        <v>90-100%</v>
      </c>
      <c r="AC727" s="60" t="str">
        <f>IF(SUM(J727,K727)=0,"Others",IF(AND(K727=0,J727&gt;0),"Not Forecasted But Sold",IF(AND(K727&gt;0,J727=0),"Forecasted But Not Sold",IF(K727/J727&gt;1.1,"Overforecast",IF(K727/J727&lt;0.9,"Underforecast","Normal")))))</f>
        <v>Overforecast</v>
      </c>
      <c r="AD727" s="61" t="str">
        <f>IF(SUM(J727,L727)=0,"Others",IF(AND(L727=0,J727&gt;0),"Not Forecasted But Sold",IF(AND(L727&gt;0,J727=0),"Forecasted But Not Sold",IF(L727/J727&gt;1.1,"Overforecast",IF(L727/J727&lt;0.9,"Underforecast","Normal")))))</f>
        <v>Overforecast</v>
      </c>
      <c r="AE727" s="61" t="str">
        <f>IF(SUM(J727,M727)=0,"Others",IF(AND(M727=0,J727&gt;0),"Not Forecasted But Sold",IF(AND(M727&gt;0,J727=0),"Forecasted But Not Sold",IF(M727/J727&gt;1.1,"Overforecast",IF(M727/J727&lt;0.9,"Underforecast","Normal")))))</f>
        <v>Normal</v>
      </c>
      <c r="AF727" s="144" t="str">
        <f>IFERROR(IF(J727=0,"0",VLOOKUP(J727/M727,Master!$N$5:$P$11,3,TRUE)),"Sales Agst No FC")</f>
        <v>80-120</v>
      </c>
    </row>
    <row r="728" spans="1:32" x14ac:dyDescent="0.45">
      <c r="A728" s="60" t="s">
        <v>2302</v>
      </c>
      <c r="B728" s="61" t="s">
        <v>1122</v>
      </c>
      <c r="C728" s="61" t="s">
        <v>1141</v>
      </c>
      <c r="D728" s="61" t="s">
        <v>1253</v>
      </c>
      <c r="E728" s="62" t="s">
        <v>839</v>
      </c>
      <c r="F728" s="62" t="s">
        <v>2014</v>
      </c>
      <c r="G728" s="63">
        <v>44593</v>
      </c>
      <c r="H728" s="64">
        <v>24400</v>
      </c>
      <c r="I728" s="61" t="str">
        <f t="shared" si="60"/>
        <v>Demand</v>
      </c>
      <c r="J728" s="66">
        <v>5725</v>
      </c>
      <c r="K728" s="67">
        <v>4475</v>
      </c>
      <c r="L728" s="64">
        <v>6500</v>
      </c>
      <c r="M728" s="64">
        <v>7500</v>
      </c>
      <c r="N728" s="67">
        <f>ABS(K728-$J728)</f>
        <v>1250</v>
      </c>
      <c r="O728" s="64">
        <f>ABS(L728-$J728)</f>
        <v>775</v>
      </c>
      <c r="P728" s="64">
        <f>ABS(M728-$J728)</f>
        <v>1775</v>
      </c>
      <c r="Q728" s="66">
        <v>6.2162718094783118</v>
      </c>
      <c r="R728" s="66">
        <f>$Q728*J728</f>
        <v>35588.156109263335</v>
      </c>
      <c r="S728" s="67">
        <f>$Q728*K728</f>
        <v>27817.816347415446</v>
      </c>
      <c r="T728" s="64">
        <f>$Q728*L728</f>
        <v>40405.766761609026</v>
      </c>
      <c r="U728" s="64">
        <f>$Q728*M728</f>
        <v>46622.038571087338</v>
      </c>
      <c r="V728" s="67">
        <f t="shared" si="61"/>
        <v>7770.3397618478884</v>
      </c>
      <c r="W728" s="64">
        <f t="shared" si="62"/>
        <v>4817.6106523456911</v>
      </c>
      <c r="X728" s="117">
        <f t="shared" si="63"/>
        <v>11033.882461824003</v>
      </c>
      <c r="Y728" s="75">
        <f>IFERROR(MAX(1-N728/$J728,0),1)</f>
        <v>0.78165938864628814</v>
      </c>
      <c r="Z728" s="27">
        <f>IFERROR(MAX(1-O728/$J728,0),1)</f>
        <v>0.86462882096069871</v>
      </c>
      <c r="AA728" s="76">
        <f>IFERROR(MAX(1-P728/$J728,0),1)</f>
        <v>0.68995633187772931</v>
      </c>
      <c r="AB728" s="65" t="str">
        <f>IF(SUM($J728,M728)=0,"Others",VLOOKUP(AA728,Master!$B$4:$D$13,3,TRUE))</f>
        <v>60-70%</v>
      </c>
      <c r="AC728" s="60" t="str">
        <f>IF(SUM(J728,K728)=0,"Others",IF(AND(K728=0,J728&gt;0),"Not Forecasted But Sold",IF(AND(K728&gt;0,J728=0),"Forecasted But Not Sold",IF(K728/J728&gt;1.1,"Overforecast",IF(K728/J728&lt;0.9,"Underforecast","Normal")))))</f>
        <v>Underforecast</v>
      </c>
      <c r="AD728" s="61" t="str">
        <f>IF(SUM(J728,L728)=0,"Others",IF(AND(L728=0,J728&gt;0),"Not Forecasted But Sold",IF(AND(L728&gt;0,J728=0),"Forecasted But Not Sold",IF(L728/J728&gt;1.1,"Overforecast",IF(L728/J728&lt;0.9,"Underforecast","Normal")))))</f>
        <v>Overforecast</v>
      </c>
      <c r="AE728" s="61" t="str">
        <f>IF(SUM(J728,M728)=0,"Others",IF(AND(M728=0,J728&gt;0),"Not Forecasted But Sold",IF(AND(M728&gt;0,J728=0),"Forecasted But Not Sold",IF(M728/J728&gt;1.1,"Overforecast",IF(M728/J728&lt;0.9,"Underforecast","Normal")))))</f>
        <v>Overforecast</v>
      </c>
      <c r="AF728" s="144" t="str">
        <f>IFERROR(IF(J728=0,"0",VLOOKUP(J728/M728,Master!$N$5:$P$11,3,TRUE)),"Sales Agst No FC")</f>
        <v>50-80</v>
      </c>
    </row>
    <row r="729" spans="1:32" x14ac:dyDescent="0.45">
      <c r="A729" s="60" t="s">
        <v>2302</v>
      </c>
      <c r="B729" s="61" t="s">
        <v>1122</v>
      </c>
      <c r="C729" s="61" t="s">
        <v>1141</v>
      </c>
      <c r="D729" s="61" t="s">
        <v>1253</v>
      </c>
      <c r="E729" s="62" t="s">
        <v>840</v>
      </c>
      <c r="F729" s="62" t="s">
        <v>2015</v>
      </c>
      <c r="G729" s="63">
        <v>44593</v>
      </c>
      <c r="H729" s="64">
        <v>0</v>
      </c>
      <c r="I729" s="61" t="str">
        <f t="shared" si="60"/>
        <v>Supply</v>
      </c>
      <c r="J729" s="66">
        <v>0</v>
      </c>
      <c r="K729" s="67">
        <v>4</v>
      </c>
      <c r="L729" s="64">
        <v>4</v>
      </c>
      <c r="M729" s="64">
        <v>5</v>
      </c>
      <c r="N729" s="67">
        <f>ABS(K729-$J729)</f>
        <v>4</v>
      </c>
      <c r="O729" s="64">
        <f>ABS(L729-$J729)</f>
        <v>4</v>
      </c>
      <c r="P729" s="64">
        <f>ABS(M729-$J729)</f>
        <v>5</v>
      </c>
      <c r="Q729" s="66">
        <v>36.842399999999998</v>
      </c>
      <c r="R729" s="66">
        <f>$Q729*J729</f>
        <v>0</v>
      </c>
      <c r="S729" s="67">
        <f>$Q729*K729</f>
        <v>147.36959999999999</v>
      </c>
      <c r="T729" s="64">
        <f>$Q729*L729</f>
        <v>147.36959999999999</v>
      </c>
      <c r="U729" s="64">
        <f>$Q729*M729</f>
        <v>184.21199999999999</v>
      </c>
      <c r="V729" s="67">
        <f t="shared" si="61"/>
        <v>147.36959999999999</v>
      </c>
      <c r="W729" s="64">
        <f t="shared" si="62"/>
        <v>147.36959999999999</v>
      </c>
      <c r="X729" s="117">
        <f t="shared" si="63"/>
        <v>184.21199999999999</v>
      </c>
      <c r="Y729" s="75">
        <f>IFERROR(MAX(1-N729/$J729,0),1)</f>
        <v>1</v>
      </c>
      <c r="Z729" s="27">
        <f>IFERROR(MAX(1-O729/$J729,0),1)</f>
        <v>1</v>
      </c>
      <c r="AA729" s="76">
        <f>IFERROR(MAX(1-P729/$J729,0),1)</f>
        <v>1</v>
      </c>
      <c r="AB729" s="65" t="str">
        <f>IF(SUM($J729,M729)=0,"Others",VLOOKUP(AA729,Master!$B$4:$D$13,3,TRUE))</f>
        <v>90-100%</v>
      </c>
      <c r="AC729" s="60" t="str">
        <f>IF(SUM(J729,K729)=0,"Others",IF(AND(K729=0,J729&gt;0),"Not Forecasted But Sold",IF(AND(K729&gt;0,J729=0),"Forecasted But Not Sold",IF(K729/J729&gt;1.1,"Overforecast",IF(K729/J729&lt;0.9,"Underforecast","Normal")))))</f>
        <v>Forecasted But Not Sold</v>
      </c>
      <c r="AD729" s="61" t="str">
        <f>IF(SUM(J729,L729)=0,"Others",IF(AND(L729=0,J729&gt;0),"Not Forecasted But Sold",IF(AND(L729&gt;0,J729=0),"Forecasted But Not Sold",IF(L729/J729&gt;1.1,"Overforecast",IF(L729/J729&lt;0.9,"Underforecast","Normal")))))</f>
        <v>Forecasted But Not Sold</v>
      </c>
      <c r="AE729" s="61" t="str">
        <f>IF(SUM(J729,M729)=0,"Others",IF(AND(M729=0,J729&gt;0),"Not Forecasted But Sold",IF(AND(M729&gt;0,J729=0),"Forecasted But Not Sold",IF(M729/J729&gt;1.1,"Overforecast",IF(M729/J729&lt;0.9,"Underforecast","Normal")))))</f>
        <v>Forecasted But Not Sold</v>
      </c>
      <c r="AF729" s="144" t="str">
        <f>IFERROR(IF(J729=0,"0",VLOOKUP(J729/M729,Master!$N$5:$P$11,3,TRUE)),"Sales Agst No FC")</f>
        <v>0</v>
      </c>
    </row>
    <row r="730" spans="1:32" x14ac:dyDescent="0.45">
      <c r="A730" s="60" t="s">
        <v>2302</v>
      </c>
      <c r="B730" s="61" t="s">
        <v>1122</v>
      </c>
      <c r="C730" s="61" t="s">
        <v>1141</v>
      </c>
      <c r="D730" s="61" t="s">
        <v>1253</v>
      </c>
      <c r="E730" s="62" t="s">
        <v>841</v>
      </c>
      <c r="F730" s="62" t="s">
        <v>2016</v>
      </c>
      <c r="G730" s="63">
        <v>44593</v>
      </c>
      <c r="H730" s="64">
        <v>0</v>
      </c>
      <c r="I730" s="61" t="str">
        <f t="shared" si="60"/>
        <v>Demand</v>
      </c>
      <c r="J730" s="66">
        <v>98</v>
      </c>
      <c r="K730" s="67">
        <v>102</v>
      </c>
      <c r="L730" s="64">
        <v>102</v>
      </c>
      <c r="M730" s="64">
        <v>50</v>
      </c>
      <c r="N730" s="67">
        <f>ABS(K730-$J730)</f>
        <v>4</v>
      </c>
      <c r="O730" s="64">
        <f>ABS(L730-$J730)</f>
        <v>4</v>
      </c>
      <c r="P730" s="64">
        <f>ABS(M730-$J730)</f>
        <v>48</v>
      </c>
      <c r="Q730" s="66">
        <v>62.534500000000001</v>
      </c>
      <c r="R730" s="66">
        <f>$Q730*J730</f>
        <v>6128.3810000000003</v>
      </c>
      <c r="S730" s="67">
        <f>$Q730*K730</f>
        <v>6378.5190000000002</v>
      </c>
      <c r="T730" s="64">
        <f>$Q730*L730</f>
        <v>6378.5190000000002</v>
      </c>
      <c r="U730" s="64">
        <f>$Q730*M730</f>
        <v>3126.7249999999999</v>
      </c>
      <c r="V730" s="67">
        <f t="shared" si="61"/>
        <v>250.13799999999992</v>
      </c>
      <c r="W730" s="64">
        <f t="shared" si="62"/>
        <v>250.13799999999992</v>
      </c>
      <c r="X730" s="117">
        <f t="shared" si="63"/>
        <v>3001.6560000000004</v>
      </c>
      <c r="Y730" s="75">
        <f>IFERROR(MAX(1-N730/$J730,0),1)</f>
        <v>0.95918367346938771</v>
      </c>
      <c r="Z730" s="27">
        <f>IFERROR(MAX(1-O730/$J730,0),1)</f>
        <v>0.95918367346938771</v>
      </c>
      <c r="AA730" s="76">
        <f>IFERROR(MAX(1-P730/$J730,0),1)</f>
        <v>0.51020408163265307</v>
      </c>
      <c r="AB730" s="65" t="str">
        <f>IF(SUM($J730,M730)=0,"Others",VLOOKUP(AA730,Master!$B$4:$D$13,3,TRUE))</f>
        <v>50-60%</v>
      </c>
      <c r="AC730" s="60" t="str">
        <f>IF(SUM(J730,K730)=0,"Others",IF(AND(K730=0,J730&gt;0),"Not Forecasted But Sold",IF(AND(K730&gt;0,J730=0),"Forecasted But Not Sold",IF(K730/J730&gt;1.1,"Overforecast",IF(K730/J730&lt;0.9,"Underforecast","Normal")))))</f>
        <v>Normal</v>
      </c>
      <c r="AD730" s="61" t="str">
        <f>IF(SUM(J730,L730)=0,"Others",IF(AND(L730=0,J730&gt;0),"Not Forecasted But Sold",IF(AND(L730&gt;0,J730=0),"Forecasted But Not Sold",IF(L730/J730&gt;1.1,"Overforecast",IF(L730/J730&lt;0.9,"Underforecast","Normal")))))</f>
        <v>Normal</v>
      </c>
      <c r="AE730" s="61" t="str">
        <f>IF(SUM(J730,M730)=0,"Others",IF(AND(M730=0,J730&gt;0),"Not Forecasted But Sold",IF(AND(M730&gt;0,J730=0),"Forecasted But Not Sold",IF(M730/J730&gt;1.1,"Overforecast",IF(M730/J730&lt;0.9,"Underforecast","Normal")))))</f>
        <v>Underforecast</v>
      </c>
      <c r="AF730" s="144" t="str">
        <f>IFERROR(IF(J730=0,"0",VLOOKUP(J730/M730,Master!$N$5:$P$11,3,TRUE)),"Sales Agst No FC")</f>
        <v>150-200</v>
      </c>
    </row>
    <row r="731" spans="1:32" x14ac:dyDescent="0.45">
      <c r="A731" s="60" t="s">
        <v>2302</v>
      </c>
      <c r="B731" s="61" t="s">
        <v>1122</v>
      </c>
      <c r="C731" s="61" t="s">
        <v>1141</v>
      </c>
      <c r="D731" s="61" t="s">
        <v>1253</v>
      </c>
      <c r="E731" s="62" t="s">
        <v>842</v>
      </c>
      <c r="F731" s="62" t="s">
        <v>2017</v>
      </c>
      <c r="G731" s="63">
        <v>44593</v>
      </c>
      <c r="H731" s="64">
        <v>7289</v>
      </c>
      <c r="I731" s="61" t="str">
        <f t="shared" si="60"/>
        <v>Demand</v>
      </c>
      <c r="J731" s="66">
        <v>215</v>
      </c>
      <c r="K731" s="67">
        <v>260</v>
      </c>
      <c r="L731" s="64">
        <v>260</v>
      </c>
      <c r="M731" s="64">
        <v>400</v>
      </c>
      <c r="N731" s="67">
        <f>ABS(K731-$J731)</f>
        <v>45</v>
      </c>
      <c r="O731" s="64">
        <f>ABS(L731-$J731)</f>
        <v>45</v>
      </c>
      <c r="P731" s="64">
        <f>ABS(M731-$J731)</f>
        <v>185</v>
      </c>
      <c r="Q731" s="66">
        <v>0.71961070898487434</v>
      </c>
      <c r="R731" s="66">
        <f>$Q731*J731</f>
        <v>154.71630243174798</v>
      </c>
      <c r="S731" s="67">
        <f>$Q731*K731</f>
        <v>187.09878433606733</v>
      </c>
      <c r="T731" s="64">
        <f>$Q731*L731</f>
        <v>187.09878433606733</v>
      </c>
      <c r="U731" s="64">
        <f>$Q731*M731</f>
        <v>287.84428359394974</v>
      </c>
      <c r="V731" s="67">
        <f t="shared" si="61"/>
        <v>32.382481904319349</v>
      </c>
      <c r="W731" s="64">
        <f t="shared" si="62"/>
        <v>32.382481904319349</v>
      </c>
      <c r="X731" s="117">
        <f t="shared" si="63"/>
        <v>133.12798116220176</v>
      </c>
      <c r="Y731" s="75">
        <f>IFERROR(MAX(1-N731/$J731,0),1)</f>
        <v>0.79069767441860461</v>
      </c>
      <c r="Z731" s="27">
        <f>IFERROR(MAX(1-O731/$J731,0),1)</f>
        <v>0.79069767441860461</v>
      </c>
      <c r="AA731" s="76">
        <f>IFERROR(MAX(1-P731/$J731,0),1)</f>
        <v>0.13953488372093026</v>
      </c>
      <c r="AB731" s="65" t="str">
        <f>IF(SUM($J731,M731)=0,"Others",VLOOKUP(AA731,Master!$B$4:$D$13,3,TRUE))</f>
        <v>10-20%</v>
      </c>
      <c r="AC731" s="60" t="str">
        <f>IF(SUM(J731,K731)=0,"Others",IF(AND(K731=0,J731&gt;0),"Not Forecasted But Sold",IF(AND(K731&gt;0,J731=0),"Forecasted But Not Sold",IF(K731/J731&gt;1.1,"Overforecast",IF(K731/J731&lt;0.9,"Underforecast","Normal")))))</f>
        <v>Overforecast</v>
      </c>
      <c r="AD731" s="61" t="str">
        <f>IF(SUM(J731,L731)=0,"Others",IF(AND(L731=0,J731&gt;0),"Not Forecasted But Sold",IF(AND(L731&gt;0,J731=0),"Forecasted But Not Sold",IF(L731/J731&gt;1.1,"Overforecast",IF(L731/J731&lt;0.9,"Underforecast","Normal")))))</f>
        <v>Overforecast</v>
      </c>
      <c r="AE731" s="61" t="str">
        <f>IF(SUM(J731,M731)=0,"Others",IF(AND(M731=0,J731&gt;0),"Not Forecasted But Sold",IF(AND(M731&gt;0,J731=0),"Forecasted But Not Sold",IF(M731/J731&gt;1.1,"Overforecast",IF(M731/J731&lt;0.9,"Underforecast","Normal")))))</f>
        <v>Overforecast</v>
      </c>
      <c r="AF731" s="144" t="str">
        <f>IFERROR(IF(J731=0,"0",VLOOKUP(J731/M731,Master!$N$5:$P$11,3,TRUE)),"Sales Agst No FC")</f>
        <v>50-80</v>
      </c>
    </row>
    <row r="732" spans="1:32" x14ac:dyDescent="0.45">
      <c r="A732" s="60" t="s">
        <v>2302</v>
      </c>
      <c r="B732" s="61" t="s">
        <v>1122</v>
      </c>
      <c r="C732" s="61" t="s">
        <v>1141</v>
      </c>
      <c r="D732" s="61" t="s">
        <v>1253</v>
      </c>
      <c r="E732" s="62" t="s">
        <v>843</v>
      </c>
      <c r="F732" s="62" t="s">
        <v>2018</v>
      </c>
      <c r="G732" s="63">
        <v>44593</v>
      </c>
      <c r="H732" s="64">
        <v>50</v>
      </c>
      <c r="I732" s="61" t="str">
        <f t="shared" si="60"/>
        <v>Supply</v>
      </c>
      <c r="J732" s="66">
        <v>1287</v>
      </c>
      <c r="K732" s="67">
        <v>3078</v>
      </c>
      <c r="L732" s="64">
        <v>3078</v>
      </c>
      <c r="M732" s="64">
        <v>3200</v>
      </c>
      <c r="N732" s="67">
        <f>ABS(K732-$J732)</f>
        <v>1791</v>
      </c>
      <c r="O732" s="64">
        <f>ABS(L732-$J732)</f>
        <v>1791</v>
      </c>
      <c r="P732" s="64">
        <f>ABS(M732-$J732)</f>
        <v>1913</v>
      </c>
      <c r="Q732" s="66">
        <v>3.1451474605845871</v>
      </c>
      <c r="R732" s="66">
        <f>$Q732*J732</f>
        <v>4047.8047817723636</v>
      </c>
      <c r="S732" s="67">
        <f>$Q732*K732</f>
        <v>9680.7638836793594</v>
      </c>
      <c r="T732" s="64">
        <f>$Q732*L732</f>
        <v>9680.7638836793594</v>
      </c>
      <c r="U732" s="64">
        <f>$Q732*M732</f>
        <v>10064.471873870678</v>
      </c>
      <c r="V732" s="67">
        <f t="shared" si="61"/>
        <v>5632.9591019069958</v>
      </c>
      <c r="W732" s="64">
        <f t="shared" si="62"/>
        <v>5632.9591019069958</v>
      </c>
      <c r="X732" s="117">
        <f t="shared" si="63"/>
        <v>6016.6670920983142</v>
      </c>
      <c r="Y732" s="75">
        <f>IFERROR(MAX(1-N732/$J732,0),1)</f>
        <v>0</v>
      </c>
      <c r="Z732" s="27">
        <f>IFERROR(MAX(1-O732/$J732,0),1)</f>
        <v>0</v>
      </c>
      <c r="AA732" s="76">
        <f>IFERROR(MAX(1-P732/$J732,0),1)</f>
        <v>0</v>
      </c>
      <c r="AB732" s="65" t="str">
        <f>IF(SUM($J732,M732)=0,"Others",VLOOKUP(AA732,Master!$B$4:$D$13,3,TRUE))</f>
        <v>0-10%</v>
      </c>
      <c r="AC732" s="60" t="str">
        <f>IF(SUM(J732,K732)=0,"Others",IF(AND(K732=0,J732&gt;0),"Not Forecasted But Sold",IF(AND(K732&gt;0,J732=0),"Forecasted But Not Sold",IF(K732/J732&gt;1.1,"Overforecast",IF(K732/J732&lt;0.9,"Underforecast","Normal")))))</f>
        <v>Overforecast</v>
      </c>
      <c r="AD732" s="61" t="str">
        <f>IF(SUM(J732,L732)=0,"Others",IF(AND(L732=0,J732&gt;0),"Not Forecasted But Sold",IF(AND(L732&gt;0,J732=0),"Forecasted But Not Sold",IF(L732/J732&gt;1.1,"Overforecast",IF(L732/J732&lt;0.9,"Underforecast","Normal")))))</f>
        <v>Overforecast</v>
      </c>
      <c r="AE732" s="61" t="str">
        <f>IF(SUM(J732,M732)=0,"Others",IF(AND(M732=0,J732&gt;0),"Not Forecasted But Sold",IF(AND(M732&gt;0,J732=0),"Forecasted But Not Sold",IF(M732/J732&gt;1.1,"Overforecast",IF(M732/J732&lt;0.9,"Underforecast","Normal")))))</f>
        <v>Overforecast</v>
      </c>
      <c r="AF732" s="144" t="str">
        <f>IFERROR(IF(J732=0,"0",VLOOKUP(J732/M732,Master!$N$5:$P$11,3,TRUE)),"Sales Agst No FC")</f>
        <v>25-50</v>
      </c>
    </row>
    <row r="733" spans="1:32" x14ac:dyDescent="0.45">
      <c r="A733" s="60" t="s">
        <v>2302</v>
      </c>
      <c r="B733" s="61" t="s">
        <v>1122</v>
      </c>
      <c r="C733" s="61" t="s">
        <v>1141</v>
      </c>
      <c r="D733" s="61" t="s">
        <v>1253</v>
      </c>
      <c r="E733" s="62" t="s">
        <v>844</v>
      </c>
      <c r="F733" s="62" t="s">
        <v>2019</v>
      </c>
      <c r="G733" s="63">
        <v>44593</v>
      </c>
      <c r="H733" s="64">
        <v>28018</v>
      </c>
      <c r="I733" s="61" t="str">
        <f t="shared" si="60"/>
        <v>Demand</v>
      </c>
      <c r="J733" s="66">
        <v>7888</v>
      </c>
      <c r="K733" s="67">
        <v>12207</v>
      </c>
      <c r="L733" s="64">
        <v>12207</v>
      </c>
      <c r="M733" s="64">
        <v>12800</v>
      </c>
      <c r="N733" s="67">
        <f>ABS(K733-$J733)</f>
        <v>4319</v>
      </c>
      <c r="O733" s="64">
        <f>ABS(L733-$J733)</f>
        <v>4319</v>
      </c>
      <c r="P733" s="64">
        <f>ABS(M733-$J733)</f>
        <v>4912</v>
      </c>
      <c r="Q733" s="66">
        <v>3.1474366714668265</v>
      </c>
      <c r="R733" s="66">
        <f>$Q733*J733</f>
        <v>24826.980464530327</v>
      </c>
      <c r="S733" s="67">
        <f>$Q733*K733</f>
        <v>38420.759448595549</v>
      </c>
      <c r="T733" s="64">
        <f>$Q733*L733</f>
        <v>38420.759448595549</v>
      </c>
      <c r="U733" s="64">
        <f>$Q733*M733</f>
        <v>40287.189394775378</v>
      </c>
      <c r="V733" s="67">
        <f t="shared" si="61"/>
        <v>13593.778984065222</v>
      </c>
      <c r="W733" s="64">
        <f t="shared" si="62"/>
        <v>13593.778984065222</v>
      </c>
      <c r="X733" s="117">
        <f t="shared" si="63"/>
        <v>15460.208930245051</v>
      </c>
      <c r="Y733" s="75">
        <f>IFERROR(MAX(1-N733/$J733,0),1)</f>
        <v>0.45245943204868155</v>
      </c>
      <c r="Z733" s="27">
        <f>IFERROR(MAX(1-O733/$J733,0),1)</f>
        <v>0.45245943204868155</v>
      </c>
      <c r="AA733" s="76">
        <f>IFERROR(MAX(1-P733/$J733,0),1)</f>
        <v>0.37728194726166331</v>
      </c>
      <c r="AB733" s="65" t="str">
        <f>IF(SUM($J733,M733)=0,"Others",VLOOKUP(AA733,Master!$B$4:$D$13,3,TRUE))</f>
        <v>30-40%</v>
      </c>
      <c r="AC733" s="60" t="str">
        <f>IF(SUM(J733,K733)=0,"Others",IF(AND(K733=0,J733&gt;0),"Not Forecasted But Sold",IF(AND(K733&gt;0,J733=0),"Forecasted But Not Sold",IF(K733/J733&gt;1.1,"Overforecast",IF(K733/J733&lt;0.9,"Underforecast","Normal")))))</f>
        <v>Overforecast</v>
      </c>
      <c r="AD733" s="61" t="str">
        <f>IF(SUM(J733,L733)=0,"Others",IF(AND(L733=0,J733&gt;0),"Not Forecasted But Sold",IF(AND(L733&gt;0,J733=0),"Forecasted But Not Sold",IF(L733/J733&gt;1.1,"Overforecast",IF(L733/J733&lt;0.9,"Underforecast","Normal")))))</f>
        <v>Overforecast</v>
      </c>
      <c r="AE733" s="61" t="str">
        <f>IF(SUM(J733,M733)=0,"Others",IF(AND(M733=0,J733&gt;0),"Not Forecasted But Sold",IF(AND(M733&gt;0,J733=0),"Forecasted But Not Sold",IF(M733/J733&gt;1.1,"Overforecast",IF(M733/J733&lt;0.9,"Underforecast","Normal")))))</f>
        <v>Overforecast</v>
      </c>
      <c r="AF733" s="144" t="str">
        <f>IFERROR(IF(J733=0,"0",VLOOKUP(J733/M733,Master!$N$5:$P$11,3,TRUE)),"Sales Agst No FC")</f>
        <v>50-80</v>
      </c>
    </row>
    <row r="734" spans="1:32" x14ac:dyDescent="0.45">
      <c r="A734" s="60" t="s">
        <v>2302</v>
      </c>
      <c r="B734" s="61" t="s">
        <v>1122</v>
      </c>
      <c r="C734" s="61" t="s">
        <v>1141</v>
      </c>
      <c r="D734" s="61" t="s">
        <v>1253</v>
      </c>
      <c r="E734" s="62" t="s">
        <v>845</v>
      </c>
      <c r="F734" s="62" t="s">
        <v>2020</v>
      </c>
      <c r="G734" s="63">
        <v>44593</v>
      </c>
      <c r="H734" s="64">
        <v>4997</v>
      </c>
      <c r="I734" s="61" t="str">
        <f t="shared" si="60"/>
        <v>Demand</v>
      </c>
      <c r="J734" s="66">
        <v>1334</v>
      </c>
      <c r="K734" s="67">
        <v>968</v>
      </c>
      <c r="L734" s="64">
        <v>968</v>
      </c>
      <c r="M734" s="64">
        <v>1500</v>
      </c>
      <c r="N734" s="67">
        <f>ABS(K734-$J734)</f>
        <v>366</v>
      </c>
      <c r="O734" s="64">
        <f>ABS(L734-$J734)</f>
        <v>366</v>
      </c>
      <c r="P734" s="64">
        <f>ABS(M734-$J734)</f>
        <v>166</v>
      </c>
      <c r="Q734" s="66">
        <v>4.6482781379435023</v>
      </c>
      <c r="R734" s="66">
        <f>$Q734*J734</f>
        <v>6200.8030360166322</v>
      </c>
      <c r="S734" s="67">
        <f>$Q734*K734</f>
        <v>4499.5332375293101</v>
      </c>
      <c r="T734" s="64">
        <f>$Q734*L734</f>
        <v>4499.5332375293101</v>
      </c>
      <c r="U734" s="64">
        <f>$Q734*M734</f>
        <v>6972.4172069152537</v>
      </c>
      <c r="V734" s="67">
        <f t="shared" si="61"/>
        <v>1701.2697984873221</v>
      </c>
      <c r="W734" s="64">
        <f t="shared" si="62"/>
        <v>1701.2697984873221</v>
      </c>
      <c r="X734" s="117">
        <f t="shared" si="63"/>
        <v>771.61417089862152</v>
      </c>
      <c r="Y734" s="75">
        <f>IFERROR(MAX(1-N734/$J734,0),1)</f>
        <v>0.72563718140929534</v>
      </c>
      <c r="Z734" s="27">
        <f>IFERROR(MAX(1-O734/$J734,0),1)</f>
        <v>0.72563718140929534</v>
      </c>
      <c r="AA734" s="76">
        <f>IFERROR(MAX(1-P734/$J734,0),1)</f>
        <v>0.87556221889055474</v>
      </c>
      <c r="AB734" s="65" t="str">
        <f>IF(SUM($J734,M734)=0,"Others",VLOOKUP(AA734,Master!$B$4:$D$13,3,TRUE))</f>
        <v>80-90%</v>
      </c>
      <c r="AC734" s="60" t="str">
        <f>IF(SUM(J734,K734)=0,"Others",IF(AND(K734=0,J734&gt;0),"Not Forecasted But Sold",IF(AND(K734&gt;0,J734=0),"Forecasted But Not Sold",IF(K734/J734&gt;1.1,"Overforecast",IF(K734/J734&lt;0.9,"Underforecast","Normal")))))</f>
        <v>Underforecast</v>
      </c>
      <c r="AD734" s="61" t="str">
        <f>IF(SUM(J734,L734)=0,"Others",IF(AND(L734=0,J734&gt;0),"Not Forecasted But Sold",IF(AND(L734&gt;0,J734=0),"Forecasted But Not Sold",IF(L734/J734&gt;1.1,"Overforecast",IF(L734/J734&lt;0.9,"Underforecast","Normal")))))</f>
        <v>Underforecast</v>
      </c>
      <c r="AE734" s="61" t="str">
        <f>IF(SUM(J734,M734)=0,"Others",IF(AND(M734=0,J734&gt;0),"Not Forecasted But Sold",IF(AND(M734&gt;0,J734=0),"Forecasted But Not Sold",IF(M734/J734&gt;1.1,"Overforecast",IF(M734/J734&lt;0.9,"Underforecast","Normal")))))</f>
        <v>Overforecast</v>
      </c>
      <c r="AF734" s="144" t="str">
        <f>IFERROR(IF(J734=0,"0",VLOOKUP(J734/M734,Master!$N$5:$P$11,3,TRUE)),"Sales Agst No FC")</f>
        <v>80-120</v>
      </c>
    </row>
    <row r="735" spans="1:32" x14ac:dyDescent="0.45">
      <c r="A735" s="60" t="s">
        <v>2302</v>
      </c>
      <c r="B735" s="61" t="s">
        <v>1122</v>
      </c>
      <c r="C735" s="61" t="s">
        <v>1141</v>
      </c>
      <c r="D735" s="61" t="s">
        <v>1253</v>
      </c>
      <c r="E735" s="62" t="s">
        <v>846</v>
      </c>
      <c r="F735" s="62" t="s">
        <v>2021</v>
      </c>
      <c r="G735" s="63">
        <v>44593</v>
      </c>
      <c r="H735" s="64">
        <v>16623</v>
      </c>
      <c r="I735" s="61" t="str">
        <f t="shared" si="60"/>
        <v>Demand</v>
      </c>
      <c r="J735" s="66">
        <v>9999</v>
      </c>
      <c r="K735" s="67">
        <v>8581</v>
      </c>
      <c r="L735" s="64">
        <v>8581</v>
      </c>
      <c r="M735" s="64">
        <v>12000</v>
      </c>
      <c r="N735" s="67">
        <f>ABS(K735-$J735)</f>
        <v>1418</v>
      </c>
      <c r="O735" s="64">
        <f>ABS(L735-$J735)</f>
        <v>1418</v>
      </c>
      <c r="P735" s="64">
        <f>ABS(M735-$J735)</f>
        <v>2001</v>
      </c>
      <c r="Q735" s="66">
        <v>4.2598025371387092</v>
      </c>
      <c r="R735" s="66">
        <f>$Q735*J735</f>
        <v>42593.765568849951</v>
      </c>
      <c r="S735" s="67">
        <f>$Q735*K735</f>
        <v>36553.365571187263</v>
      </c>
      <c r="T735" s="64">
        <f>$Q735*L735</f>
        <v>36553.365571187263</v>
      </c>
      <c r="U735" s="64">
        <f>$Q735*M735</f>
        <v>51117.630445664508</v>
      </c>
      <c r="V735" s="67">
        <f t="shared" si="61"/>
        <v>6040.3999976626874</v>
      </c>
      <c r="W735" s="64">
        <f t="shared" si="62"/>
        <v>6040.3999976626874</v>
      </c>
      <c r="X735" s="117">
        <f t="shared" si="63"/>
        <v>8523.8648768145576</v>
      </c>
      <c r="Y735" s="75">
        <f>IFERROR(MAX(1-N735/$J735,0),1)</f>
        <v>0.85818581858185816</v>
      </c>
      <c r="Z735" s="27">
        <f>IFERROR(MAX(1-O735/$J735,0),1)</f>
        <v>0.85818581858185816</v>
      </c>
      <c r="AA735" s="76">
        <f>IFERROR(MAX(1-P735/$J735,0),1)</f>
        <v>0.79987998799879989</v>
      </c>
      <c r="AB735" s="65" t="str">
        <f>IF(SUM($J735,M735)=0,"Others",VLOOKUP(AA735,Master!$B$4:$D$13,3,TRUE))</f>
        <v>70-80%</v>
      </c>
      <c r="AC735" s="60" t="str">
        <f>IF(SUM(J735,K735)=0,"Others",IF(AND(K735=0,J735&gt;0),"Not Forecasted But Sold",IF(AND(K735&gt;0,J735=0),"Forecasted But Not Sold",IF(K735/J735&gt;1.1,"Overforecast",IF(K735/J735&lt;0.9,"Underforecast","Normal")))))</f>
        <v>Underforecast</v>
      </c>
      <c r="AD735" s="61" t="str">
        <f>IF(SUM(J735,L735)=0,"Others",IF(AND(L735=0,J735&gt;0),"Not Forecasted But Sold",IF(AND(L735&gt;0,J735=0),"Forecasted But Not Sold",IF(L735/J735&gt;1.1,"Overforecast",IF(L735/J735&lt;0.9,"Underforecast","Normal")))))</f>
        <v>Underforecast</v>
      </c>
      <c r="AE735" s="61" t="str">
        <f>IF(SUM(J735,M735)=0,"Others",IF(AND(M735=0,J735&gt;0),"Not Forecasted But Sold",IF(AND(M735&gt;0,J735=0),"Forecasted But Not Sold",IF(M735/J735&gt;1.1,"Overforecast",IF(M735/J735&lt;0.9,"Underforecast","Normal")))))</f>
        <v>Overforecast</v>
      </c>
      <c r="AF735" s="144" t="str">
        <f>IFERROR(IF(J735=0,"0",VLOOKUP(J735/M735,Master!$N$5:$P$11,3,TRUE)),"Sales Agst No FC")</f>
        <v>80-120</v>
      </c>
    </row>
    <row r="736" spans="1:32" x14ac:dyDescent="0.45">
      <c r="A736" s="60" t="s">
        <v>2302</v>
      </c>
      <c r="B736" s="61" t="s">
        <v>1122</v>
      </c>
      <c r="C736" s="61" t="s">
        <v>1141</v>
      </c>
      <c r="D736" s="61" t="s">
        <v>1253</v>
      </c>
      <c r="E736" s="62" t="s">
        <v>847</v>
      </c>
      <c r="F736" s="62" t="s">
        <v>2022</v>
      </c>
      <c r="G736" s="63">
        <v>44593</v>
      </c>
      <c r="H736" s="64">
        <v>2873</v>
      </c>
      <c r="I736" s="61" t="str">
        <f t="shared" si="60"/>
        <v>Demand</v>
      </c>
      <c r="J736" s="66">
        <v>302</v>
      </c>
      <c r="K736" s="67">
        <v>248</v>
      </c>
      <c r="L736" s="64">
        <v>248</v>
      </c>
      <c r="M736" s="64">
        <v>300</v>
      </c>
      <c r="N736" s="67">
        <f>ABS(K736-$J736)</f>
        <v>54</v>
      </c>
      <c r="O736" s="64">
        <f>ABS(L736-$J736)</f>
        <v>54</v>
      </c>
      <c r="P736" s="64">
        <f>ABS(M736-$J736)</f>
        <v>2</v>
      </c>
      <c r="Q736" s="66">
        <v>1.0267479986596826</v>
      </c>
      <c r="R736" s="66">
        <f>$Q736*J736</f>
        <v>310.07789559522416</v>
      </c>
      <c r="S736" s="67">
        <f>$Q736*K736</f>
        <v>254.63350366760127</v>
      </c>
      <c r="T736" s="64">
        <f>$Q736*L736</f>
        <v>254.63350366760127</v>
      </c>
      <c r="U736" s="64">
        <f>$Q736*M736</f>
        <v>308.02439959790479</v>
      </c>
      <c r="V736" s="67">
        <f t="shared" si="61"/>
        <v>55.444391927622888</v>
      </c>
      <c r="W736" s="64">
        <f t="shared" si="62"/>
        <v>55.444391927622888</v>
      </c>
      <c r="X736" s="117">
        <f t="shared" si="63"/>
        <v>2.0534959973193736</v>
      </c>
      <c r="Y736" s="75">
        <f>IFERROR(MAX(1-N736/$J736,0),1)</f>
        <v>0.82119205298013243</v>
      </c>
      <c r="Z736" s="27">
        <f>IFERROR(MAX(1-O736/$J736,0),1)</f>
        <v>0.82119205298013243</v>
      </c>
      <c r="AA736" s="76">
        <f>IFERROR(MAX(1-P736/$J736,0),1)</f>
        <v>0.99337748344370858</v>
      </c>
      <c r="AB736" s="65" t="str">
        <f>IF(SUM($J736,M736)=0,"Others",VLOOKUP(AA736,Master!$B$4:$D$13,3,TRUE))</f>
        <v>90-100%</v>
      </c>
      <c r="AC736" s="60" t="str">
        <f>IF(SUM(J736,K736)=0,"Others",IF(AND(K736=0,J736&gt;0),"Not Forecasted But Sold",IF(AND(K736&gt;0,J736=0),"Forecasted But Not Sold",IF(K736/J736&gt;1.1,"Overforecast",IF(K736/J736&lt;0.9,"Underforecast","Normal")))))</f>
        <v>Underforecast</v>
      </c>
      <c r="AD736" s="61" t="str">
        <f>IF(SUM(J736,L736)=0,"Others",IF(AND(L736=0,J736&gt;0),"Not Forecasted But Sold",IF(AND(L736&gt;0,J736=0),"Forecasted But Not Sold",IF(L736/J736&gt;1.1,"Overforecast",IF(L736/J736&lt;0.9,"Underforecast","Normal")))))</f>
        <v>Underforecast</v>
      </c>
      <c r="AE736" s="61" t="str">
        <f>IF(SUM(J736,M736)=0,"Others",IF(AND(M736=0,J736&gt;0),"Not Forecasted But Sold",IF(AND(M736&gt;0,J736=0),"Forecasted But Not Sold",IF(M736/J736&gt;1.1,"Overforecast",IF(M736/J736&lt;0.9,"Underforecast","Normal")))))</f>
        <v>Normal</v>
      </c>
      <c r="AF736" s="144" t="str">
        <f>IFERROR(IF(J736=0,"0",VLOOKUP(J736/M736,Master!$N$5:$P$11,3,TRUE)),"Sales Agst No FC")</f>
        <v>80-120</v>
      </c>
    </row>
    <row r="737" spans="1:32" x14ac:dyDescent="0.45">
      <c r="A737" s="60" t="s">
        <v>2302</v>
      </c>
      <c r="B737" s="61" t="s">
        <v>1122</v>
      </c>
      <c r="C737" s="61" t="s">
        <v>1141</v>
      </c>
      <c r="D737" s="61" t="s">
        <v>1253</v>
      </c>
      <c r="E737" s="62" t="s">
        <v>848</v>
      </c>
      <c r="F737" s="62" t="s">
        <v>2023</v>
      </c>
      <c r="G737" s="63">
        <v>44593</v>
      </c>
      <c r="H737" s="64">
        <v>2964</v>
      </c>
      <c r="I737" s="61" t="str">
        <f t="shared" si="60"/>
        <v>Demand</v>
      </c>
      <c r="J737" s="66">
        <v>2338</v>
      </c>
      <c r="K737" s="67">
        <v>2841</v>
      </c>
      <c r="L737" s="64">
        <v>2841</v>
      </c>
      <c r="M737" s="64">
        <v>2400</v>
      </c>
      <c r="N737" s="67">
        <f>ABS(K737-$J737)</f>
        <v>503</v>
      </c>
      <c r="O737" s="64">
        <f>ABS(L737-$J737)</f>
        <v>503</v>
      </c>
      <c r="P737" s="64">
        <f>ABS(M737-$J737)</f>
        <v>62</v>
      </c>
      <c r="Q737" s="66">
        <v>2.5457418171467165</v>
      </c>
      <c r="R737" s="66">
        <f>$Q737*J737</f>
        <v>5951.944368489023</v>
      </c>
      <c r="S737" s="67">
        <f>$Q737*K737</f>
        <v>7232.4525025138219</v>
      </c>
      <c r="T737" s="64">
        <f>$Q737*L737</f>
        <v>7232.4525025138219</v>
      </c>
      <c r="U737" s="64">
        <f>$Q737*M737</f>
        <v>6109.7803611521194</v>
      </c>
      <c r="V737" s="67">
        <f t="shared" si="61"/>
        <v>1280.5081340247989</v>
      </c>
      <c r="W737" s="64">
        <f t="shared" si="62"/>
        <v>1280.5081340247989</v>
      </c>
      <c r="X737" s="117">
        <f t="shared" si="63"/>
        <v>157.83599266309648</v>
      </c>
      <c r="Y737" s="75">
        <f>IFERROR(MAX(1-N737/$J737,0),1)</f>
        <v>0.78485885372112918</v>
      </c>
      <c r="Z737" s="27">
        <f>IFERROR(MAX(1-O737/$J737,0),1)</f>
        <v>0.78485885372112918</v>
      </c>
      <c r="AA737" s="76">
        <f>IFERROR(MAX(1-P737/$J737,0),1)</f>
        <v>0.97348160821214713</v>
      </c>
      <c r="AB737" s="65" t="str">
        <f>IF(SUM($J737,M737)=0,"Others",VLOOKUP(AA737,Master!$B$4:$D$13,3,TRUE))</f>
        <v>90-100%</v>
      </c>
      <c r="AC737" s="60" t="str">
        <f>IF(SUM(J737,K737)=0,"Others",IF(AND(K737=0,J737&gt;0),"Not Forecasted But Sold",IF(AND(K737&gt;0,J737=0),"Forecasted But Not Sold",IF(K737/J737&gt;1.1,"Overforecast",IF(K737/J737&lt;0.9,"Underforecast","Normal")))))</f>
        <v>Overforecast</v>
      </c>
      <c r="AD737" s="61" t="str">
        <f>IF(SUM(J737,L737)=0,"Others",IF(AND(L737=0,J737&gt;0),"Not Forecasted But Sold",IF(AND(L737&gt;0,J737=0),"Forecasted But Not Sold",IF(L737/J737&gt;1.1,"Overforecast",IF(L737/J737&lt;0.9,"Underforecast","Normal")))))</f>
        <v>Overforecast</v>
      </c>
      <c r="AE737" s="61" t="str">
        <f>IF(SUM(J737,M737)=0,"Others",IF(AND(M737=0,J737&gt;0),"Not Forecasted But Sold",IF(AND(M737&gt;0,J737=0),"Forecasted But Not Sold",IF(M737/J737&gt;1.1,"Overforecast",IF(M737/J737&lt;0.9,"Underforecast","Normal")))))</f>
        <v>Normal</v>
      </c>
      <c r="AF737" s="144" t="str">
        <f>IFERROR(IF(J737=0,"0",VLOOKUP(J737/M737,Master!$N$5:$P$11,3,TRUE)),"Sales Agst No FC")</f>
        <v>80-120</v>
      </c>
    </row>
    <row r="738" spans="1:32" x14ac:dyDescent="0.45">
      <c r="A738" s="60" t="s">
        <v>2302</v>
      </c>
      <c r="B738" s="61" t="s">
        <v>1122</v>
      </c>
      <c r="C738" s="61" t="s">
        <v>1141</v>
      </c>
      <c r="D738" s="61" t="s">
        <v>1253</v>
      </c>
      <c r="E738" s="62" t="s">
        <v>849</v>
      </c>
      <c r="F738" s="62" t="s">
        <v>2024</v>
      </c>
      <c r="G738" s="63">
        <v>44593</v>
      </c>
      <c r="H738" s="64">
        <v>58091</v>
      </c>
      <c r="I738" s="61" t="str">
        <f t="shared" si="60"/>
        <v>Demand</v>
      </c>
      <c r="J738" s="66">
        <v>10310</v>
      </c>
      <c r="K738" s="67">
        <v>10569</v>
      </c>
      <c r="L738" s="64">
        <v>10569</v>
      </c>
      <c r="M738" s="64">
        <v>10800</v>
      </c>
      <c r="N738" s="67">
        <f>ABS(K738-$J738)</f>
        <v>259</v>
      </c>
      <c r="O738" s="64">
        <f>ABS(L738-$J738)</f>
        <v>259</v>
      </c>
      <c r="P738" s="64">
        <f>ABS(M738-$J738)</f>
        <v>490</v>
      </c>
      <c r="Q738" s="66">
        <v>3.2991807164888538</v>
      </c>
      <c r="R738" s="66">
        <f>$Q738*J738</f>
        <v>34014.553187000085</v>
      </c>
      <c r="S738" s="67">
        <f>$Q738*K738</f>
        <v>34869.040992570699</v>
      </c>
      <c r="T738" s="64">
        <f>$Q738*L738</f>
        <v>34869.040992570699</v>
      </c>
      <c r="U738" s="64">
        <f>$Q738*M738</f>
        <v>35631.151738079621</v>
      </c>
      <c r="V738" s="67">
        <f t="shared" si="61"/>
        <v>854.487805570614</v>
      </c>
      <c r="W738" s="64">
        <f t="shared" si="62"/>
        <v>854.487805570614</v>
      </c>
      <c r="X738" s="117">
        <f t="shared" si="63"/>
        <v>1616.5985510795363</v>
      </c>
      <c r="Y738" s="75">
        <f>IFERROR(MAX(1-N738/$J738,0),1)</f>
        <v>0.97487875848690586</v>
      </c>
      <c r="Z738" s="27">
        <f>IFERROR(MAX(1-O738/$J738,0),1)</f>
        <v>0.97487875848690586</v>
      </c>
      <c r="AA738" s="76">
        <f>IFERROR(MAX(1-P738/$J738,0),1)</f>
        <v>0.95247332686711927</v>
      </c>
      <c r="AB738" s="65" t="str">
        <f>IF(SUM($J738,M738)=0,"Others",VLOOKUP(AA738,Master!$B$4:$D$13,3,TRUE))</f>
        <v>90-100%</v>
      </c>
      <c r="AC738" s="60" t="str">
        <f>IF(SUM(J738,K738)=0,"Others",IF(AND(K738=0,J738&gt;0),"Not Forecasted But Sold",IF(AND(K738&gt;0,J738=0),"Forecasted But Not Sold",IF(K738/J738&gt;1.1,"Overforecast",IF(K738/J738&lt;0.9,"Underforecast","Normal")))))</f>
        <v>Normal</v>
      </c>
      <c r="AD738" s="61" t="str">
        <f>IF(SUM(J738,L738)=0,"Others",IF(AND(L738=0,J738&gt;0),"Not Forecasted But Sold",IF(AND(L738&gt;0,J738=0),"Forecasted But Not Sold",IF(L738/J738&gt;1.1,"Overforecast",IF(L738/J738&lt;0.9,"Underforecast","Normal")))))</f>
        <v>Normal</v>
      </c>
      <c r="AE738" s="61" t="str">
        <f>IF(SUM(J738,M738)=0,"Others",IF(AND(M738=0,J738&gt;0),"Not Forecasted But Sold",IF(AND(M738&gt;0,J738=0),"Forecasted But Not Sold",IF(M738/J738&gt;1.1,"Overforecast",IF(M738/J738&lt;0.9,"Underforecast","Normal")))))</f>
        <v>Normal</v>
      </c>
      <c r="AF738" s="144" t="str">
        <f>IFERROR(IF(J738=0,"0",VLOOKUP(J738/M738,Master!$N$5:$P$11,3,TRUE)),"Sales Agst No FC")</f>
        <v>80-120</v>
      </c>
    </row>
    <row r="739" spans="1:32" x14ac:dyDescent="0.45">
      <c r="A739" s="60" t="s">
        <v>2302</v>
      </c>
      <c r="B739" s="61" t="s">
        <v>1122</v>
      </c>
      <c r="C739" s="61" t="s">
        <v>1141</v>
      </c>
      <c r="D739" s="61" t="s">
        <v>1253</v>
      </c>
      <c r="E739" s="62" t="s">
        <v>850</v>
      </c>
      <c r="F739" s="62" t="s">
        <v>2025</v>
      </c>
      <c r="G739" s="63">
        <v>44593</v>
      </c>
      <c r="H739" s="64">
        <v>0</v>
      </c>
      <c r="I739" s="61" t="str">
        <f t="shared" si="60"/>
        <v>Supply</v>
      </c>
      <c r="J739" s="66">
        <v>0</v>
      </c>
      <c r="K739" s="67">
        <v>1822</v>
      </c>
      <c r="L739" s="64">
        <v>1822</v>
      </c>
      <c r="M739" s="64">
        <v>880</v>
      </c>
      <c r="N739" s="67">
        <f>ABS(K739-$J739)</f>
        <v>1822</v>
      </c>
      <c r="O739" s="64">
        <f>ABS(L739-$J739)</f>
        <v>1822</v>
      </c>
      <c r="P739" s="64">
        <f>ABS(M739-$J739)</f>
        <v>880</v>
      </c>
      <c r="Q739" s="66">
        <v>7.3897908856248309</v>
      </c>
      <c r="R739" s="66">
        <f>$Q739*J739</f>
        <v>0</v>
      </c>
      <c r="S739" s="67">
        <f>$Q739*K739</f>
        <v>13464.198993608441</v>
      </c>
      <c r="T739" s="64">
        <f>$Q739*L739</f>
        <v>13464.198993608441</v>
      </c>
      <c r="U739" s="64">
        <f>$Q739*M739</f>
        <v>6503.0159793498515</v>
      </c>
      <c r="V739" s="67">
        <f t="shared" si="61"/>
        <v>13464.198993608441</v>
      </c>
      <c r="W739" s="64">
        <f t="shared" si="62"/>
        <v>13464.198993608441</v>
      </c>
      <c r="X739" s="117">
        <f t="shared" si="63"/>
        <v>6503.0159793498515</v>
      </c>
      <c r="Y739" s="75">
        <f>IFERROR(MAX(1-N739/$J739,0),1)</f>
        <v>1</v>
      </c>
      <c r="Z739" s="27">
        <f>IFERROR(MAX(1-O739/$J739,0),1)</f>
        <v>1</v>
      </c>
      <c r="AA739" s="76">
        <f>IFERROR(MAX(1-P739/$J739,0),1)</f>
        <v>1</v>
      </c>
      <c r="AB739" s="65" t="str">
        <f>IF(SUM($J739,M739)=0,"Others",VLOOKUP(AA739,Master!$B$4:$D$13,3,TRUE))</f>
        <v>90-100%</v>
      </c>
      <c r="AC739" s="60" t="str">
        <f>IF(SUM(J739,K739)=0,"Others",IF(AND(K739=0,J739&gt;0),"Not Forecasted But Sold",IF(AND(K739&gt;0,J739=0),"Forecasted But Not Sold",IF(K739/J739&gt;1.1,"Overforecast",IF(K739/J739&lt;0.9,"Underforecast","Normal")))))</f>
        <v>Forecasted But Not Sold</v>
      </c>
      <c r="AD739" s="61" t="str">
        <f>IF(SUM(J739,L739)=0,"Others",IF(AND(L739=0,J739&gt;0),"Not Forecasted But Sold",IF(AND(L739&gt;0,J739=0),"Forecasted But Not Sold",IF(L739/J739&gt;1.1,"Overforecast",IF(L739/J739&lt;0.9,"Underforecast","Normal")))))</f>
        <v>Forecasted But Not Sold</v>
      </c>
      <c r="AE739" s="61" t="str">
        <f>IF(SUM(J739,M739)=0,"Others",IF(AND(M739=0,J739&gt;0),"Not Forecasted But Sold",IF(AND(M739&gt;0,J739=0),"Forecasted But Not Sold",IF(M739/J739&gt;1.1,"Overforecast",IF(M739/J739&lt;0.9,"Underforecast","Normal")))))</f>
        <v>Forecasted But Not Sold</v>
      </c>
      <c r="AF739" s="144" t="str">
        <f>IFERROR(IF(J739=0,"0",VLOOKUP(J739/M739,Master!$N$5:$P$11,3,TRUE)),"Sales Agst No FC")</f>
        <v>0</v>
      </c>
    </row>
    <row r="740" spans="1:32" x14ac:dyDescent="0.45">
      <c r="A740" s="60" t="s">
        <v>2302</v>
      </c>
      <c r="B740" s="61" t="s">
        <v>1123</v>
      </c>
      <c r="C740" s="61" t="s">
        <v>1141</v>
      </c>
      <c r="D740" s="61" t="s">
        <v>1253</v>
      </c>
      <c r="E740" s="62" t="s">
        <v>851</v>
      </c>
      <c r="F740" s="62" t="s">
        <v>2026</v>
      </c>
      <c r="G740" s="63">
        <v>44593</v>
      </c>
      <c r="H740" s="64">
        <v>2353</v>
      </c>
      <c r="I740" s="61" t="str">
        <f t="shared" si="60"/>
        <v>Demand</v>
      </c>
      <c r="J740" s="66">
        <v>5</v>
      </c>
      <c r="K740" s="67">
        <v>55</v>
      </c>
      <c r="L740" s="64">
        <v>55</v>
      </c>
      <c r="M740" s="64">
        <v>100</v>
      </c>
      <c r="N740" s="67">
        <f>ABS(K740-$J740)</f>
        <v>50</v>
      </c>
      <c r="O740" s="64">
        <f>ABS(L740-$J740)</f>
        <v>50</v>
      </c>
      <c r="P740" s="64">
        <f>ABS(M740-$J740)</f>
        <v>95</v>
      </c>
      <c r="Q740" s="66">
        <v>1.4310709677419358</v>
      </c>
      <c r="R740" s="66">
        <f>$Q740*J740</f>
        <v>7.1553548387096786</v>
      </c>
      <c r="S740" s="67">
        <f>$Q740*K740</f>
        <v>78.708903225806466</v>
      </c>
      <c r="T740" s="64">
        <f>$Q740*L740</f>
        <v>78.708903225806466</v>
      </c>
      <c r="U740" s="64">
        <f>$Q740*M740</f>
        <v>143.10709677419356</v>
      </c>
      <c r="V740" s="67">
        <f t="shared" si="61"/>
        <v>71.553548387096782</v>
      </c>
      <c r="W740" s="64">
        <f t="shared" si="62"/>
        <v>71.553548387096782</v>
      </c>
      <c r="X740" s="117">
        <f t="shared" si="63"/>
        <v>135.95174193548388</v>
      </c>
      <c r="Y740" s="75">
        <f>IFERROR(MAX(1-N740/$J740,0),1)</f>
        <v>0</v>
      </c>
      <c r="Z740" s="27">
        <f>IFERROR(MAX(1-O740/$J740,0),1)</f>
        <v>0</v>
      </c>
      <c r="AA740" s="76">
        <f>IFERROR(MAX(1-P740/$J740,0),1)</f>
        <v>0</v>
      </c>
      <c r="AB740" s="65" t="str">
        <f>IF(SUM($J740,M740)=0,"Others",VLOOKUP(AA740,Master!$B$4:$D$13,3,TRUE))</f>
        <v>0-10%</v>
      </c>
      <c r="AC740" s="60" t="str">
        <f>IF(SUM(J740,K740)=0,"Others",IF(AND(K740=0,J740&gt;0),"Not Forecasted But Sold",IF(AND(K740&gt;0,J740=0),"Forecasted But Not Sold",IF(K740/J740&gt;1.1,"Overforecast",IF(K740/J740&lt;0.9,"Underforecast","Normal")))))</f>
        <v>Overforecast</v>
      </c>
      <c r="AD740" s="61" t="str">
        <f>IF(SUM(J740,L740)=0,"Others",IF(AND(L740=0,J740&gt;0),"Not Forecasted But Sold",IF(AND(L740&gt;0,J740=0),"Forecasted But Not Sold",IF(L740/J740&gt;1.1,"Overforecast",IF(L740/J740&lt;0.9,"Underforecast","Normal")))))</f>
        <v>Overforecast</v>
      </c>
      <c r="AE740" s="61" t="str">
        <f>IF(SUM(J740,M740)=0,"Others",IF(AND(M740=0,J740&gt;0),"Not Forecasted But Sold",IF(AND(M740&gt;0,J740=0),"Forecasted But Not Sold",IF(M740/J740&gt;1.1,"Overforecast",IF(M740/J740&lt;0.9,"Underforecast","Normal")))))</f>
        <v>Overforecast</v>
      </c>
      <c r="AF740" s="144" t="str">
        <f>IFERROR(IF(J740=0,"0",VLOOKUP(J740/M740,Master!$N$5:$P$11,3,TRUE)),"Sales Agst No FC")</f>
        <v>0-25</v>
      </c>
    </row>
    <row r="741" spans="1:32" x14ac:dyDescent="0.45">
      <c r="A741" s="60" t="s">
        <v>2302</v>
      </c>
      <c r="B741" s="61" t="s">
        <v>1123</v>
      </c>
      <c r="C741" s="61" t="s">
        <v>1141</v>
      </c>
      <c r="D741" s="61" t="s">
        <v>1253</v>
      </c>
      <c r="E741" s="62" t="s">
        <v>852</v>
      </c>
      <c r="F741" s="62" t="s">
        <v>2027</v>
      </c>
      <c r="G741" s="63">
        <v>44593</v>
      </c>
      <c r="H741" s="64">
        <v>3327</v>
      </c>
      <c r="I741" s="61" t="str">
        <f t="shared" ref="I741:I790" si="64">IF(J741&gt;M741,"Demand",IF(OR(H741&lt;=0.05*M741,J741&gt;=0.9*H741),"Supply","Demand"))</f>
        <v>Demand</v>
      </c>
      <c r="J741" s="66">
        <v>45</v>
      </c>
      <c r="K741" s="67">
        <v>84</v>
      </c>
      <c r="L741" s="64">
        <v>84</v>
      </c>
      <c r="M741" s="64">
        <v>200</v>
      </c>
      <c r="N741" s="67">
        <f>ABS(K741-$J741)</f>
        <v>39</v>
      </c>
      <c r="O741" s="64">
        <f>ABS(L741-$J741)</f>
        <v>39</v>
      </c>
      <c r="P741" s="64">
        <f>ABS(M741-$J741)</f>
        <v>155</v>
      </c>
      <c r="Q741" s="66">
        <v>11.684686363636363</v>
      </c>
      <c r="R741" s="66">
        <f>$Q741*J741</f>
        <v>525.81088636363631</v>
      </c>
      <c r="S741" s="67">
        <f>$Q741*K741</f>
        <v>981.51365454545453</v>
      </c>
      <c r="T741" s="64">
        <f>$Q741*L741</f>
        <v>981.51365454545453</v>
      </c>
      <c r="U741" s="64">
        <f>$Q741*M741</f>
        <v>2336.9372727272726</v>
      </c>
      <c r="V741" s="67">
        <f t="shared" si="61"/>
        <v>455.70276818181821</v>
      </c>
      <c r="W741" s="64">
        <f t="shared" si="62"/>
        <v>455.70276818181821</v>
      </c>
      <c r="X741" s="117">
        <f t="shared" si="63"/>
        <v>1811.1263863636364</v>
      </c>
      <c r="Y741" s="75">
        <f>IFERROR(MAX(1-N741/$J741,0),1)</f>
        <v>0.1333333333333333</v>
      </c>
      <c r="Z741" s="27">
        <f>IFERROR(MAX(1-O741/$J741,0),1)</f>
        <v>0.1333333333333333</v>
      </c>
      <c r="AA741" s="76">
        <f>IFERROR(MAX(1-P741/$J741,0),1)</f>
        <v>0</v>
      </c>
      <c r="AB741" s="65" t="str">
        <f>IF(SUM($J741,M741)=0,"Others",VLOOKUP(AA741,Master!$B$4:$D$13,3,TRUE))</f>
        <v>0-10%</v>
      </c>
      <c r="AC741" s="60" t="str">
        <f>IF(SUM(J741,K741)=0,"Others",IF(AND(K741=0,J741&gt;0),"Not Forecasted But Sold",IF(AND(K741&gt;0,J741=0),"Forecasted But Not Sold",IF(K741/J741&gt;1.1,"Overforecast",IF(K741/J741&lt;0.9,"Underforecast","Normal")))))</f>
        <v>Overforecast</v>
      </c>
      <c r="AD741" s="61" t="str">
        <f>IF(SUM(J741,L741)=0,"Others",IF(AND(L741=0,J741&gt;0),"Not Forecasted But Sold",IF(AND(L741&gt;0,J741=0),"Forecasted But Not Sold",IF(L741/J741&gt;1.1,"Overforecast",IF(L741/J741&lt;0.9,"Underforecast","Normal")))))</f>
        <v>Overforecast</v>
      </c>
      <c r="AE741" s="61" t="str">
        <f>IF(SUM(J741,M741)=0,"Others",IF(AND(M741=0,J741&gt;0),"Not Forecasted But Sold",IF(AND(M741&gt;0,J741=0),"Forecasted But Not Sold",IF(M741/J741&gt;1.1,"Overforecast",IF(M741/J741&lt;0.9,"Underforecast","Normal")))))</f>
        <v>Overforecast</v>
      </c>
      <c r="AF741" s="144" t="str">
        <f>IFERROR(IF(J741=0,"0",VLOOKUP(J741/M741,Master!$N$5:$P$11,3,TRUE)),"Sales Agst No FC")</f>
        <v>0-25</v>
      </c>
    </row>
    <row r="742" spans="1:32" x14ac:dyDescent="0.45">
      <c r="A742" s="60" t="s">
        <v>2302</v>
      </c>
      <c r="B742" s="61" t="s">
        <v>1123</v>
      </c>
      <c r="C742" s="61" t="s">
        <v>1141</v>
      </c>
      <c r="D742" s="61" t="s">
        <v>1253</v>
      </c>
      <c r="E742" s="62" t="s">
        <v>853</v>
      </c>
      <c r="F742" s="62" t="s">
        <v>2028</v>
      </c>
      <c r="G742" s="63">
        <v>44593</v>
      </c>
      <c r="H742" s="64">
        <v>843</v>
      </c>
      <c r="I742" s="61" t="str">
        <f t="shared" si="64"/>
        <v>Supply</v>
      </c>
      <c r="J742" s="66">
        <v>1570</v>
      </c>
      <c r="K742" s="67">
        <v>1766</v>
      </c>
      <c r="L742" s="64">
        <v>1766</v>
      </c>
      <c r="M742" s="64">
        <v>2000</v>
      </c>
      <c r="N742" s="67">
        <f>ABS(K742-$J742)</f>
        <v>196</v>
      </c>
      <c r="O742" s="64">
        <f>ABS(L742-$J742)</f>
        <v>196</v>
      </c>
      <c r="P742" s="64">
        <f>ABS(M742-$J742)</f>
        <v>430</v>
      </c>
      <c r="Q742" s="66">
        <v>1.0964793288904475</v>
      </c>
      <c r="R742" s="66">
        <f>$Q742*J742</f>
        <v>1721.4725463580025</v>
      </c>
      <c r="S742" s="67">
        <f>$Q742*K742</f>
        <v>1936.3824948205304</v>
      </c>
      <c r="T742" s="64">
        <f>$Q742*L742</f>
        <v>1936.3824948205304</v>
      </c>
      <c r="U742" s="64">
        <f>$Q742*M742</f>
        <v>2192.958657780895</v>
      </c>
      <c r="V742" s="67">
        <f t="shared" si="61"/>
        <v>214.90994846252784</v>
      </c>
      <c r="W742" s="64">
        <f t="shared" si="62"/>
        <v>214.90994846252784</v>
      </c>
      <c r="X742" s="117">
        <f t="shared" si="63"/>
        <v>471.48611142289246</v>
      </c>
      <c r="Y742" s="75">
        <f>IFERROR(MAX(1-N742/$J742,0),1)</f>
        <v>0.87515923566878984</v>
      </c>
      <c r="Z742" s="27">
        <f>IFERROR(MAX(1-O742/$J742,0),1)</f>
        <v>0.87515923566878984</v>
      </c>
      <c r="AA742" s="76">
        <f>IFERROR(MAX(1-P742/$J742,0),1)</f>
        <v>0.72611464968152872</v>
      </c>
      <c r="AB742" s="65" t="str">
        <f>IF(SUM($J742,M742)=0,"Others",VLOOKUP(AA742,Master!$B$4:$D$13,3,TRUE))</f>
        <v>70-80%</v>
      </c>
      <c r="AC742" s="60" t="str">
        <f>IF(SUM(J742,K742)=0,"Others",IF(AND(K742=0,J742&gt;0),"Not Forecasted But Sold",IF(AND(K742&gt;0,J742=0),"Forecasted But Not Sold",IF(K742/J742&gt;1.1,"Overforecast",IF(K742/J742&lt;0.9,"Underforecast","Normal")))))</f>
        <v>Overforecast</v>
      </c>
      <c r="AD742" s="61" t="str">
        <f>IF(SUM(J742,L742)=0,"Others",IF(AND(L742=0,J742&gt;0),"Not Forecasted But Sold",IF(AND(L742&gt;0,J742=0),"Forecasted But Not Sold",IF(L742/J742&gt;1.1,"Overforecast",IF(L742/J742&lt;0.9,"Underforecast","Normal")))))</f>
        <v>Overforecast</v>
      </c>
      <c r="AE742" s="61" t="str">
        <f>IF(SUM(J742,M742)=0,"Others",IF(AND(M742=0,J742&gt;0),"Not Forecasted But Sold",IF(AND(M742&gt;0,J742=0),"Forecasted But Not Sold",IF(M742/J742&gt;1.1,"Overforecast",IF(M742/J742&lt;0.9,"Underforecast","Normal")))))</f>
        <v>Overforecast</v>
      </c>
      <c r="AF742" s="144" t="str">
        <f>IFERROR(IF(J742=0,"0",VLOOKUP(J742/M742,Master!$N$5:$P$11,3,TRUE)),"Sales Agst No FC")</f>
        <v>50-80</v>
      </c>
    </row>
    <row r="743" spans="1:32" x14ac:dyDescent="0.45">
      <c r="A743" s="60" t="s">
        <v>2302</v>
      </c>
      <c r="B743" s="61" t="s">
        <v>1123</v>
      </c>
      <c r="C743" s="61" t="s">
        <v>1141</v>
      </c>
      <c r="D743" s="61" t="s">
        <v>1253</v>
      </c>
      <c r="E743" s="62" t="s">
        <v>854</v>
      </c>
      <c r="F743" s="62" t="s">
        <v>2029</v>
      </c>
      <c r="G743" s="63">
        <v>44593</v>
      </c>
      <c r="H743" s="64">
        <v>474</v>
      </c>
      <c r="I743" s="61" t="str">
        <f t="shared" si="64"/>
        <v>Demand</v>
      </c>
      <c r="J743" s="66">
        <v>3</v>
      </c>
      <c r="K743" s="67">
        <v>5</v>
      </c>
      <c r="L743" s="64">
        <v>5</v>
      </c>
      <c r="M743" s="64">
        <v>50</v>
      </c>
      <c r="N743" s="67">
        <f>ABS(K743-$J743)</f>
        <v>2</v>
      </c>
      <c r="O743" s="64">
        <f>ABS(L743-$J743)</f>
        <v>2</v>
      </c>
      <c r="P743" s="64">
        <f>ABS(M743-$J743)</f>
        <v>47</v>
      </c>
      <c r="Q743" s="66">
        <v>27.669801104972379</v>
      </c>
      <c r="R743" s="66">
        <f>$Q743*J743</f>
        <v>83.009403314917137</v>
      </c>
      <c r="S743" s="67">
        <f>$Q743*K743</f>
        <v>138.34900552486189</v>
      </c>
      <c r="T743" s="64">
        <f>$Q743*L743</f>
        <v>138.34900552486189</v>
      </c>
      <c r="U743" s="64">
        <f>$Q743*M743</f>
        <v>1383.490055248619</v>
      </c>
      <c r="V743" s="67">
        <f t="shared" si="61"/>
        <v>55.339602209944758</v>
      </c>
      <c r="W743" s="64">
        <f t="shared" si="62"/>
        <v>55.339602209944758</v>
      </c>
      <c r="X743" s="117">
        <f t="shared" si="63"/>
        <v>1300.4806519337019</v>
      </c>
      <c r="Y743" s="75">
        <f>IFERROR(MAX(1-N743/$J743,0),1)</f>
        <v>0.33333333333333337</v>
      </c>
      <c r="Z743" s="27">
        <f>IFERROR(MAX(1-O743/$J743,0),1)</f>
        <v>0.33333333333333337</v>
      </c>
      <c r="AA743" s="76">
        <f>IFERROR(MAX(1-P743/$J743,0),1)</f>
        <v>0</v>
      </c>
      <c r="AB743" s="65" t="str">
        <f>IF(SUM($J743,M743)=0,"Others",VLOOKUP(AA743,Master!$B$4:$D$13,3,TRUE))</f>
        <v>0-10%</v>
      </c>
      <c r="AC743" s="60" t="str">
        <f>IF(SUM(J743,K743)=0,"Others",IF(AND(K743=0,J743&gt;0),"Not Forecasted But Sold",IF(AND(K743&gt;0,J743=0),"Forecasted But Not Sold",IF(K743/J743&gt;1.1,"Overforecast",IF(K743/J743&lt;0.9,"Underforecast","Normal")))))</f>
        <v>Overforecast</v>
      </c>
      <c r="AD743" s="61" t="str">
        <f>IF(SUM(J743,L743)=0,"Others",IF(AND(L743=0,J743&gt;0),"Not Forecasted But Sold",IF(AND(L743&gt;0,J743=0),"Forecasted But Not Sold",IF(L743/J743&gt;1.1,"Overforecast",IF(L743/J743&lt;0.9,"Underforecast","Normal")))))</f>
        <v>Overforecast</v>
      </c>
      <c r="AE743" s="61" t="str">
        <f>IF(SUM(J743,M743)=0,"Others",IF(AND(M743=0,J743&gt;0),"Not Forecasted But Sold",IF(AND(M743&gt;0,J743=0),"Forecasted But Not Sold",IF(M743/J743&gt;1.1,"Overforecast",IF(M743/J743&lt;0.9,"Underforecast","Normal")))))</f>
        <v>Overforecast</v>
      </c>
      <c r="AF743" s="144" t="str">
        <f>IFERROR(IF(J743=0,"0",VLOOKUP(J743/M743,Master!$N$5:$P$11,3,TRUE)),"Sales Agst No FC")</f>
        <v>0-25</v>
      </c>
    </row>
    <row r="744" spans="1:32" x14ac:dyDescent="0.45">
      <c r="A744" s="60" t="s">
        <v>2302</v>
      </c>
      <c r="B744" s="61" t="s">
        <v>1123</v>
      </c>
      <c r="C744" s="61" t="s">
        <v>1141</v>
      </c>
      <c r="D744" s="61" t="s">
        <v>1253</v>
      </c>
      <c r="E744" s="62" t="s">
        <v>855</v>
      </c>
      <c r="F744" s="62" t="s">
        <v>2030</v>
      </c>
      <c r="G744" s="63">
        <v>44593</v>
      </c>
      <c r="H744" s="64">
        <v>4857</v>
      </c>
      <c r="I744" s="61" t="str">
        <f t="shared" si="64"/>
        <v>Demand</v>
      </c>
      <c r="J744" s="66">
        <v>21</v>
      </c>
      <c r="K744" s="67">
        <v>127</v>
      </c>
      <c r="L744" s="64">
        <v>127</v>
      </c>
      <c r="M744" s="64">
        <v>500</v>
      </c>
      <c r="N744" s="67">
        <f>ABS(K744-$J744)</f>
        <v>106</v>
      </c>
      <c r="O744" s="64">
        <f>ABS(L744-$J744)</f>
        <v>106</v>
      </c>
      <c r="P744" s="64">
        <f>ABS(M744-$J744)</f>
        <v>479</v>
      </c>
      <c r="Q744" s="66">
        <v>2.5017344680851066</v>
      </c>
      <c r="R744" s="66">
        <f>$Q744*J744</f>
        <v>52.536423829787239</v>
      </c>
      <c r="S744" s="67">
        <f>$Q744*K744</f>
        <v>317.72027744680855</v>
      </c>
      <c r="T744" s="64">
        <f>$Q744*L744</f>
        <v>317.72027744680855</v>
      </c>
      <c r="U744" s="64">
        <f>$Q744*M744</f>
        <v>1250.8672340425533</v>
      </c>
      <c r="V744" s="67">
        <f t="shared" si="61"/>
        <v>265.18385361702133</v>
      </c>
      <c r="W744" s="64">
        <f t="shared" si="62"/>
        <v>265.18385361702133</v>
      </c>
      <c r="X744" s="117">
        <f t="shared" si="63"/>
        <v>1198.330810212766</v>
      </c>
      <c r="Y744" s="75">
        <f>IFERROR(MAX(1-N744/$J744,0),1)</f>
        <v>0</v>
      </c>
      <c r="Z744" s="27">
        <f>IFERROR(MAX(1-O744/$J744,0),1)</f>
        <v>0</v>
      </c>
      <c r="AA744" s="76">
        <f>IFERROR(MAX(1-P744/$J744,0),1)</f>
        <v>0</v>
      </c>
      <c r="AB744" s="65" t="str">
        <f>IF(SUM($J744,M744)=0,"Others",VLOOKUP(AA744,Master!$B$4:$D$13,3,TRUE))</f>
        <v>0-10%</v>
      </c>
      <c r="AC744" s="60" t="str">
        <f>IF(SUM(J744,K744)=0,"Others",IF(AND(K744=0,J744&gt;0),"Not Forecasted But Sold",IF(AND(K744&gt;0,J744=0),"Forecasted But Not Sold",IF(K744/J744&gt;1.1,"Overforecast",IF(K744/J744&lt;0.9,"Underforecast","Normal")))))</f>
        <v>Overforecast</v>
      </c>
      <c r="AD744" s="61" t="str">
        <f>IF(SUM(J744,L744)=0,"Others",IF(AND(L744=0,J744&gt;0),"Not Forecasted But Sold",IF(AND(L744&gt;0,J744=0),"Forecasted But Not Sold",IF(L744/J744&gt;1.1,"Overforecast",IF(L744/J744&lt;0.9,"Underforecast","Normal")))))</f>
        <v>Overforecast</v>
      </c>
      <c r="AE744" s="61" t="str">
        <f>IF(SUM(J744,M744)=0,"Others",IF(AND(M744=0,J744&gt;0),"Not Forecasted But Sold",IF(AND(M744&gt;0,J744=0),"Forecasted But Not Sold",IF(M744/J744&gt;1.1,"Overforecast",IF(M744/J744&lt;0.9,"Underforecast","Normal")))))</f>
        <v>Overforecast</v>
      </c>
      <c r="AF744" s="144" t="str">
        <f>IFERROR(IF(J744=0,"0",VLOOKUP(J744/M744,Master!$N$5:$P$11,3,TRUE)),"Sales Agst No FC")</f>
        <v>0-25</v>
      </c>
    </row>
    <row r="745" spans="1:32" x14ac:dyDescent="0.45">
      <c r="A745" s="60" t="s">
        <v>2302</v>
      </c>
      <c r="B745" s="61" t="s">
        <v>1123</v>
      </c>
      <c r="C745" s="61" t="s">
        <v>1141</v>
      </c>
      <c r="D745" s="61" t="s">
        <v>1253</v>
      </c>
      <c r="E745" s="62" t="s">
        <v>856</v>
      </c>
      <c r="F745" s="62" t="s">
        <v>2031</v>
      </c>
      <c r="G745" s="63">
        <v>44593</v>
      </c>
      <c r="H745" s="64">
        <v>1266</v>
      </c>
      <c r="I745" s="61" t="str">
        <f t="shared" si="64"/>
        <v>Demand</v>
      </c>
      <c r="J745" s="66">
        <v>58</v>
      </c>
      <c r="K745" s="67">
        <v>569</v>
      </c>
      <c r="L745" s="64">
        <v>569</v>
      </c>
      <c r="M745" s="64">
        <v>500</v>
      </c>
      <c r="N745" s="67">
        <f>ABS(K745-$J745)</f>
        <v>511</v>
      </c>
      <c r="O745" s="64">
        <f>ABS(L745-$J745)</f>
        <v>511</v>
      </c>
      <c r="P745" s="64">
        <f>ABS(M745-$J745)</f>
        <v>442</v>
      </c>
      <c r="Q745" s="66">
        <v>5.3670139924734865</v>
      </c>
      <c r="R745" s="66">
        <f>$Q745*J745</f>
        <v>311.28681156346221</v>
      </c>
      <c r="S745" s="67">
        <f>$Q745*K745</f>
        <v>3053.8309617174136</v>
      </c>
      <c r="T745" s="64">
        <f>$Q745*L745</f>
        <v>3053.8309617174136</v>
      </c>
      <c r="U745" s="64">
        <f>$Q745*M745</f>
        <v>2683.5069962367434</v>
      </c>
      <c r="V745" s="67">
        <f t="shared" si="61"/>
        <v>2742.5441501539513</v>
      </c>
      <c r="W745" s="64">
        <f t="shared" si="62"/>
        <v>2742.5441501539513</v>
      </c>
      <c r="X745" s="117">
        <f t="shared" si="63"/>
        <v>2372.220184673281</v>
      </c>
      <c r="Y745" s="75">
        <f>IFERROR(MAX(1-N745/$J745,0),1)</f>
        <v>0</v>
      </c>
      <c r="Z745" s="27">
        <f>IFERROR(MAX(1-O745/$J745,0),1)</f>
        <v>0</v>
      </c>
      <c r="AA745" s="76">
        <f>IFERROR(MAX(1-P745/$J745,0),1)</f>
        <v>0</v>
      </c>
      <c r="AB745" s="65" t="str">
        <f>IF(SUM($J745,M745)=0,"Others",VLOOKUP(AA745,Master!$B$4:$D$13,3,TRUE))</f>
        <v>0-10%</v>
      </c>
      <c r="AC745" s="60" t="str">
        <f>IF(SUM(J745,K745)=0,"Others",IF(AND(K745=0,J745&gt;0),"Not Forecasted But Sold",IF(AND(K745&gt;0,J745=0),"Forecasted But Not Sold",IF(K745/J745&gt;1.1,"Overforecast",IF(K745/J745&lt;0.9,"Underforecast","Normal")))))</f>
        <v>Overforecast</v>
      </c>
      <c r="AD745" s="61" t="str">
        <f>IF(SUM(J745,L745)=0,"Others",IF(AND(L745=0,J745&gt;0),"Not Forecasted But Sold",IF(AND(L745&gt;0,J745=0),"Forecasted But Not Sold",IF(L745/J745&gt;1.1,"Overforecast",IF(L745/J745&lt;0.9,"Underforecast","Normal")))))</f>
        <v>Overforecast</v>
      </c>
      <c r="AE745" s="61" t="str">
        <f>IF(SUM(J745,M745)=0,"Others",IF(AND(M745=0,J745&gt;0),"Not Forecasted But Sold",IF(AND(M745&gt;0,J745=0),"Forecasted But Not Sold",IF(M745/J745&gt;1.1,"Overforecast",IF(M745/J745&lt;0.9,"Underforecast","Normal")))))</f>
        <v>Overforecast</v>
      </c>
      <c r="AF745" s="144" t="str">
        <f>IFERROR(IF(J745=0,"0",VLOOKUP(J745/M745,Master!$N$5:$P$11,3,TRUE)),"Sales Agst No FC")</f>
        <v>0-25</v>
      </c>
    </row>
    <row r="746" spans="1:32" x14ac:dyDescent="0.45">
      <c r="A746" s="60" t="s">
        <v>2302</v>
      </c>
      <c r="B746" s="61" t="s">
        <v>1121</v>
      </c>
      <c r="C746" s="61" t="s">
        <v>1141</v>
      </c>
      <c r="D746" s="61" t="s">
        <v>1253</v>
      </c>
      <c r="E746" s="62" t="s">
        <v>857</v>
      </c>
      <c r="F746" s="62" t="s">
        <v>2032</v>
      </c>
      <c r="G746" s="63">
        <v>44593</v>
      </c>
      <c r="H746" s="64">
        <v>1</v>
      </c>
      <c r="I746" s="61" t="str">
        <f t="shared" si="64"/>
        <v>Demand</v>
      </c>
      <c r="J746" s="66">
        <v>0</v>
      </c>
      <c r="K746" s="67">
        <v>158</v>
      </c>
      <c r="L746" s="64">
        <v>158</v>
      </c>
      <c r="M746" s="64">
        <v>0</v>
      </c>
      <c r="N746" s="67">
        <f>ABS(K746-$J746)</f>
        <v>158</v>
      </c>
      <c r="O746" s="64">
        <f>ABS(L746-$J746)</f>
        <v>158</v>
      </c>
      <c r="P746" s="64">
        <f>ABS(M746-$J746)</f>
        <v>0</v>
      </c>
      <c r="Q746" s="66">
        <v>8.4631936948070763</v>
      </c>
      <c r="R746" s="66">
        <f>$Q746*J746</f>
        <v>0</v>
      </c>
      <c r="S746" s="67">
        <f>$Q746*K746</f>
        <v>1337.1846037795181</v>
      </c>
      <c r="T746" s="64">
        <f>$Q746*L746</f>
        <v>1337.1846037795181</v>
      </c>
      <c r="U746" s="64">
        <f>$Q746*M746</f>
        <v>0</v>
      </c>
      <c r="V746" s="67">
        <f t="shared" si="61"/>
        <v>1337.1846037795181</v>
      </c>
      <c r="W746" s="64">
        <f t="shared" si="62"/>
        <v>1337.1846037795181</v>
      </c>
      <c r="X746" s="117">
        <f t="shared" si="63"/>
        <v>0</v>
      </c>
      <c r="Y746" s="75">
        <f>IFERROR(MAX(1-N746/$J746,0),1)</f>
        <v>1</v>
      </c>
      <c r="Z746" s="27">
        <f>IFERROR(MAX(1-O746/$J746,0),1)</f>
        <v>1</v>
      </c>
      <c r="AA746" s="76">
        <f>IFERROR(MAX(1-P746/$J746,0),1)</f>
        <v>1</v>
      </c>
      <c r="AB746" s="65" t="str">
        <f>IF(SUM($J746,M746)=0,"Others",VLOOKUP(AA746,Master!$B$4:$D$13,3,TRUE))</f>
        <v>Others</v>
      </c>
      <c r="AC746" s="60" t="str">
        <f>IF(SUM(J746,K746)=0,"Others",IF(AND(K746=0,J746&gt;0),"Not Forecasted But Sold",IF(AND(K746&gt;0,J746=0),"Forecasted But Not Sold",IF(K746/J746&gt;1.1,"Overforecast",IF(K746/J746&lt;0.9,"Underforecast","Normal")))))</f>
        <v>Forecasted But Not Sold</v>
      </c>
      <c r="AD746" s="61" t="str">
        <f>IF(SUM(J746,L746)=0,"Others",IF(AND(L746=0,J746&gt;0),"Not Forecasted But Sold",IF(AND(L746&gt;0,J746=0),"Forecasted But Not Sold",IF(L746/J746&gt;1.1,"Overforecast",IF(L746/J746&lt;0.9,"Underforecast","Normal")))))</f>
        <v>Forecasted But Not Sold</v>
      </c>
      <c r="AE746" s="61" t="str">
        <f>IF(SUM(J746,M746)=0,"Others",IF(AND(M746=0,J746&gt;0),"Not Forecasted But Sold",IF(AND(M746&gt;0,J746=0),"Forecasted But Not Sold",IF(M746/J746&gt;1.1,"Overforecast",IF(M746/J746&lt;0.9,"Underforecast","Normal")))))</f>
        <v>Others</v>
      </c>
      <c r="AF746" s="144" t="str">
        <f>IFERROR(IF(J746=0,"0",VLOOKUP(J746/M746,Master!$N$5:$P$11,3,TRUE)),"Sales Agst No FC")</f>
        <v>0</v>
      </c>
    </row>
    <row r="747" spans="1:32" x14ac:dyDescent="0.45">
      <c r="A747" s="60" t="s">
        <v>2302</v>
      </c>
      <c r="B747" s="61" t="s">
        <v>1121</v>
      </c>
      <c r="C747" s="61" t="s">
        <v>1141</v>
      </c>
      <c r="D747" s="61" t="s">
        <v>1253</v>
      </c>
      <c r="E747" s="62" t="s">
        <v>858</v>
      </c>
      <c r="F747" s="62" t="s">
        <v>2033</v>
      </c>
      <c r="G747" s="63">
        <v>44593</v>
      </c>
      <c r="H747" s="64">
        <v>1</v>
      </c>
      <c r="I747" s="61" t="str">
        <f t="shared" si="64"/>
        <v>Demand</v>
      </c>
      <c r="J747" s="66">
        <v>0</v>
      </c>
      <c r="K747" s="67">
        <v>129</v>
      </c>
      <c r="L747" s="64">
        <v>129</v>
      </c>
      <c r="M747" s="64">
        <v>0</v>
      </c>
      <c r="N747" s="67">
        <f>ABS(K747-$J747)</f>
        <v>129</v>
      </c>
      <c r="O747" s="64">
        <f>ABS(L747-$J747)</f>
        <v>129</v>
      </c>
      <c r="P747" s="64">
        <f>ABS(M747-$J747)</f>
        <v>0</v>
      </c>
      <c r="Q747" s="66">
        <v>8.3905454601684237</v>
      </c>
      <c r="R747" s="66">
        <f>$Q747*J747</f>
        <v>0</v>
      </c>
      <c r="S747" s="67">
        <f>$Q747*K747</f>
        <v>1082.3803643617266</v>
      </c>
      <c r="T747" s="64">
        <f>$Q747*L747</f>
        <v>1082.3803643617266</v>
      </c>
      <c r="U747" s="64">
        <f>$Q747*M747</f>
        <v>0</v>
      </c>
      <c r="V747" s="67">
        <f t="shared" si="61"/>
        <v>1082.3803643617266</v>
      </c>
      <c r="W747" s="64">
        <f t="shared" si="62"/>
        <v>1082.3803643617266</v>
      </c>
      <c r="X747" s="117">
        <f t="shared" si="63"/>
        <v>0</v>
      </c>
      <c r="Y747" s="75">
        <f>IFERROR(MAX(1-N747/$J747,0),1)</f>
        <v>1</v>
      </c>
      <c r="Z747" s="27">
        <f>IFERROR(MAX(1-O747/$J747,0),1)</f>
        <v>1</v>
      </c>
      <c r="AA747" s="76">
        <f>IFERROR(MAX(1-P747/$J747,0),1)</f>
        <v>1</v>
      </c>
      <c r="AB747" s="65" t="str">
        <f>IF(SUM($J747,M747)=0,"Others",VLOOKUP(AA747,Master!$B$4:$D$13,3,TRUE))</f>
        <v>Others</v>
      </c>
      <c r="AC747" s="60" t="str">
        <f>IF(SUM(J747,K747)=0,"Others",IF(AND(K747=0,J747&gt;0),"Not Forecasted But Sold",IF(AND(K747&gt;0,J747=0),"Forecasted But Not Sold",IF(K747/J747&gt;1.1,"Overforecast",IF(K747/J747&lt;0.9,"Underforecast","Normal")))))</f>
        <v>Forecasted But Not Sold</v>
      </c>
      <c r="AD747" s="61" t="str">
        <f>IF(SUM(J747,L747)=0,"Others",IF(AND(L747=0,J747&gt;0),"Not Forecasted But Sold",IF(AND(L747&gt;0,J747=0),"Forecasted But Not Sold",IF(L747/J747&gt;1.1,"Overforecast",IF(L747/J747&lt;0.9,"Underforecast","Normal")))))</f>
        <v>Forecasted But Not Sold</v>
      </c>
      <c r="AE747" s="61" t="str">
        <f>IF(SUM(J747,M747)=0,"Others",IF(AND(M747=0,J747&gt;0),"Not Forecasted But Sold",IF(AND(M747&gt;0,J747=0),"Forecasted But Not Sold",IF(M747/J747&gt;1.1,"Overforecast",IF(M747/J747&lt;0.9,"Underforecast","Normal")))))</f>
        <v>Others</v>
      </c>
      <c r="AF747" s="144" t="str">
        <f>IFERROR(IF(J747=0,"0",VLOOKUP(J747/M747,Master!$N$5:$P$11,3,TRUE)),"Sales Agst No FC")</f>
        <v>0</v>
      </c>
    </row>
    <row r="748" spans="1:32" x14ac:dyDescent="0.45">
      <c r="A748" s="60" t="s">
        <v>2302</v>
      </c>
      <c r="B748" s="61" t="s">
        <v>1120</v>
      </c>
      <c r="C748" s="61" t="s">
        <v>1141</v>
      </c>
      <c r="D748" s="61" t="s">
        <v>1253</v>
      </c>
      <c r="E748" s="62" t="s">
        <v>859</v>
      </c>
      <c r="F748" s="62" t="s">
        <v>2034</v>
      </c>
      <c r="G748" s="63">
        <v>44593</v>
      </c>
      <c r="H748" s="64">
        <v>19846</v>
      </c>
      <c r="I748" s="61" t="str">
        <f t="shared" si="64"/>
        <v>Demand</v>
      </c>
      <c r="J748" s="66">
        <v>3444</v>
      </c>
      <c r="K748" s="67">
        <v>4879</v>
      </c>
      <c r="L748" s="64">
        <v>4879</v>
      </c>
      <c r="M748" s="64">
        <v>4700</v>
      </c>
      <c r="N748" s="67">
        <f>ABS(K748-$J748)</f>
        <v>1435</v>
      </c>
      <c r="O748" s="64">
        <f>ABS(L748-$J748)</f>
        <v>1435</v>
      </c>
      <c r="P748" s="64">
        <f>ABS(M748-$J748)</f>
        <v>1256</v>
      </c>
      <c r="Q748" s="66">
        <v>2.2589629794596555</v>
      </c>
      <c r="R748" s="66">
        <f>$Q748*J748</f>
        <v>7779.868501259054</v>
      </c>
      <c r="S748" s="67">
        <f>$Q748*K748</f>
        <v>11021.48037678366</v>
      </c>
      <c r="T748" s="64">
        <f>$Q748*L748</f>
        <v>11021.48037678366</v>
      </c>
      <c r="U748" s="64">
        <f>$Q748*M748</f>
        <v>10617.12600346038</v>
      </c>
      <c r="V748" s="67">
        <f t="shared" si="61"/>
        <v>3241.6118755246061</v>
      </c>
      <c r="W748" s="64">
        <f t="shared" si="62"/>
        <v>3241.6118755246061</v>
      </c>
      <c r="X748" s="117">
        <f t="shared" si="63"/>
        <v>2837.2575022013261</v>
      </c>
      <c r="Y748" s="75">
        <f>IFERROR(MAX(1-N748/$J748,0),1)</f>
        <v>0.58333333333333326</v>
      </c>
      <c r="Z748" s="27">
        <f>IFERROR(MAX(1-O748/$J748,0),1)</f>
        <v>0.58333333333333326</v>
      </c>
      <c r="AA748" s="76">
        <f>IFERROR(MAX(1-P748/$J748,0),1)</f>
        <v>0.63530778164924506</v>
      </c>
      <c r="AB748" s="65" t="str">
        <f>IF(SUM($J748,M748)=0,"Others",VLOOKUP(AA748,Master!$B$4:$D$13,3,TRUE))</f>
        <v>60-70%</v>
      </c>
      <c r="AC748" s="60" t="str">
        <f>IF(SUM(J748,K748)=0,"Others",IF(AND(K748=0,J748&gt;0),"Not Forecasted But Sold",IF(AND(K748&gt;0,J748=0),"Forecasted But Not Sold",IF(K748/J748&gt;1.1,"Overforecast",IF(K748/J748&lt;0.9,"Underforecast","Normal")))))</f>
        <v>Overforecast</v>
      </c>
      <c r="AD748" s="61" t="str">
        <f>IF(SUM(J748,L748)=0,"Others",IF(AND(L748=0,J748&gt;0),"Not Forecasted But Sold",IF(AND(L748&gt;0,J748=0),"Forecasted But Not Sold",IF(L748/J748&gt;1.1,"Overforecast",IF(L748/J748&lt;0.9,"Underforecast","Normal")))))</f>
        <v>Overforecast</v>
      </c>
      <c r="AE748" s="61" t="str">
        <f>IF(SUM(J748,M748)=0,"Others",IF(AND(M748=0,J748&gt;0),"Not Forecasted But Sold",IF(AND(M748&gt;0,J748=0),"Forecasted But Not Sold",IF(M748/J748&gt;1.1,"Overforecast",IF(M748/J748&lt;0.9,"Underforecast","Normal")))))</f>
        <v>Overforecast</v>
      </c>
      <c r="AF748" s="144" t="str">
        <f>IFERROR(IF(J748=0,"0",VLOOKUP(J748/M748,Master!$N$5:$P$11,3,TRUE)),"Sales Agst No FC")</f>
        <v>50-80</v>
      </c>
    </row>
    <row r="749" spans="1:32" x14ac:dyDescent="0.45">
      <c r="A749" s="60" t="s">
        <v>2302</v>
      </c>
      <c r="B749" s="61" t="s">
        <v>1121</v>
      </c>
      <c r="C749" s="61" t="s">
        <v>1141</v>
      </c>
      <c r="D749" s="61" t="s">
        <v>1253</v>
      </c>
      <c r="E749" s="62" t="s">
        <v>860</v>
      </c>
      <c r="F749" s="62" t="s">
        <v>2035</v>
      </c>
      <c r="G749" s="63">
        <v>44593</v>
      </c>
      <c r="H749" s="64">
        <v>614</v>
      </c>
      <c r="I749" s="61" t="str">
        <f t="shared" si="64"/>
        <v>Demand</v>
      </c>
      <c r="J749" s="66">
        <v>69</v>
      </c>
      <c r="K749" s="67">
        <v>58</v>
      </c>
      <c r="L749" s="64">
        <v>58</v>
      </c>
      <c r="M749" s="64">
        <v>25</v>
      </c>
      <c r="N749" s="67">
        <f>ABS(K749-$J749)</f>
        <v>11</v>
      </c>
      <c r="O749" s="64">
        <f>ABS(L749-$J749)</f>
        <v>11</v>
      </c>
      <c r="P749" s="64">
        <f>ABS(M749-$J749)</f>
        <v>44</v>
      </c>
      <c r="Q749" s="66">
        <v>12.631208796973697</v>
      </c>
      <c r="R749" s="66">
        <f>$Q749*J749</f>
        <v>871.55340699118506</v>
      </c>
      <c r="S749" s="67">
        <f>$Q749*K749</f>
        <v>732.6101102244744</v>
      </c>
      <c r="T749" s="64">
        <f>$Q749*L749</f>
        <v>732.6101102244744</v>
      </c>
      <c r="U749" s="64">
        <f>$Q749*M749</f>
        <v>315.78021992434242</v>
      </c>
      <c r="V749" s="67">
        <f t="shared" si="61"/>
        <v>138.94329676671066</v>
      </c>
      <c r="W749" s="64">
        <f t="shared" si="62"/>
        <v>138.94329676671066</v>
      </c>
      <c r="X749" s="117">
        <f t="shared" si="63"/>
        <v>555.77318706684264</v>
      </c>
      <c r="Y749" s="75">
        <f>IFERROR(MAX(1-N749/$J749,0),1)</f>
        <v>0.84057971014492749</v>
      </c>
      <c r="Z749" s="27">
        <f>IFERROR(MAX(1-O749/$J749,0),1)</f>
        <v>0.84057971014492749</v>
      </c>
      <c r="AA749" s="76">
        <f>IFERROR(MAX(1-P749/$J749,0),1)</f>
        <v>0.3623188405797102</v>
      </c>
      <c r="AB749" s="65" t="str">
        <f>IF(SUM($J749,M749)=0,"Others",VLOOKUP(AA749,Master!$B$4:$D$13,3,TRUE))</f>
        <v>30-40%</v>
      </c>
      <c r="AC749" s="60" t="str">
        <f>IF(SUM(J749,K749)=0,"Others",IF(AND(K749=0,J749&gt;0),"Not Forecasted But Sold",IF(AND(K749&gt;0,J749=0),"Forecasted But Not Sold",IF(K749/J749&gt;1.1,"Overforecast",IF(K749/J749&lt;0.9,"Underforecast","Normal")))))</f>
        <v>Underforecast</v>
      </c>
      <c r="AD749" s="61" t="str">
        <f>IF(SUM(J749,L749)=0,"Others",IF(AND(L749=0,J749&gt;0),"Not Forecasted But Sold",IF(AND(L749&gt;0,J749=0),"Forecasted But Not Sold",IF(L749/J749&gt;1.1,"Overforecast",IF(L749/J749&lt;0.9,"Underforecast","Normal")))))</f>
        <v>Underforecast</v>
      </c>
      <c r="AE749" s="61" t="str">
        <f>IF(SUM(J749,M749)=0,"Others",IF(AND(M749=0,J749&gt;0),"Not Forecasted But Sold",IF(AND(M749&gt;0,J749=0),"Forecasted But Not Sold",IF(M749/J749&gt;1.1,"Overforecast",IF(M749/J749&lt;0.9,"Underforecast","Normal")))))</f>
        <v>Underforecast</v>
      </c>
      <c r="AF749" s="144" t="str">
        <f>IFERROR(IF(J749=0,"0",VLOOKUP(J749/M749,Master!$N$5:$P$11,3,TRUE)),"Sales Agst No FC")</f>
        <v>&gt;200"</v>
      </c>
    </row>
    <row r="750" spans="1:32" x14ac:dyDescent="0.45">
      <c r="A750" s="60" t="s">
        <v>2302</v>
      </c>
      <c r="B750" s="61" t="s">
        <v>1121</v>
      </c>
      <c r="C750" s="61" t="s">
        <v>1141</v>
      </c>
      <c r="D750" s="61" t="s">
        <v>1253</v>
      </c>
      <c r="E750" s="62" t="s">
        <v>861</v>
      </c>
      <c r="F750" s="62" t="s">
        <v>2036</v>
      </c>
      <c r="G750" s="63">
        <v>44593</v>
      </c>
      <c r="H750" s="64">
        <v>0</v>
      </c>
      <c r="I750" s="61" t="str">
        <f t="shared" si="64"/>
        <v>Supply</v>
      </c>
      <c r="J750" s="66">
        <v>0</v>
      </c>
      <c r="K750" s="67">
        <v>224</v>
      </c>
      <c r="L750" s="64">
        <v>224</v>
      </c>
      <c r="M750" s="64">
        <v>0</v>
      </c>
      <c r="N750" s="67">
        <f>ABS(K750-$J750)</f>
        <v>224</v>
      </c>
      <c r="O750" s="64">
        <f>ABS(L750-$J750)</f>
        <v>224</v>
      </c>
      <c r="P750" s="64">
        <f>ABS(M750-$J750)</f>
        <v>0</v>
      </c>
      <c r="Q750" s="66">
        <v>2.6196734848305718</v>
      </c>
      <c r="R750" s="66">
        <f>$Q750*J750</f>
        <v>0</v>
      </c>
      <c r="S750" s="67">
        <f>$Q750*K750</f>
        <v>586.80686060204812</v>
      </c>
      <c r="T750" s="64">
        <f>$Q750*L750</f>
        <v>586.80686060204812</v>
      </c>
      <c r="U750" s="64">
        <f>$Q750*M750</f>
        <v>0</v>
      </c>
      <c r="V750" s="67">
        <f t="shared" si="61"/>
        <v>586.80686060204812</v>
      </c>
      <c r="W750" s="64">
        <f t="shared" si="62"/>
        <v>586.80686060204812</v>
      </c>
      <c r="X750" s="117">
        <f t="shared" si="63"/>
        <v>0</v>
      </c>
      <c r="Y750" s="75">
        <f>IFERROR(MAX(1-N750/$J750,0),1)</f>
        <v>1</v>
      </c>
      <c r="Z750" s="27">
        <f>IFERROR(MAX(1-O750/$J750,0),1)</f>
        <v>1</v>
      </c>
      <c r="AA750" s="76">
        <f>IFERROR(MAX(1-P750/$J750,0),1)</f>
        <v>1</v>
      </c>
      <c r="AB750" s="65" t="str">
        <f>IF(SUM($J750,M750)=0,"Others",VLOOKUP(AA750,Master!$B$4:$D$13,3,TRUE))</f>
        <v>Others</v>
      </c>
      <c r="AC750" s="60" t="str">
        <f>IF(SUM(J750,K750)=0,"Others",IF(AND(K750=0,J750&gt;0),"Not Forecasted But Sold",IF(AND(K750&gt;0,J750=0),"Forecasted But Not Sold",IF(K750/J750&gt;1.1,"Overforecast",IF(K750/J750&lt;0.9,"Underforecast","Normal")))))</f>
        <v>Forecasted But Not Sold</v>
      </c>
      <c r="AD750" s="61" t="str">
        <f>IF(SUM(J750,L750)=0,"Others",IF(AND(L750=0,J750&gt;0),"Not Forecasted But Sold",IF(AND(L750&gt;0,J750=0),"Forecasted But Not Sold",IF(L750/J750&gt;1.1,"Overforecast",IF(L750/J750&lt;0.9,"Underforecast","Normal")))))</f>
        <v>Forecasted But Not Sold</v>
      </c>
      <c r="AE750" s="61" t="str">
        <f>IF(SUM(J750,M750)=0,"Others",IF(AND(M750=0,J750&gt;0),"Not Forecasted But Sold",IF(AND(M750&gt;0,J750=0),"Forecasted But Not Sold",IF(M750/J750&gt;1.1,"Overforecast",IF(M750/J750&lt;0.9,"Underforecast","Normal")))))</f>
        <v>Others</v>
      </c>
      <c r="AF750" s="144" t="str">
        <f>IFERROR(IF(J750=0,"0",VLOOKUP(J750/M750,Master!$N$5:$P$11,3,TRUE)),"Sales Agst No FC")</f>
        <v>0</v>
      </c>
    </row>
    <row r="751" spans="1:32" x14ac:dyDescent="0.45">
      <c r="A751" s="60" t="s">
        <v>2302</v>
      </c>
      <c r="B751" s="61" t="s">
        <v>1121</v>
      </c>
      <c r="C751" s="61" t="s">
        <v>1141</v>
      </c>
      <c r="D751" s="61" t="s">
        <v>1253</v>
      </c>
      <c r="E751" s="62" t="s">
        <v>862</v>
      </c>
      <c r="F751" s="62" t="s">
        <v>2037</v>
      </c>
      <c r="G751" s="63">
        <v>44593</v>
      </c>
      <c r="H751" s="64">
        <v>950</v>
      </c>
      <c r="I751" s="61" t="str">
        <f t="shared" si="64"/>
        <v>Demand</v>
      </c>
      <c r="J751" s="66">
        <v>227</v>
      </c>
      <c r="K751" s="67">
        <v>118</v>
      </c>
      <c r="L751" s="64">
        <v>118</v>
      </c>
      <c r="M751" s="64">
        <v>60</v>
      </c>
      <c r="N751" s="67">
        <f>ABS(K751-$J751)</f>
        <v>109</v>
      </c>
      <c r="O751" s="64">
        <f>ABS(L751-$J751)</f>
        <v>109</v>
      </c>
      <c r="P751" s="64">
        <f>ABS(M751-$J751)</f>
        <v>167</v>
      </c>
      <c r="Q751" s="66">
        <v>3.3909594644223899</v>
      </c>
      <c r="R751" s="66">
        <f>$Q751*J751</f>
        <v>769.7477984238825</v>
      </c>
      <c r="S751" s="67">
        <f>$Q751*K751</f>
        <v>400.13321680184202</v>
      </c>
      <c r="T751" s="64">
        <f>$Q751*L751</f>
        <v>400.13321680184202</v>
      </c>
      <c r="U751" s="64">
        <f>$Q751*M751</f>
        <v>203.45756786534341</v>
      </c>
      <c r="V751" s="67">
        <f t="shared" si="61"/>
        <v>369.61458162204048</v>
      </c>
      <c r="W751" s="64">
        <f t="shared" si="62"/>
        <v>369.61458162204048</v>
      </c>
      <c r="X751" s="117">
        <f t="shared" si="63"/>
        <v>566.29023055853906</v>
      </c>
      <c r="Y751" s="75">
        <f>IFERROR(MAX(1-N751/$J751,0),1)</f>
        <v>0.51982378854625555</v>
      </c>
      <c r="Z751" s="27">
        <f>IFERROR(MAX(1-O751/$J751,0),1)</f>
        <v>0.51982378854625555</v>
      </c>
      <c r="AA751" s="76">
        <f>IFERROR(MAX(1-P751/$J751,0),1)</f>
        <v>0.26431718061674003</v>
      </c>
      <c r="AB751" s="65" t="str">
        <f>IF(SUM($J751,M751)=0,"Others",VLOOKUP(AA751,Master!$B$4:$D$13,3,TRUE))</f>
        <v>20-30%</v>
      </c>
      <c r="AC751" s="60" t="str">
        <f>IF(SUM(J751,K751)=0,"Others",IF(AND(K751=0,J751&gt;0),"Not Forecasted But Sold",IF(AND(K751&gt;0,J751=0),"Forecasted But Not Sold",IF(K751/J751&gt;1.1,"Overforecast",IF(K751/J751&lt;0.9,"Underforecast","Normal")))))</f>
        <v>Underforecast</v>
      </c>
      <c r="AD751" s="61" t="str">
        <f>IF(SUM(J751,L751)=0,"Others",IF(AND(L751=0,J751&gt;0),"Not Forecasted But Sold",IF(AND(L751&gt;0,J751=0),"Forecasted But Not Sold",IF(L751/J751&gt;1.1,"Overforecast",IF(L751/J751&lt;0.9,"Underforecast","Normal")))))</f>
        <v>Underforecast</v>
      </c>
      <c r="AE751" s="61" t="str">
        <f>IF(SUM(J751,M751)=0,"Others",IF(AND(M751=0,J751&gt;0),"Not Forecasted But Sold",IF(AND(M751&gt;0,J751=0),"Forecasted But Not Sold",IF(M751/J751&gt;1.1,"Overforecast",IF(M751/J751&lt;0.9,"Underforecast","Normal")))))</f>
        <v>Underforecast</v>
      </c>
      <c r="AF751" s="144" t="str">
        <f>IFERROR(IF(J751=0,"0",VLOOKUP(J751/M751,Master!$N$5:$P$11,3,TRUE)),"Sales Agst No FC")</f>
        <v>&gt;200"</v>
      </c>
    </row>
    <row r="752" spans="1:32" x14ac:dyDescent="0.45">
      <c r="A752" s="60" t="s">
        <v>2302</v>
      </c>
      <c r="B752" s="61" t="s">
        <v>1121</v>
      </c>
      <c r="C752" s="61" t="s">
        <v>1141</v>
      </c>
      <c r="D752" s="61" t="s">
        <v>1253</v>
      </c>
      <c r="E752" s="62" t="s">
        <v>863</v>
      </c>
      <c r="F752" s="62" t="s">
        <v>2038</v>
      </c>
      <c r="G752" s="63">
        <v>44593</v>
      </c>
      <c r="H752" s="64">
        <v>258</v>
      </c>
      <c r="I752" s="61" t="str">
        <f t="shared" si="64"/>
        <v>Demand</v>
      </c>
      <c r="J752" s="66">
        <v>75</v>
      </c>
      <c r="K752" s="67">
        <v>91</v>
      </c>
      <c r="L752" s="64">
        <v>91</v>
      </c>
      <c r="M752" s="64">
        <v>60</v>
      </c>
      <c r="N752" s="67">
        <f>ABS(K752-$J752)</f>
        <v>16</v>
      </c>
      <c r="O752" s="64">
        <f>ABS(L752-$J752)</f>
        <v>16</v>
      </c>
      <c r="P752" s="64">
        <f>ABS(M752-$J752)</f>
        <v>15</v>
      </c>
      <c r="Q752" s="66">
        <v>11.687235171097589</v>
      </c>
      <c r="R752" s="66">
        <f>$Q752*J752</f>
        <v>876.5426378323192</v>
      </c>
      <c r="S752" s="67">
        <f>$Q752*K752</f>
        <v>1063.5384005698807</v>
      </c>
      <c r="T752" s="64">
        <f>$Q752*L752</f>
        <v>1063.5384005698807</v>
      </c>
      <c r="U752" s="64">
        <f>$Q752*M752</f>
        <v>701.23411026585529</v>
      </c>
      <c r="V752" s="67">
        <f t="shared" si="61"/>
        <v>186.99576273756145</v>
      </c>
      <c r="W752" s="64">
        <f t="shared" si="62"/>
        <v>186.99576273756145</v>
      </c>
      <c r="X752" s="117">
        <f t="shared" si="63"/>
        <v>175.30852756646391</v>
      </c>
      <c r="Y752" s="75">
        <f>IFERROR(MAX(1-N752/$J752,0),1)</f>
        <v>0.78666666666666663</v>
      </c>
      <c r="Z752" s="27">
        <f>IFERROR(MAX(1-O752/$J752,0),1)</f>
        <v>0.78666666666666663</v>
      </c>
      <c r="AA752" s="76">
        <f>IFERROR(MAX(1-P752/$J752,0),1)</f>
        <v>0.8</v>
      </c>
      <c r="AB752" s="65" t="str">
        <f>IF(SUM($J752,M752)=0,"Others",VLOOKUP(AA752,Master!$B$4:$D$13,3,TRUE))</f>
        <v>70-80%</v>
      </c>
      <c r="AC752" s="60" t="str">
        <f>IF(SUM(J752,K752)=0,"Others",IF(AND(K752=0,J752&gt;0),"Not Forecasted But Sold",IF(AND(K752&gt;0,J752=0),"Forecasted But Not Sold",IF(K752/J752&gt;1.1,"Overforecast",IF(K752/J752&lt;0.9,"Underforecast","Normal")))))</f>
        <v>Overforecast</v>
      </c>
      <c r="AD752" s="61" t="str">
        <f>IF(SUM(J752,L752)=0,"Others",IF(AND(L752=0,J752&gt;0),"Not Forecasted But Sold",IF(AND(L752&gt;0,J752=0),"Forecasted But Not Sold",IF(L752/J752&gt;1.1,"Overforecast",IF(L752/J752&lt;0.9,"Underforecast","Normal")))))</f>
        <v>Overforecast</v>
      </c>
      <c r="AE752" s="61" t="str">
        <f>IF(SUM(J752,M752)=0,"Others",IF(AND(M752=0,J752&gt;0),"Not Forecasted But Sold",IF(AND(M752&gt;0,J752=0),"Forecasted But Not Sold",IF(M752/J752&gt;1.1,"Overforecast",IF(M752/J752&lt;0.9,"Underforecast","Normal")))))</f>
        <v>Underforecast</v>
      </c>
      <c r="AF752" s="144" t="str">
        <f>IFERROR(IF(J752=0,"0",VLOOKUP(J752/M752,Master!$N$5:$P$11,3,TRUE)),"Sales Agst No FC")</f>
        <v>120-150</v>
      </c>
    </row>
    <row r="753" spans="1:32" x14ac:dyDescent="0.45">
      <c r="A753" s="60" t="s">
        <v>2302</v>
      </c>
      <c r="B753" s="61" t="s">
        <v>1120</v>
      </c>
      <c r="C753" s="61" t="s">
        <v>1141</v>
      </c>
      <c r="D753" s="61" t="s">
        <v>1253</v>
      </c>
      <c r="E753" s="62" t="s">
        <v>864</v>
      </c>
      <c r="F753" s="62" t="s">
        <v>2039</v>
      </c>
      <c r="G753" s="63">
        <v>44593</v>
      </c>
      <c r="H753" s="64">
        <v>8403</v>
      </c>
      <c r="I753" s="61" t="str">
        <f t="shared" si="64"/>
        <v>Demand</v>
      </c>
      <c r="J753" s="66">
        <v>465</v>
      </c>
      <c r="K753" s="67">
        <v>264</v>
      </c>
      <c r="L753" s="64">
        <v>264</v>
      </c>
      <c r="M753" s="64">
        <v>400</v>
      </c>
      <c r="N753" s="67">
        <f>ABS(K753-$J753)</f>
        <v>201</v>
      </c>
      <c r="O753" s="64">
        <f>ABS(L753-$J753)</f>
        <v>201</v>
      </c>
      <c r="P753" s="64">
        <f>ABS(M753-$J753)</f>
        <v>65</v>
      </c>
      <c r="Q753" s="66">
        <v>4.07</v>
      </c>
      <c r="R753" s="66">
        <f>$Q753*J753</f>
        <v>1892.5500000000002</v>
      </c>
      <c r="S753" s="67">
        <f>$Q753*K753</f>
        <v>1074.48</v>
      </c>
      <c r="T753" s="64">
        <f>$Q753*L753</f>
        <v>1074.48</v>
      </c>
      <c r="U753" s="64">
        <f>$Q753*M753</f>
        <v>1628</v>
      </c>
      <c r="V753" s="67">
        <f t="shared" si="61"/>
        <v>818.07000000000016</v>
      </c>
      <c r="W753" s="64">
        <f t="shared" si="62"/>
        <v>818.07000000000016</v>
      </c>
      <c r="X753" s="117">
        <f t="shared" si="63"/>
        <v>264.55000000000018</v>
      </c>
      <c r="Y753" s="75">
        <f>IFERROR(MAX(1-N753/$J753,0),1)</f>
        <v>0.56774193548387097</v>
      </c>
      <c r="Z753" s="27">
        <f>IFERROR(MAX(1-O753/$J753,0),1)</f>
        <v>0.56774193548387097</v>
      </c>
      <c r="AA753" s="76">
        <f>IFERROR(MAX(1-P753/$J753,0),1)</f>
        <v>0.86021505376344087</v>
      </c>
      <c r="AB753" s="65" t="str">
        <f>IF(SUM($J753,M753)=0,"Others",VLOOKUP(AA753,Master!$B$4:$D$13,3,TRUE))</f>
        <v>80-90%</v>
      </c>
      <c r="AC753" s="60" t="str">
        <f>IF(SUM(J753,K753)=0,"Others",IF(AND(K753=0,J753&gt;0),"Not Forecasted But Sold",IF(AND(K753&gt;0,J753=0),"Forecasted But Not Sold",IF(K753/J753&gt;1.1,"Overforecast",IF(K753/J753&lt;0.9,"Underforecast","Normal")))))</f>
        <v>Underforecast</v>
      </c>
      <c r="AD753" s="61" t="str">
        <f>IF(SUM(J753,L753)=0,"Others",IF(AND(L753=0,J753&gt;0),"Not Forecasted But Sold",IF(AND(L753&gt;0,J753=0),"Forecasted But Not Sold",IF(L753/J753&gt;1.1,"Overforecast",IF(L753/J753&lt;0.9,"Underforecast","Normal")))))</f>
        <v>Underforecast</v>
      </c>
      <c r="AE753" s="61" t="str">
        <f>IF(SUM(J753,M753)=0,"Others",IF(AND(M753=0,J753&gt;0),"Not Forecasted But Sold",IF(AND(M753&gt;0,J753=0),"Forecasted But Not Sold",IF(M753/J753&gt;1.1,"Overforecast",IF(M753/J753&lt;0.9,"Underforecast","Normal")))))</f>
        <v>Underforecast</v>
      </c>
      <c r="AF753" s="144" t="str">
        <f>IFERROR(IF(J753=0,"0",VLOOKUP(J753/M753,Master!$N$5:$P$11,3,TRUE)),"Sales Agst No FC")</f>
        <v>80-120</v>
      </c>
    </row>
    <row r="754" spans="1:32" x14ac:dyDescent="0.45">
      <c r="A754" s="60" t="s">
        <v>2302</v>
      </c>
      <c r="B754" s="61" t="s">
        <v>1121</v>
      </c>
      <c r="C754" s="61" t="s">
        <v>1141</v>
      </c>
      <c r="D754" s="61" t="s">
        <v>1253</v>
      </c>
      <c r="E754" s="62" t="s">
        <v>865</v>
      </c>
      <c r="F754" s="62" t="s">
        <v>2040</v>
      </c>
      <c r="G754" s="63">
        <v>44593</v>
      </c>
      <c r="H754" s="64">
        <v>2</v>
      </c>
      <c r="I754" s="61" t="str">
        <f t="shared" si="64"/>
        <v>Demand</v>
      </c>
      <c r="J754" s="66">
        <v>0</v>
      </c>
      <c r="K754" s="67">
        <v>392</v>
      </c>
      <c r="L754" s="64">
        <v>392</v>
      </c>
      <c r="M754" s="64">
        <v>0</v>
      </c>
      <c r="N754" s="67">
        <f>ABS(K754-$J754)</f>
        <v>392</v>
      </c>
      <c r="O754" s="64">
        <f>ABS(L754-$J754)</f>
        <v>392</v>
      </c>
      <c r="P754" s="64">
        <f>ABS(M754-$J754)</f>
        <v>0</v>
      </c>
      <c r="Q754" s="66">
        <v>5.6868028695501076</v>
      </c>
      <c r="R754" s="66">
        <f>$Q754*J754</f>
        <v>0</v>
      </c>
      <c r="S754" s="67">
        <f>$Q754*K754</f>
        <v>2229.2267248636422</v>
      </c>
      <c r="T754" s="64">
        <f>$Q754*L754</f>
        <v>2229.2267248636422</v>
      </c>
      <c r="U754" s="64">
        <f>$Q754*M754</f>
        <v>0</v>
      </c>
      <c r="V754" s="67">
        <f t="shared" si="61"/>
        <v>2229.2267248636422</v>
      </c>
      <c r="W754" s="64">
        <f t="shared" si="62"/>
        <v>2229.2267248636422</v>
      </c>
      <c r="X754" s="117">
        <f t="shared" si="63"/>
        <v>0</v>
      </c>
      <c r="Y754" s="75">
        <f>IFERROR(MAX(1-N754/$J754,0),1)</f>
        <v>1</v>
      </c>
      <c r="Z754" s="27">
        <f>IFERROR(MAX(1-O754/$J754,0),1)</f>
        <v>1</v>
      </c>
      <c r="AA754" s="76">
        <f>IFERROR(MAX(1-P754/$J754,0),1)</f>
        <v>1</v>
      </c>
      <c r="AB754" s="65" t="str">
        <f>IF(SUM($J754,M754)=0,"Others",VLOOKUP(AA754,Master!$B$4:$D$13,3,TRUE))</f>
        <v>Others</v>
      </c>
      <c r="AC754" s="60" t="str">
        <f>IF(SUM(J754,K754)=0,"Others",IF(AND(K754=0,J754&gt;0),"Not Forecasted But Sold",IF(AND(K754&gt;0,J754=0),"Forecasted But Not Sold",IF(K754/J754&gt;1.1,"Overforecast",IF(K754/J754&lt;0.9,"Underforecast","Normal")))))</f>
        <v>Forecasted But Not Sold</v>
      </c>
      <c r="AD754" s="61" t="str">
        <f>IF(SUM(J754,L754)=0,"Others",IF(AND(L754=0,J754&gt;0),"Not Forecasted But Sold",IF(AND(L754&gt;0,J754=0),"Forecasted But Not Sold",IF(L754/J754&gt;1.1,"Overforecast",IF(L754/J754&lt;0.9,"Underforecast","Normal")))))</f>
        <v>Forecasted But Not Sold</v>
      </c>
      <c r="AE754" s="61" t="str">
        <f>IF(SUM(J754,M754)=0,"Others",IF(AND(M754=0,J754&gt;0),"Not Forecasted But Sold",IF(AND(M754&gt;0,J754=0),"Forecasted But Not Sold",IF(M754/J754&gt;1.1,"Overforecast",IF(M754/J754&lt;0.9,"Underforecast","Normal")))))</f>
        <v>Others</v>
      </c>
      <c r="AF754" s="144" t="str">
        <f>IFERROR(IF(J754=0,"0",VLOOKUP(J754/M754,Master!$N$5:$P$11,3,TRUE)),"Sales Agst No FC")</f>
        <v>0</v>
      </c>
    </row>
    <row r="755" spans="1:32" x14ac:dyDescent="0.45">
      <c r="A755" s="60" t="s">
        <v>2302</v>
      </c>
      <c r="B755" s="61" t="s">
        <v>1121</v>
      </c>
      <c r="C755" s="61" t="s">
        <v>1141</v>
      </c>
      <c r="D755" s="61" t="s">
        <v>1253</v>
      </c>
      <c r="E755" s="62" t="s">
        <v>866</v>
      </c>
      <c r="F755" s="62" t="s">
        <v>2041</v>
      </c>
      <c r="G755" s="63">
        <v>44593</v>
      </c>
      <c r="H755" s="64">
        <v>892</v>
      </c>
      <c r="I755" s="61" t="str">
        <f t="shared" si="64"/>
        <v>Demand</v>
      </c>
      <c r="J755" s="66">
        <v>332</v>
      </c>
      <c r="K755" s="67">
        <v>202</v>
      </c>
      <c r="L755" s="64">
        <v>202</v>
      </c>
      <c r="M755" s="64">
        <v>80</v>
      </c>
      <c r="N755" s="67">
        <f>ABS(K755-$J755)</f>
        <v>130</v>
      </c>
      <c r="O755" s="64">
        <f>ABS(L755-$J755)</f>
        <v>130</v>
      </c>
      <c r="P755" s="64">
        <f>ABS(M755-$J755)</f>
        <v>252</v>
      </c>
      <c r="Q755" s="66">
        <v>5.6381980661450113</v>
      </c>
      <c r="R755" s="66">
        <f>$Q755*J755</f>
        <v>1871.8817579601437</v>
      </c>
      <c r="S755" s="67">
        <f>$Q755*K755</f>
        <v>1138.9160093612923</v>
      </c>
      <c r="T755" s="64">
        <f>$Q755*L755</f>
        <v>1138.9160093612923</v>
      </c>
      <c r="U755" s="64">
        <f>$Q755*M755</f>
        <v>451.05584529160092</v>
      </c>
      <c r="V755" s="67">
        <f t="shared" si="61"/>
        <v>732.96574859885141</v>
      </c>
      <c r="W755" s="64">
        <f t="shared" si="62"/>
        <v>732.96574859885141</v>
      </c>
      <c r="X755" s="117">
        <f t="shared" si="63"/>
        <v>1420.8259126685427</v>
      </c>
      <c r="Y755" s="75">
        <f>IFERROR(MAX(1-N755/$J755,0),1)</f>
        <v>0.60843373493975905</v>
      </c>
      <c r="Z755" s="27">
        <f>IFERROR(MAX(1-O755/$J755,0),1)</f>
        <v>0.60843373493975905</v>
      </c>
      <c r="AA755" s="76">
        <f>IFERROR(MAX(1-P755/$J755,0),1)</f>
        <v>0.24096385542168675</v>
      </c>
      <c r="AB755" s="65" t="str">
        <f>IF(SUM($J755,M755)=0,"Others",VLOOKUP(AA755,Master!$B$4:$D$13,3,TRUE))</f>
        <v>20-30%</v>
      </c>
      <c r="AC755" s="60" t="str">
        <f>IF(SUM(J755,K755)=0,"Others",IF(AND(K755=0,J755&gt;0),"Not Forecasted But Sold",IF(AND(K755&gt;0,J755=0),"Forecasted But Not Sold",IF(K755/J755&gt;1.1,"Overforecast",IF(K755/J755&lt;0.9,"Underforecast","Normal")))))</f>
        <v>Underforecast</v>
      </c>
      <c r="AD755" s="61" t="str">
        <f>IF(SUM(J755,L755)=0,"Others",IF(AND(L755=0,J755&gt;0),"Not Forecasted But Sold",IF(AND(L755&gt;0,J755=0),"Forecasted But Not Sold",IF(L755/J755&gt;1.1,"Overforecast",IF(L755/J755&lt;0.9,"Underforecast","Normal")))))</f>
        <v>Underforecast</v>
      </c>
      <c r="AE755" s="61" t="str">
        <f>IF(SUM(J755,M755)=0,"Others",IF(AND(M755=0,J755&gt;0),"Not Forecasted But Sold",IF(AND(M755&gt;0,J755=0),"Forecasted But Not Sold",IF(M755/J755&gt;1.1,"Overforecast",IF(M755/J755&lt;0.9,"Underforecast","Normal")))))</f>
        <v>Underforecast</v>
      </c>
      <c r="AF755" s="144" t="str">
        <f>IFERROR(IF(J755=0,"0",VLOOKUP(J755/M755,Master!$N$5:$P$11,3,TRUE)),"Sales Agst No FC")</f>
        <v>&gt;200"</v>
      </c>
    </row>
    <row r="756" spans="1:32" x14ac:dyDescent="0.45">
      <c r="A756" s="60" t="s">
        <v>2302</v>
      </c>
      <c r="B756" s="61" t="s">
        <v>1120</v>
      </c>
      <c r="C756" s="61" t="s">
        <v>1141</v>
      </c>
      <c r="D756" s="61" t="s">
        <v>1253</v>
      </c>
      <c r="E756" s="62" t="s">
        <v>867</v>
      </c>
      <c r="F756" s="62" t="s">
        <v>2042</v>
      </c>
      <c r="G756" s="63">
        <v>44593</v>
      </c>
      <c r="H756" s="64">
        <v>56977</v>
      </c>
      <c r="I756" s="61" t="str">
        <f t="shared" si="64"/>
        <v>Demand</v>
      </c>
      <c r="J756" s="66">
        <v>15924</v>
      </c>
      <c r="K756" s="67">
        <v>20672</v>
      </c>
      <c r="L756" s="64">
        <v>20672</v>
      </c>
      <c r="M756" s="64">
        <v>21500</v>
      </c>
      <c r="N756" s="67">
        <f>ABS(K756-$J756)</f>
        <v>4748</v>
      </c>
      <c r="O756" s="64">
        <f>ABS(L756-$J756)</f>
        <v>4748</v>
      </c>
      <c r="P756" s="64">
        <f>ABS(M756-$J756)</f>
        <v>5576</v>
      </c>
      <c r="Q756" s="66">
        <v>2.0428846398533569</v>
      </c>
      <c r="R756" s="66">
        <f>$Q756*J756</f>
        <v>32530.895005024857</v>
      </c>
      <c r="S756" s="67">
        <f>$Q756*K756</f>
        <v>42230.511275048593</v>
      </c>
      <c r="T756" s="64">
        <f>$Q756*L756</f>
        <v>42230.511275048593</v>
      </c>
      <c r="U756" s="64">
        <f>$Q756*M756</f>
        <v>43922.01975684717</v>
      </c>
      <c r="V756" s="67">
        <f t="shared" si="61"/>
        <v>9699.6162700237364</v>
      </c>
      <c r="W756" s="64">
        <f t="shared" si="62"/>
        <v>9699.6162700237364</v>
      </c>
      <c r="X756" s="117">
        <f t="shared" si="63"/>
        <v>11391.124751822314</v>
      </c>
      <c r="Y756" s="75">
        <f>IFERROR(MAX(1-N756/$J756,0),1)</f>
        <v>0.70183371012308471</v>
      </c>
      <c r="Z756" s="27">
        <f>IFERROR(MAX(1-O756/$J756,0),1)</f>
        <v>0.70183371012308471</v>
      </c>
      <c r="AA756" s="76">
        <f>IFERROR(MAX(1-P756/$J756,0),1)</f>
        <v>0.64983672444109519</v>
      </c>
      <c r="AB756" s="65" t="str">
        <f>IF(SUM($J756,M756)=0,"Others",VLOOKUP(AA756,Master!$B$4:$D$13,3,TRUE))</f>
        <v>60-70%</v>
      </c>
      <c r="AC756" s="60" t="str">
        <f>IF(SUM(J756,K756)=0,"Others",IF(AND(K756=0,J756&gt;0),"Not Forecasted But Sold",IF(AND(K756&gt;0,J756=0),"Forecasted But Not Sold",IF(K756/J756&gt;1.1,"Overforecast",IF(K756/J756&lt;0.9,"Underforecast","Normal")))))</f>
        <v>Overforecast</v>
      </c>
      <c r="AD756" s="61" t="str">
        <f>IF(SUM(J756,L756)=0,"Others",IF(AND(L756=0,J756&gt;0),"Not Forecasted But Sold",IF(AND(L756&gt;0,J756=0),"Forecasted But Not Sold",IF(L756/J756&gt;1.1,"Overforecast",IF(L756/J756&lt;0.9,"Underforecast","Normal")))))</f>
        <v>Overforecast</v>
      </c>
      <c r="AE756" s="61" t="str">
        <f>IF(SUM(J756,M756)=0,"Others",IF(AND(M756=0,J756&gt;0),"Not Forecasted But Sold",IF(AND(M756&gt;0,J756=0),"Forecasted But Not Sold",IF(M756/J756&gt;1.1,"Overforecast",IF(M756/J756&lt;0.9,"Underforecast","Normal")))))</f>
        <v>Overforecast</v>
      </c>
      <c r="AF756" s="144" t="str">
        <f>IFERROR(IF(J756=0,"0",VLOOKUP(J756/M756,Master!$N$5:$P$11,3,TRUE)),"Sales Agst No FC")</f>
        <v>50-80</v>
      </c>
    </row>
    <row r="757" spans="1:32" x14ac:dyDescent="0.45">
      <c r="A757" s="60" t="s">
        <v>2302</v>
      </c>
      <c r="B757" s="61" t="s">
        <v>1121</v>
      </c>
      <c r="C757" s="61" t="s">
        <v>1141</v>
      </c>
      <c r="D757" s="61" t="s">
        <v>1254</v>
      </c>
      <c r="E757" s="62" t="s">
        <v>868</v>
      </c>
      <c r="F757" s="62" t="s">
        <v>2043</v>
      </c>
      <c r="G757" s="63">
        <v>44593</v>
      </c>
      <c r="H757" s="64">
        <v>1711</v>
      </c>
      <c r="I757" s="61" t="str">
        <f t="shared" si="64"/>
        <v>Demand</v>
      </c>
      <c r="J757" s="66">
        <v>285</v>
      </c>
      <c r="K757" s="67">
        <v>228</v>
      </c>
      <c r="L757" s="64">
        <v>228</v>
      </c>
      <c r="M757" s="64">
        <v>221</v>
      </c>
      <c r="N757" s="67">
        <f>ABS(K757-$J757)</f>
        <v>57</v>
      </c>
      <c r="O757" s="64">
        <f>ABS(L757-$J757)</f>
        <v>57</v>
      </c>
      <c r="P757" s="64">
        <f>ABS(M757-$J757)</f>
        <v>64</v>
      </c>
      <c r="Q757" s="66">
        <v>8.2526819585570088</v>
      </c>
      <c r="R757" s="66">
        <f>$Q757*J757</f>
        <v>2352.0143581887473</v>
      </c>
      <c r="S757" s="67">
        <f>$Q757*K757</f>
        <v>1881.6114865509981</v>
      </c>
      <c r="T757" s="64">
        <f>$Q757*L757</f>
        <v>1881.6114865509981</v>
      </c>
      <c r="U757" s="64">
        <f>$Q757*M757</f>
        <v>1823.842712841099</v>
      </c>
      <c r="V757" s="67">
        <f t="shared" si="61"/>
        <v>470.40287163774929</v>
      </c>
      <c r="W757" s="64">
        <f t="shared" si="62"/>
        <v>470.40287163774929</v>
      </c>
      <c r="X757" s="117">
        <f t="shared" si="63"/>
        <v>528.17164534764834</v>
      </c>
      <c r="Y757" s="75">
        <f>IFERROR(MAX(1-N757/$J757,0),1)</f>
        <v>0.8</v>
      </c>
      <c r="Z757" s="27">
        <f>IFERROR(MAX(1-O757/$J757,0),1)</f>
        <v>0.8</v>
      </c>
      <c r="AA757" s="76">
        <f>IFERROR(MAX(1-P757/$J757,0),1)</f>
        <v>0.77543859649122804</v>
      </c>
      <c r="AB757" s="65" t="str">
        <f>IF(SUM($J757,M757)=0,"Others",VLOOKUP(AA757,Master!$B$4:$D$13,3,TRUE))</f>
        <v>70-80%</v>
      </c>
      <c r="AC757" s="60" t="str">
        <f>IF(SUM(J757,K757)=0,"Others",IF(AND(K757=0,J757&gt;0),"Not Forecasted But Sold",IF(AND(K757&gt;0,J757=0),"Forecasted But Not Sold",IF(K757/J757&gt;1.1,"Overforecast",IF(K757/J757&lt;0.9,"Underforecast","Normal")))))</f>
        <v>Underforecast</v>
      </c>
      <c r="AD757" s="61" t="str">
        <f>IF(SUM(J757,L757)=0,"Others",IF(AND(L757=0,J757&gt;0),"Not Forecasted But Sold",IF(AND(L757&gt;0,J757=0),"Forecasted But Not Sold",IF(L757/J757&gt;1.1,"Overforecast",IF(L757/J757&lt;0.9,"Underforecast","Normal")))))</f>
        <v>Underforecast</v>
      </c>
      <c r="AE757" s="61" t="str">
        <f>IF(SUM(J757,M757)=0,"Others",IF(AND(M757=0,J757&gt;0),"Not Forecasted But Sold",IF(AND(M757&gt;0,J757=0),"Forecasted But Not Sold",IF(M757/J757&gt;1.1,"Overforecast",IF(M757/J757&lt;0.9,"Underforecast","Normal")))))</f>
        <v>Underforecast</v>
      </c>
      <c r="AF757" s="144" t="str">
        <f>IFERROR(IF(J757=0,"0",VLOOKUP(J757/M757,Master!$N$5:$P$11,3,TRUE)),"Sales Agst No FC")</f>
        <v>120-150</v>
      </c>
    </row>
    <row r="758" spans="1:32" x14ac:dyDescent="0.45">
      <c r="A758" s="60" t="s">
        <v>2302</v>
      </c>
      <c r="B758" s="61" t="s">
        <v>1121</v>
      </c>
      <c r="C758" s="61" t="s">
        <v>1141</v>
      </c>
      <c r="D758" s="61" t="s">
        <v>1254</v>
      </c>
      <c r="E758" s="62" t="s">
        <v>869</v>
      </c>
      <c r="F758" s="62" t="s">
        <v>2044</v>
      </c>
      <c r="G758" s="63">
        <v>44593</v>
      </c>
      <c r="H758" s="64">
        <v>471</v>
      </c>
      <c r="I758" s="61" t="str">
        <f t="shared" si="64"/>
        <v>Demand</v>
      </c>
      <c r="J758" s="66">
        <v>39</v>
      </c>
      <c r="K758" s="67">
        <v>35</v>
      </c>
      <c r="L758" s="64">
        <v>35</v>
      </c>
      <c r="M758" s="64">
        <v>40</v>
      </c>
      <c r="N758" s="67">
        <f>ABS(K758-$J758)</f>
        <v>4</v>
      </c>
      <c r="O758" s="64">
        <f>ABS(L758-$J758)</f>
        <v>4</v>
      </c>
      <c r="P758" s="64">
        <f>ABS(M758-$J758)</f>
        <v>1</v>
      </c>
      <c r="Q758" s="66">
        <v>16.508296596411284</v>
      </c>
      <c r="R758" s="66">
        <f>$Q758*J758</f>
        <v>643.82356726004014</v>
      </c>
      <c r="S758" s="67">
        <f>$Q758*K758</f>
        <v>577.79038087439494</v>
      </c>
      <c r="T758" s="64">
        <f>$Q758*L758</f>
        <v>577.79038087439494</v>
      </c>
      <c r="U758" s="64">
        <f>$Q758*M758</f>
        <v>660.33186385645138</v>
      </c>
      <c r="V758" s="67">
        <f t="shared" si="61"/>
        <v>66.033186385645195</v>
      </c>
      <c r="W758" s="64">
        <f t="shared" si="62"/>
        <v>66.033186385645195</v>
      </c>
      <c r="X758" s="117">
        <f t="shared" si="63"/>
        <v>16.508296596411242</v>
      </c>
      <c r="Y758" s="75">
        <f>IFERROR(MAX(1-N758/$J758,0),1)</f>
        <v>0.89743589743589747</v>
      </c>
      <c r="Z758" s="27">
        <f>IFERROR(MAX(1-O758/$J758,0),1)</f>
        <v>0.89743589743589747</v>
      </c>
      <c r="AA758" s="76">
        <f>IFERROR(MAX(1-P758/$J758,0),1)</f>
        <v>0.97435897435897434</v>
      </c>
      <c r="AB758" s="65" t="str">
        <f>IF(SUM($J758,M758)=0,"Others",VLOOKUP(AA758,Master!$B$4:$D$13,3,TRUE))</f>
        <v>90-100%</v>
      </c>
      <c r="AC758" s="60" t="str">
        <f>IF(SUM(J758,K758)=0,"Others",IF(AND(K758=0,J758&gt;0),"Not Forecasted But Sold",IF(AND(K758&gt;0,J758=0),"Forecasted But Not Sold",IF(K758/J758&gt;1.1,"Overforecast",IF(K758/J758&lt;0.9,"Underforecast","Normal")))))</f>
        <v>Underforecast</v>
      </c>
      <c r="AD758" s="61" t="str">
        <f>IF(SUM(J758,L758)=0,"Others",IF(AND(L758=0,J758&gt;0),"Not Forecasted But Sold",IF(AND(L758&gt;0,J758=0),"Forecasted But Not Sold",IF(L758/J758&gt;1.1,"Overforecast",IF(L758/J758&lt;0.9,"Underforecast","Normal")))))</f>
        <v>Underforecast</v>
      </c>
      <c r="AE758" s="61" t="str">
        <f>IF(SUM(J758,M758)=0,"Others",IF(AND(M758=0,J758&gt;0),"Not Forecasted But Sold",IF(AND(M758&gt;0,J758=0),"Forecasted But Not Sold",IF(M758/J758&gt;1.1,"Overforecast",IF(M758/J758&lt;0.9,"Underforecast","Normal")))))</f>
        <v>Normal</v>
      </c>
      <c r="AF758" s="144" t="str">
        <f>IFERROR(IF(J758=0,"0",VLOOKUP(J758/M758,Master!$N$5:$P$11,3,TRUE)),"Sales Agst No FC")</f>
        <v>80-120</v>
      </c>
    </row>
    <row r="759" spans="1:32" x14ac:dyDescent="0.45">
      <c r="A759" s="60" t="s">
        <v>2302</v>
      </c>
      <c r="B759" s="61" t="s">
        <v>1119</v>
      </c>
      <c r="C759" s="61" t="s">
        <v>1141</v>
      </c>
      <c r="D759" s="61" t="s">
        <v>1254</v>
      </c>
      <c r="E759" s="62" t="s">
        <v>870</v>
      </c>
      <c r="F759" s="62" t="s">
        <v>2045</v>
      </c>
      <c r="G759" s="63">
        <v>44593</v>
      </c>
      <c r="H759" s="64">
        <v>0</v>
      </c>
      <c r="I759" s="61" t="str">
        <f t="shared" si="64"/>
        <v>Supply</v>
      </c>
      <c r="J759" s="66">
        <v>0</v>
      </c>
      <c r="K759" s="67">
        <v>0</v>
      </c>
      <c r="L759" s="64">
        <v>0</v>
      </c>
      <c r="M759" s="64">
        <v>0</v>
      </c>
      <c r="N759" s="67">
        <f>ABS(K759-$J759)</f>
        <v>0</v>
      </c>
      <c r="O759" s="64">
        <f>ABS(L759-$J759)</f>
        <v>0</v>
      </c>
      <c r="P759" s="64">
        <f>ABS(M759-$J759)</f>
        <v>0</v>
      </c>
      <c r="Q759" s="66">
        <v>0</v>
      </c>
      <c r="R759" s="66">
        <f>$Q759*J759</f>
        <v>0</v>
      </c>
      <c r="S759" s="67">
        <f>$Q759*K759</f>
        <v>0</v>
      </c>
      <c r="T759" s="64">
        <f>$Q759*L759</f>
        <v>0</v>
      </c>
      <c r="U759" s="64">
        <f>$Q759*M759</f>
        <v>0</v>
      </c>
      <c r="V759" s="67">
        <f t="shared" si="61"/>
        <v>0</v>
      </c>
      <c r="W759" s="64">
        <f t="shared" si="62"/>
        <v>0</v>
      </c>
      <c r="X759" s="117">
        <f t="shared" si="63"/>
        <v>0</v>
      </c>
      <c r="Y759" s="75">
        <f>IFERROR(MAX(1-N759/$J759,0),1)</f>
        <v>1</v>
      </c>
      <c r="Z759" s="27">
        <f>IFERROR(MAX(1-O759/$J759,0),1)</f>
        <v>1</v>
      </c>
      <c r="AA759" s="76">
        <f>IFERROR(MAX(1-P759/$J759,0),1)</f>
        <v>1</v>
      </c>
      <c r="AB759" s="65" t="str">
        <f>IF(SUM($J759,M759)=0,"Others",VLOOKUP(AA759,Master!$B$4:$D$13,3,TRUE))</f>
        <v>Others</v>
      </c>
      <c r="AC759" s="60" t="str">
        <f>IF(SUM(J759,K759)=0,"Others",IF(AND(K759=0,J759&gt;0),"Not Forecasted But Sold",IF(AND(K759&gt;0,J759=0),"Forecasted But Not Sold",IF(K759/J759&gt;1.1,"Overforecast",IF(K759/J759&lt;0.9,"Underforecast","Normal")))))</f>
        <v>Others</v>
      </c>
      <c r="AD759" s="61" t="str">
        <f>IF(SUM(J759,L759)=0,"Others",IF(AND(L759=0,J759&gt;0),"Not Forecasted But Sold",IF(AND(L759&gt;0,J759=0),"Forecasted But Not Sold",IF(L759/J759&gt;1.1,"Overforecast",IF(L759/J759&lt;0.9,"Underforecast","Normal")))))</f>
        <v>Others</v>
      </c>
      <c r="AE759" s="61" t="str">
        <f>IF(SUM(J759,M759)=0,"Others",IF(AND(M759=0,J759&gt;0),"Not Forecasted But Sold",IF(AND(M759&gt;0,J759=0),"Forecasted But Not Sold",IF(M759/J759&gt;1.1,"Overforecast",IF(M759/J759&lt;0.9,"Underforecast","Normal")))))</f>
        <v>Others</v>
      </c>
      <c r="AF759" s="144" t="str">
        <f>IFERROR(IF(J759=0,"0",VLOOKUP(J759/M759,Master!$N$5:$P$11,3,TRUE)),"Sales Agst No FC")</f>
        <v>0</v>
      </c>
    </row>
    <row r="760" spans="1:32" x14ac:dyDescent="0.45">
      <c r="A760" s="60" t="s">
        <v>2302</v>
      </c>
      <c r="B760" s="61" t="s">
        <v>1121</v>
      </c>
      <c r="C760" s="61" t="s">
        <v>1141</v>
      </c>
      <c r="D760" s="61" t="s">
        <v>1254</v>
      </c>
      <c r="E760" s="62" t="s">
        <v>871</v>
      </c>
      <c r="F760" s="62" t="s">
        <v>2046</v>
      </c>
      <c r="G760" s="63">
        <v>44593</v>
      </c>
      <c r="H760" s="64">
        <v>1071</v>
      </c>
      <c r="I760" s="61" t="str">
        <f t="shared" si="64"/>
        <v>Demand</v>
      </c>
      <c r="J760" s="66">
        <v>262</v>
      </c>
      <c r="K760" s="67">
        <v>180</v>
      </c>
      <c r="L760" s="64">
        <v>180</v>
      </c>
      <c r="M760" s="64">
        <v>173</v>
      </c>
      <c r="N760" s="67">
        <f>ABS(K760-$J760)</f>
        <v>82</v>
      </c>
      <c r="O760" s="64">
        <f>ABS(L760-$J760)</f>
        <v>82</v>
      </c>
      <c r="P760" s="64">
        <f>ABS(M760-$J760)</f>
        <v>89</v>
      </c>
      <c r="Q760" s="66">
        <v>12.265690018248776</v>
      </c>
      <c r="R760" s="66">
        <f>$Q760*J760</f>
        <v>3213.6107847811795</v>
      </c>
      <c r="S760" s="67">
        <f>$Q760*K760</f>
        <v>2207.8242032847797</v>
      </c>
      <c r="T760" s="64">
        <f>$Q760*L760</f>
        <v>2207.8242032847797</v>
      </c>
      <c r="U760" s="64">
        <f>$Q760*M760</f>
        <v>2121.9643731570382</v>
      </c>
      <c r="V760" s="67">
        <f t="shared" si="61"/>
        <v>1005.7865814963998</v>
      </c>
      <c r="W760" s="64">
        <f t="shared" si="62"/>
        <v>1005.7865814963998</v>
      </c>
      <c r="X760" s="117">
        <f t="shared" si="63"/>
        <v>1091.6464116241414</v>
      </c>
      <c r="Y760" s="75">
        <f>IFERROR(MAX(1-N760/$J760,0),1)</f>
        <v>0.68702290076335881</v>
      </c>
      <c r="Z760" s="27">
        <f>IFERROR(MAX(1-O760/$J760,0),1)</f>
        <v>0.68702290076335881</v>
      </c>
      <c r="AA760" s="76">
        <f>IFERROR(MAX(1-P760/$J760,0),1)</f>
        <v>0.66030534351145032</v>
      </c>
      <c r="AB760" s="65" t="str">
        <f>IF(SUM($J760,M760)=0,"Others",VLOOKUP(AA760,Master!$B$4:$D$13,3,TRUE))</f>
        <v>60-70%</v>
      </c>
      <c r="AC760" s="60" t="str">
        <f>IF(SUM(J760,K760)=0,"Others",IF(AND(K760=0,J760&gt;0),"Not Forecasted But Sold",IF(AND(K760&gt;0,J760=0),"Forecasted But Not Sold",IF(K760/J760&gt;1.1,"Overforecast",IF(K760/J760&lt;0.9,"Underforecast","Normal")))))</f>
        <v>Underforecast</v>
      </c>
      <c r="AD760" s="61" t="str">
        <f>IF(SUM(J760,L760)=0,"Others",IF(AND(L760=0,J760&gt;0),"Not Forecasted But Sold",IF(AND(L760&gt;0,J760=0),"Forecasted But Not Sold",IF(L760/J760&gt;1.1,"Overforecast",IF(L760/J760&lt;0.9,"Underforecast","Normal")))))</f>
        <v>Underforecast</v>
      </c>
      <c r="AE760" s="61" t="str">
        <f>IF(SUM(J760,M760)=0,"Others",IF(AND(M760=0,J760&gt;0),"Not Forecasted But Sold",IF(AND(M760&gt;0,J760=0),"Forecasted But Not Sold",IF(M760/J760&gt;1.1,"Overforecast",IF(M760/J760&lt;0.9,"Underforecast","Normal")))))</f>
        <v>Underforecast</v>
      </c>
      <c r="AF760" s="144" t="str">
        <f>IFERROR(IF(J760=0,"0",VLOOKUP(J760/M760,Master!$N$5:$P$11,3,TRUE)),"Sales Agst No FC")</f>
        <v>150-200</v>
      </c>
    </row>
    <row r="761" spans="1:32" x14ac:dyDescent="0.45">
      <c r="A761" s="60" t="s">
        <v>2302</v>
      </c>
      <c r="B761" s="61" t="s">
        <v>1121</v>
      </c>
      <c r="C761" s="61" t="s">
        <v>1141</v>
      </c>
      <c r="D761" s="61" t="s">
        <v>1254</v>
      </c>
      <c r="E761" s="62" t="s">
        <v>872</v>
      </c>
      <c r="F761" s="62" t="s">
        <v>2047</v>
      </c>
      <c r="G761" s="63">
        <v>44593</v>
      </c>
      <c r="H761" s="64">
        <v>665</v>
      </c>
      <c r="I761" s="61" t="str">
        <f t="shared" si="64"/>
        <v>Demand</v>
      </c>
      <c r="J761" s="66">
        <v>42</v>
      </c>
      <c r="K761" s="67">
        <v>42</v>
      </c>
      <c r="L761" s="64">
        <v>42</v>
      </c>
      <c r="M761" s="64">
        <v>40</v>
      </c>
      <c r="N761" s="67">
        <f>ABS(K761-$J761)</f>
        <v>0</v>
      </c>
      <c r="O761" s="64">
        <f>ABS(L761-$J761)</f>
        <v>0</v>
      </c>
      <c r="P761" s="64">
        <f>ABS(M761-$J761)</f>
        <v>2</v>
      </c>
      <c r="Q761" s="66">
        <v>24.514612059829908</v>
      </c>
      <c r="R761" s="66">
        <f>$Q761*J761</f>
        <v>1029.6137065128562</v>
      </c>
      <c r="S761" s="67">
        <f>$Q761*K761</f>
        <v>1029.6137065128562</v>
      </c>
      <c r="T761" s="64">
        <f>$Q761*L761</f>
        <v>1029.6137065128562</v>
      </c>
      <c r="U761" s="64">
        <f>$Q761*M761</f>
        <v>980.58448239319637</v>
      </c>
      <c r="V761" s="67">
        <f t="shared" si="61"/>
        <v>0</v>
      </c>
      <c r="W761" s="64">
        <f t="shared" si="62"/>
        <v>0</v>
      </c>
      <c r="X761" s="117">
        <f t="shared" si="63"/>
        <v>49.02922411965983</v>
      </c>
      <c r="Y761" s="75">
        <f>IFERROR(MAX(1-N761/$J761,0),1)</f>
        <v>1</v>
      </c>
      <c r="Z761" s="27">
        <f>IFERROR(MAX(1-O761/$J761,0),1)</f>
        <v>1</v>
      </c>
      <c r="AA761" s="76">
        <f>IFERROR(MAX(1-P761/$J761,0),1)</f>
        <v>0.95238095238095233</v>
      </c>
      <c r="AB761" s="65" t="str">
        <f>IF(SUM($J761,M761)=0,"Others",VLOOKUP(AA761,Master!$B$4:$D$13,3,TRUE))</f>
        <v>90-100%</v>
      </c>
      <c r="AC761" s="60" t="str">
        <f>IF(SUM(J761,K761)=0,"Others",IF(AND(K761=0,J761&gt;0),"Not Forecasted But Sold",IF(AND(K761&gt;0,J761=0),"Forecasted But Not Sold",IF(K761/J761&gt;1.1,"Overforecast",IF(K761/J761&lt;0.9,"Underforecast","Normal")))))</f>
        <v>Normal</v>
      </c>
      <c r="AD761" s="61" t="str">
        <f>IF(SUM(J761,L761)=0,"Others",IF(AND(L761=0,J761&gt;0),"Not Forecasted But Sold",IF(AND(L761&gt;0,J761=0),"Forecasted But Not Sold",IF(L761/J761&gt;1.1,"Overforecast",IF(L761/J761&lt;0.9,"Underforecast","Normal")))))</f>
        <v>Normal</v>
      </c>
      <c r="AE761" s="61" t="str">
        <f>IF(SUM(J761,M761)=0,"Others",IF(AND(M761=0,J761&gt;0),"Not Forecasted But Sold",IF(AND(M761&gt;0,J761=0),"Forecasted But Not Sold",IF(M761/J761&gt;1.1,"Overforecast",IF(M761/J761&lt;0.9,"Underforecast","Normal")))))</f>
        <v>Normal</v>
      </c>
      <c r="AF761" s="144" t="str">
        <f>IFERROR(IF(J761=0,"0",VLOOKUP(J761/M761,Master!$N$5:$P$11,3,TRUE)),"Sales Agst No FC")</f>
        <v>80-120</v>
      </c>
    </row>
    <row r="762" spans="1:32" x14ac:dyDescent="0.45">
      <c r="A762" s="60" t="s">
        <v>2302</v>
      </c>
      <c r="B762" s="61" t="s">
        <v>1121</v>
      </c>
      <c r="C762" s="61" t="s">
        <v>1141</v>
      </c>
      <c r="D762" s="61" t="s">
        <v>1254</v>
      </c>
      <c r="E762" s="62" t="s">
        <v>873</v>
      </c>
      <c r="F762" s="62" t="s">
        <v>2048</v>
      </c>
      <c r="G762" s="63">
        <v>44593</v>
      </c>
      <c r="H762" s="64">
        <v>2787</v>
      </c>
      <c r="I762" s="61" t="str">
        <f t="shared" si="64"/>
        <v>Demand</v>
      </c>
      <c r="J762" s="66">
        <v>1045</v>
      </c>
      <c r="K762" s="67">
        <v>249</v>
      </c>
      <c r="L762" s="64">
        <v>249</v>
      </c>
      <c r="M762" s="64">
        <v>657</v>
      </c>
      <c r="N762" s="67">
        <f>ABS(K762-$J762)</f>
        <v>796</v>
      </c>
      <c r="O762" s="64">
        <f>ABS(L762-$J762)</f>
        <v>796</v>
      </c>
      <c r="P762" s="64">
        <f>ABS(M762-$J762)</f>
        <v>388</v>
      </c>
      <c r="Q762" s="66">
        <v>4.6325610574701006</v>
      </c>
      <c r="R762" s="66">
        <f>$Q762*J762</f>
        <v>4841.0263050562553</v>
      </c>
      <c r="S762" s="67">
        <f>$Q762*K762</f>
        <v>1153.5077033100551</v>
      </c>
      <c r="T762" s="64">
        <f>$Q762*L762</f>
        <v>1153.5077033100551</v>
      </c>
      <c r="U762" s="64">
        <f>$Q762*M762</f>
        <v>3043.5926147578562</v>
      </c>
      <c r="V762" s="67">
        <f t="shared" si="61"/>
        <v>3687.5186017462001</v>
      </c>
      <c r="W762" s="64">
        <f t="shared" si="62"/>
        <v>3687.5186017462001</v>
      </c>
      <c r="X762" s="117">
        <f t="shared" si="63"/>
        <v>1797.4336902983991</v>
      </c>
      <c r="Y762" s="75">
        <f>IFERROR(MAX(1-N762/$J762,0),1)</f>
        <v>0.23827751196172253</v>
      </c>
      <c r="Z762" s="27">
        <f>IFERROR(MAX(1-O762/$J762,0),1)</f>
        <v>0.23827751196172253</v>
      </c>
      <c r="AA762" s="76">
        <f>IFERROR(MAX(1-P762/$J762,0),1)</f>
        <v>0.62870813397129188</v>
      </c>
      <c r="AB762" s="65" t="str">
        <f>IF(SUM($J762,M762)=0,"Others",VLOOKUP(AA762,Master!$B$4:$D$13,3,TRUE))</f>
        <v>60-70%</v>
      </c>
      <c r="AC762" s="60" t="str">
        <f>IF(SUM(J762,K762)=0,"Others",IF(AND(K762=0,J762&gt;0),"Not Forecasted But Sold",IF(AND(K762&gt;0,J762=0),"Forecasted But Not Sold",IF(K762/J762&gt;1.1,"Overforecast",IF(K762/J762&lt;0.9,"Underforecast","Normal")))))</f>
        <v>Underforecast</v>
      </c>
      <c r="AD762" s="61" t="str">
        <f>IF(SUM(J762,L762)=0,"Others",IF(AND(L762=0,J762&gt;0),"Not Forecasted But Sold",IF(AND(L762&gt;0,J762=0),"Forecasted But Not Sold",IF(L762/J762&gt;1.1,"Overforecast",IF(L762/J762&lt;0.9,"Underforecast","Normal")))))</f>
        <v>Underforecast</v>
      </c>
      <c r="AE762" s="61" t="str">
        <f>IF(SUM(J762,M762)=0,"Others",IF(AND(M762=0,J762&gt;0),"Not Forecasted But Sold",IF(AND(M762&gt;0,J762=0),"Forecasted But Not Sold",IF(M762/J762&gt;1.1,"Overforecast",IF(M762/J762&lt;0.9,"Underforecast","Normal")))))</f>
        <v>Underforecast</v>
      </c>
      <c r="AF762" s="144" t="str">
        <f>IFERROR(IF(J762=0,"0",VLOOKUP(J762/M762,Master!$N$5:$P$11,3,TRUE)),"Sales Agst No FC")</f>
        <v>150-200</v>
      </c>
    </row>
    <row r="763" spans="1:32" x14ac:dyDescent="0.45">
      <c r="A763" s="60" t="s">
        <v>2302</v>
      </c>
      <c r="B763" s="61" t="s">
        <v>1121</v>
      </c>
      <c r="C763" s="61" t="s">
        <v>1139</v>
      </c>
      <c r="D763" s="61" t="s">
        <v>1255</v>
      </c>
      <c r="E763" s="62" t="s">
        <v>874</v>
      </c>
      <c r="F763" s="62" t="s">
        <v>2049</v>
      </c>
      <c r="G763" s="63">
        <v>44593</v>
      </c>
      <c r="H763" s="64">
        <v>0</v>
      </c>
      <c r="I763" s="61" t="str">
        <f t="shared" si="64"/>
        <v>Supply</v>
      </c>
      <c r="J763" s="66">
        <v>0</v>
      </c>
      <c r="K763" s="67">
        <v>5</v>
      </c>
      <c r="L763" s="64">
        <v>5</v>
      </c>
      <c r="M763" s="64">
        <v>0</v>
      </c>
      <c r="N763" s="67">
        <f>ABS(K763-$J763)</f>
        <v>5</v>
      </c>
      <c r="O763" s="64">
        <f>ABS(L763-$J763)</f>
        <v>5</v>
      </c>
      <c r="P763" s="64">
        <f>ABS(M763-$J763)</f>
        <v>0</v>
      </c>
      <c r="Q763" s="66">
        <v>2.97</v>
      </c>
      <c r="R763" s="66">
        <f>$Q763*J763</f>
        <v>0</v>
      </c>
      <c r="S763" s="67">
        <f>$Q763*K763</f>
        <v>14.850000000000001</v>
      </c>
      <c r="T763" s="64">
        <f>$Q763*L763</f>
        <v>14.850000000000001</v>
      </c>
      <c r="U763" s="64">
        <f>$Q763*M763</f>
        <v>0</v>
      </c>
      <c r="V763" s="67">
        <f t="shared" si="61"/>
        <v>14.850000000000001</v>
      </c>
      <c r="W763" s="64">
        <f t="shared" si="62"/>
        <v>14.850000000000001</v>
      </c>
      <c r="X763" s="117">
        <f t="shared" si="63"/>
        <v>0</v>
      </c>
      <c r="Y763" s="75">
        <f>IFERROR(MAX(1-N763/$J763,0),1)</f>
        <v>1</v>
      </c>
      <c r="Z763" s="27">
        <f>IFERROR(MAX(1-O763/$J763,0),1)</f>
        <v>1</v>
      </c>
      <c r="AA763" s="76">
        <f>IFERROR(MAX(1-P763/$J763,0),1)</f>
        <v>1</v>
      </c>
      <c r="AB763" s="65" t="str">
        <f>IF(SUM($J763,M763)=0,"Others",VLOOKUP(AA763,Master!$B$4:$D$13,3,TRUE))</f>
        <v>Others</v>
      </c>
      <c r="AC763" s="60" t="str">
        <f>IF(SUM(J763,K763)=0,"Others",IF(AND(K763=0,J763&gt;0),"Not Forecasted But Sold",IF(AND(K763&gt;0,J763=0),"Forecasted But Not Sold",IF(K763/J763&gt;1.1,"Overforecast",IF(K763/J763&lt;0.9,"Underforecast","Normal")))))</f>
        <v>Forecasted But Not Sold</v>
      </c>
      <c r="AD763" s="61" t="str">
        <f>IF(SUM(J763,L763)=0,"Others",IF(AND(L763=0,J763&gt;0),"Not Forecasted But Sold",IF(AND(L763&gt;0,J763=0),"Forecasted But Not Sold",IF(L763/J763&gt;1.1,"Overforecast",IF(L763/J763&lt;0.9,"Underforecast","Normal")))))</f>
        <v>Forecasted But Not Sold</v>
      </c>
      <c r="AE763" s="61" t="str">
        <f>IF(SUM(J763,M763)=0,"Others",IF(AND(M763=0,J763&gt;0),"Not Forecasted But Sold",IF(AND(M763&gt;0,J763=0),"Forecasted But Not Sold",IF(M763/J763&gt;1.1,"Overforecast",IF(M763/J763&lt;0.9,"Underforecast","Normal")))))</f>
        <v>Others</v>
      </c>
      <c r="AF763" s="144" t="str">
        <f>IFERROR(IF(J763=0,"0",VLOOKUP(J763/M763,Master!$N$5:$P$11,3,TRUE)),"Sales Agst No FC")</f>
        <v>0</v>
      </c>
    </row>
    <row r="764" spans="1:32" x14ac:dyDescent="0.45">
      <c r="A764" s="60" t="s">
        <v>2302</v>
      </c>
      <c r="B764" s="61" t="s">
        <v>1119</v>
      </c>
      <c r="C764" s="61" t="s">
        <v>1139</v>
      </c>
      <c r="D764" s="61" t="s">
        <v>1255</v>
      </c>
      <c r="E764" s="62" t="s">
        <v>875</v>
      </c>
      <c r="F764" s="62" t="s">
        <v>2050</v>
      </c>
      <c r="G764" s="63">
        <v>44593</v>
      </c>
      <c r="H764" s="64">
        <v>26968</v>
      </c>
      <c r="I764" s="61" t="str">
        <f t="shared" si="64"/>
        <v>Demand</v>
      </c>
      <c r="J764" s="66">
        <v>1215</v>
      </c>
      <c r="K764" s="67">
        <v>1500</v>
      </c>
      <c r="L764" s="64">
        <v>1500</v>
      </c>
      <c r="M764" s="64">
        <v>1600</v>
      </c>
      <c r="N764" s="67">
        <f>ABS(K764-$J764)</f>
        <v>285</v>
      </c>
      <c r="O764" s="64">
        <f>ABS(L764-$J764)</f>
        <v>285</v>
      </c>
      <c r="P764" s="64">
        <f>ABS(M764-$J764)</f>
        <v>385</v>
      </c>
      <c r="Q764" s="66">
        <v>1.6637049046954904</v>
      </c>
      <c r="R764" s="66">
        <f>$Q764*J764</f>
        <v>2021.4014592050207</v>
      </c>
      <c r="S764" s="67">
        <f>$Q764*K764</f>
        <v>2495.5573570432357</v>
      </c>
      <c r="T764" s="64">
        <f>$Q764*L764</f>
        <v>2495.5573570432357</v>
      </c>
      <c r="U764" s="64">
        <f>$Q764*M764</f>
        <v>2661.9278475127844</v>
      </c>
      <c r="V764" s="67">
        <f t="shared" si="61"/>
        <v>474.15589783821497</v>
      </c>
      <c r="W764" s="64">
        <f t="shared" si="62"/>
        <v>474.15589783821497</v>
      </c>
      <c r="X764" s="117">
        <f t="shared" si="63"/>
        <v>640.52638830776368</v>
      </c>
      <c r="Y764" s="75">
        <f>IFERROR(MAX(1-N764/$J764,0),1)</f>
        <v>0.76543209876543217</v>
      </c>
      <c r="Z764" s="27">
        <f>IFERROR(MAX(1-O764/$J764,0),1)</f>
        <v>0.76543209876543217</v>
      </c>
      <c r="AA764" s="76">
        <f>IFERROR(MAX(1-P764/$J764,0),1)</f>
        <v>0.6831275720164609</v>
      </c>
      <c r="AB764" s="65" t="str">
        <f>IF(SUM($J764,M764)=0,"Others",VLOOKUP(AA764,Master!$B$4:$D$13,3,TRUE))</f>
        <v>60-70%</v>
      </c>
      <c r="AC764" s="60" t="str">
        <f>IF(SUM(J764,K764)=0,"Others",IF(AND(K764=0,J764&gt;0),"Not Forecasted But Sold",IF(AND(K764&gt;0,J764=0),"Forecasted But Not Sold",IF(K764/J764&gt;1.1,"Overforecast",IF(K764/J764&lt;0.9,"Underforecast","Normal")))))</f>
        <v>Overforecast</v>
      </c>
      <c r="AD764" s="61" t="str">
        <f>IF(SUM(J764,L764)=0,"Others",IF(AND(L764=0,J764&gt;0),"Not Forecasted But Sold",IF(AND(L764&gt;0,J764=0),"Forecasted But Not Sold",IF(L764/J764&gt;1.1,"Overforecast",IF(L764/J764&lt;0.9,"Underforecast","Normal")))))</f>
        <v>Overforecast</v>
      </c>
      <c r="AE764" s="61" t="str">
        <f>IF(SUM(J764,M764)=0,"Others",IF(AND(M764=0,J764&gt;0),"Not Forecasted But Sold",IF(AND(M764&gt;0,J764=0),"Forecasted But Not Sold",IF(M764/J764&gt;1.1,"Overforecast",IF(M764/J764&lt;0.9,"Underforecast","Normal")))))</f>
        <v>Overforecast</v>
      </c>
      <c r="AF764" s="144" t="str">
        <f>IFERROR(IF(J764=0,"0",VLOOKUP(J764/M764,Master!$N$5:$P$11,3,TRUE)),"Sales Agst No FC")</f>
        <v>50-80</v>
      </c>
    </row>
    <row r="765" spans="1:32" x14ac:dyDescent="0.45">
      <c r="A765" s="60" t="s">
        <v>2302</v>
      </c>
      <c r="B765" s="61" t="s">
        <v>1121</v>
      </c>
      <c r="C765" s="61" t="s">
        <v>1139</v>
      </c>
      <c r="D765" s="61" t="s">
        <v>1255</v>
      </c>
      <c r="E765" s="62" t="s">
        <v>876</v>
      </c>
      <c r="F765" s="62" t="s">
        <v>2051</v>
      </c>
      <c r="G765" s="63">
        <v>44593</v>
      </c>
      <c r="H765" s="64">
        <v>0</v>
      </c>
      <c r="I765" s="61" t="str">
        <f t="shared" si="64"/>
        <v>Supply</v>
      </c>
      <c r="J765" s="66">
        <v>0</v>
      </c>
      <c r="K765" s="67">
        <v>0</v>
      </c>
      <c r="L765" s="64">
        <v>0</v>
      </c>
      <c r="M765" s="64">
        <v>0</v>
      </c>
      <c r="N765" s="67">
        <f>ABS(K765-$J765)</f>
        <v>0</v>
      </c>
      <c r="O765" s="64">
        <f>ABS(L765-$J765)</f>
        <v>0</v>
      </c>
      <c r="P765" s="64">
        <f>ABS(M765-$J765)</f>
        <v>0</v>
      </c>
      <c r="Q765" s="66">
        <v>2.6629947421592388</v>
      </c>
      <c r="R765" s="66">
        <f>$Q765*J765</f>
        <v>0</v>
      </c>
      <c r="S765" s="67">
        <f>$Q765*K765</f>
        <v>0</v>
      </c>
      <c r="T765" s="64">
        <f>$Q765*L765</f>
        <v>0</v>
      </c>
      <c r="U765" s="64">
        <f>$Q765*M765</f>
        <v>0</v>
      </c>
      <c r="V765" s="67">
        <f t="shared" si="61"/>
        <v>0</v>
      </c>
      <c r="W765" s="64">
        <f t="shared" si="62"/>
        <v>0</v>
      </c>
      <c r="X765" s="117">
        <f t="shared" si="63"/>
        <v>0</v>
      </c>
      <c r="Y765" s="75">
        <f>IFERROR(MAX(1-N765/$J765,0),1)</f>
        <v>1</v>
      </c>
      <c r="Z765" s="27">
        <f>IFERROR(MAX(1-O765/$J765,0),1)</f>
        <v>1</v>
      </c>
      <c r="AA765" s="76">
        <f>IFERROR(MAX(1-P765/$J765,0),1)</f>
        <v>1</v>
      </c>
      <c r="AB765" s="65" t="str">
        <f>IF(SUM($J765,M765)=0,"Others",VLOOKUP(AA765,Master!$B$4:$D$13,3,TRUE))</f>
        <v>Others</v>
      </c>
      <c r="AC765" s="60" t="str">
        <f>IF(SUM(J765,K765)=0,"Others",IF(AND(K765=0,J765&gt;0),"Not Forecasted But Sold",IF(AND(K765&gt;0,J765=0),"Forecasted But Not Sold",IF(K765/J765&gt;1.1,"Overforecast",IF(K765/J765&lt;0.9,"Underforecast","Normal")))))</f>
        <v>Others</v>
      </c>
      <c r="AD765" s="61" t="str">
        <f>IF(SUM(J765,L765)=0,"Others",IF(AND(L765=0,J765&gt;0),"Not Forecasted But Sold",IF(AND(L765&gt;0,J765=0),"Forecasted But Not Sold",IF(L765/J765&gt;1.1,"Overforecast",IF(L765/J765&lt;0.9,"Underforecast","Normal")))))</f>
        <v>Others</v>
      </c>
      <c r="AE765" s="61" t="str">
        <f>IF(SUM(J765,M765)=0,"Others",IF(AND(M765=0,J765&gt;0),"Not Forecasted But Sold",IF(AND(M765&gt;0,J765=0),"Forecasted But Not Sold",IF(M765/J765&gt;1.1,"Overforecast",IF(M765/J765&lt;0.9,"Underforecast","Normal")))))</f>
        <v>Others</v>
      </c>
      <c r="AF765" s="144" t="str">
        <f>IFERROR(IF(J765=0,"0",VLOOKUP(J765/M765,Master!$N$5:$P$11,3,TRUE)),"Sales Agst No FC")</f>
        <v>0</v>
      </c>
    </row>
    <row r="766" spans="1:32" x14ac:dyDescent="0.45">
      <c r="A766" s="60" t="s">
        <v>2302</v>
      </c>
      <c r="B766" s="61" t="s">
        <v>1123</v>
      </c>
      <c r="C766" s="61" t="s">
        <v>1139</v>
      </c>
      <c r="D766" s="61" t="s">
        <v>1255</v>
      </c>
      <c r="E766" s="62" t="s">
        <v>877</v>
      </c>
      <c r="F766" s="62" t="s">
        <v>2052</v>
      </c>
      <c r="G766" s="63">
        <v>44593</v>
      </c>
      <c r="H766" s="64">
        <v>0</v>
      </c>
      <c r="I766" s="61" t="str">
        <f t="shared" si="64"/>
        <v>Supply</v>
      </c>
      <c r="J766" s="66">
        <v>0</v>
      </c>
      <c r="K766" s="67">
        <v>0</v>
      </c>
      <c r="L766" s="64">
        <v>0</v>
      </c>
      <c r="M766" s="64">
        <v>100</v>
      </c>
      <c r="N766" s="67">
        <f>ABS(K766-$J766)</f>
        <v>0</v>
      </c>
      <c r="O766" s="64">
        <f>ABS(L766-$J766)</f>
        <v>0</v>
      </c>
      <c r="P766" s="64">
        <f>ABS(M766-$J766)</f>
        <v>100</v>
      </c>
      <c r="Q766" s="66">
        <v>2.0384863013698631</v>
      </c>
      <c r="R766" s="66">
        <f>$Q766*J766</f>
        <v>0</v>
      </c>
      <c r="S766" s="67">
        <f>$Q766*K766</f>
        <v>0</v>
      </c>
      <c r="T766" s="64">
        <f>$Q766*L766</f>
        <v>0</v>
      </c>
      <c r="U766" s="64">
        <f>$Q766*M766</f>
        <v>203.84863013698632</v>
      </c>
      <c r="V766" s="67">
        <f t="shared" si="61"/>
        <v>0</v>
      </c>
      <c r="W766" s="64">
        <f t="shared" si="62"/>
        <v>0</v>
      </c>
      <c r="X766" s="117">
        <f t="shared" si="63"/>
        <v>203.84863013698632</v>
      </c>
      <c r="Y766" s="75">
        <f>IFERROR(MAX(1-N766/$J766,0),1)</f>
        <v>1</v>
      </c>
      <c r="Z766" s="27">
        <f>IFERROR(MAX(1-O766/$J766,0),1)</f>
        <v>1</v>
      </c>
      <c r="AA766" s="76">
        <f>IFERROR(MAX(1-P766/$J766,0),1)</f>
        <v>1</v>
      </c>
      <c r="AB766" s="65" t="str">
        <f>IF(SUM($J766,M766)=0,"Others",VLOOKUP(AA766,Master!$B$4:$D$13,3,TRUE))</f>
        <v>90-100%</v>
      </c>
      <c r="AC766" s="60" t="str">
        <f>IF(SUM(J766,K766)=0,"Others",IF(AND(K766=0,J766&gt;0),"Not Forecasted But Sold",IF(AND(K766&gt;0,J766=0),"Forecasted But Not Sold",IF(K766/J766&gt;1.1,"Overforecast",IF(K766/J766&lt;0.9,"Underforecast","Normal")))))</f>
        <v>Others</v>
      </c>
      <c r="AD766" s="61" t="str">
        <f>IF(SUM(J766,L766)=0,"Others",IF(AND(L766=0,J766&gt;0),"Not Forecasted But Sold",IF(AND(L766&gt;0,J766=0),"Forecasted But Not Sold",IF(L766/J766&gt;1.1,"Overforecast",IF(L766/J766&lt;0.9,"Underforecast","Normal")))))</f>
        <v>Others</v>
      </c>
      <c r="AE766" s="61" t="str">
        <f>IF(SUM(J766,M766)=0,"Others",IF(AND(M766=0,J766&gt;0),"Not Forecasted But Sold",IF(AND(M766&gt;0,J766=0),"Forecasted But Not Sold",IF(M766/J766&gt;1.1,"Overforecast",IF(M766/J766&lt;0.9,"Underforecast","Normal")))))</f>
        <v>Forecasted But Not Sold</v>
      </c>
      <c r="AF766" s="144" t="str">
        <f>IFERROR(IF(J766=0,"0",VLOOKUP(J766/M766,Master!$N$5:$P$11,3,TRUE)),"Sales Agst No FC")</f>
        <v>0</v>
      </c>
    </row>
    <row r="767" spans="1:32" x14ac:dyDescent="0.45">
      <c r="A767" s="60" t="s">
        <v>2302</v>
      </c>
      <c r="B767" s="61" t="s">
        <v>1123</v>
      </c>
      <c r="C767" s="61" t="s">
        <v>1139</v>
      </c>
      <c r="D767" s="61" t="s">
        <v>1255</v>
      </c>
      <c r="E767" s="62" t="s">
        <v>878</v>
      </c>
      <c r="F767" s="62" t="s">
        <v>2053</v>
      </c>
      <c r="G767" s="63">
        <v>44593</v>
      </c>
      <c r="H767" s="64">
        <v>0</v>
      </c>
      <c r="I767" s="61" t="str">
        <f t="shared" si="64"/>
        <v>Supply</v>
      </c>
      <c r="J767" s="66">
        <v>0</v>
      </c>
      <c r="K767" s="67">
        <v>0</v>
      </c>
      <c r="L767" s="64">
        <v>0</v>
      </c>
      <c r="M767" s="64">
        <v>700</v>
      </c>
      <c r="N767" s="67">
        <f>ABS(K767-$J767)</f>
        <v>0</v>
      </c>
      <c r="O767" s="64">
        <f>ABS(L767-$J767)</f>
        <v>0</v>
      </c>
      <c r="P767" s="64">
        <f>ABS(M767-$J767)</f>
        <v>700</v>
      </c>
      <c r="Q767" s="66">
        <v>3.9222222222222225</v>
      </c>
      <c r="R767" s="66">
        <f>$Q767*J767</f>
        <v>0</v>
      </c>
      <c r="S767" s="67">
        <f>$Q767*K767</f>
        <v>0</v>
      </c>
      <c r="T767" s="64">
        <f>$Q767*L767</f>
        <v>0</v>
      </c>
      <c r="U767" s="64">
        <f>$Q767*M767</f>
        <v>2745.5555555555557</v>
      </c>
      <c r="V767" s="67">
        <f t="shared" si="61"/>
        <v>0</v>
      </c>
      <c r="W767" s="64">
        <f t="shared" si="62"/>
        <v>0</v>
      </c>
      <c r="X767" s="117">
        <f t="shared" si="63"/>
        <v>2745.5555555555557</v>
      </c>
      <c r="Y767" s="75">
        <f>IFERROR(MAX(1-N767/$J767,0),1)</f>
        <v>1</v>
      </c>
      <c r="Z767" s="27">
        <f>IFERROR(MAX(1-O767/$J767,0),1)</f>
        <v>1</v>
      </c>
      <c r="AA767" s="76">
        <f>IFERROR(MAX(1-P767/$J767,0),1)</f>
        <v>1</v>
      </c>
      <c r="AB767" s="65" t="str">
        <f>IF(SUM($J767,M767)=0,"Others",VLOOKUP(AA767,Master!$B$4:$D$13,3,TRUE))</f>
        <v>90-100%</v>
      </c>
      <c r="AC767" s="60" t="str">
        <f>IF(SUM(J767,K767)=0,"Others",IF(AND(K767=0,J767&gt;0),"Not Forecasted But Sold",IF(AND(K767&gt;0,J767=0),"Forecasted But Not Sold",IF(K767/J767&gt;1.1,"Overforecast",IF(K767/J767&lt;0.9,"Underforecast","Normal")))))</f>
        <v>Others</v>
      </c>
      <c r="AD767" s="61" t="str">
        <f>IF(SUM(J767,L767)=0,"Others",IF(AND(L767=0,J767&gt;0),"Not Forecasted But Sold",IF(AND(L767&gt;0,J767=0),"Forecasted But Not Sold",IF(L767/J767&gt;1.1,"Overforecast",IF(L767/J767&lt;0.9,"Underforecast","Normal")))))</f>
        <v>Others</v>
      </c>
      <c r="AE767" s="61" t="str">
        <f>IF(SUM(J767,M767)=0,"Others",IF(AND(M767=0,J767&gt;0),"Not Forecasted But Sold",IF(AND(M767&gt;0,J767=0),"Forecasted But Not Sold",IF(M767/J767&gt;1.1,"Overforecast",IF(M767/J767&lt;0.9,"Underforecast","Normal")))))</f>
        <v>Forecasted But Not Sold</v>
      </c>
      <c r="AF767" s="144" t="str">
        <f>IFERROR(IF(J767=0,"0",VLOOKUP(J767/M767,Master!$N$5:$P$11,3,TRUE)),"Sales Agst No FC")</f>
        <v>0</v>
      </c>
    </row>
    <row r="768" spans="1:32" x14ac:dyDescent="0.45">
      <c r="A768" s="60" t="s">
        <v>2302</v>
      </c>
      <c r="B768" s="61" t="s">
        <v>1123</v>
      </c>
      <c r="C768" s="61" t="s">
        <v>1136</v>
      </c>
      <c r="D768" s="61" t="s">
        <v>1257</v>
      </c>
      <c r="E768" s="62" t="s">
        <v>879</v>
      </c>
      <c r="F768" s="62" t="s">
        <v>2054</v>
      </c>
      <c r="G768" s="63">
        <v>44593</v>
      </c>
      <c r="H768" s="64">
        <v>1090</v>
      </c>
      <c r="I768" s="61" t="str">
        <f t="shared" si="64"/>
        <v>Demand</v>
      </c>
      <c r="J768" s="66">
        <v>98</v>
      </c>
      <c r="K768" s="67">
        <v>101</v>
      </c>
      <c r="L768" s="64">
        <v>101</v>
      </c>
      <c r="M768" s="64">
        <v>300</v>
      </c>
      <c r="N768" s="67">
        <f>ABS(K768-$J768)</f>
        <v>3</v>
      </c>
      <c r="O768" s="64">
        <f>ABS(L768-$J768)</f>
        <v>3</v>
      </c>
      <c r="P768" s="64">
        <f>ABS(M768-$J768)</f>
        <v>202</v>
      </c>
      <c r="Q768" s="66">
        <v>1.055689330543933</v>
      </c>
      <c r="R768" s="66">
        <f>$Q768*J768</f>
        <v>103.45755439330543</v>
      </c>
      <c r="S768" s="67">
        <f>$Q768*K768</f>
        <v>106.62462238493723</v>
      </c>
      <c r="T768" s="64">
        <f>$Q768*L768</f>
        <v>106.62462238493723</v>
      </c>
      <c r="U768" s="64">
        <f>$Q768*M768</f>
        <v>316.70679916317988</v>
      </c>
      <c r="V768" s="67">
        <f t="shared" si="61"/>
        <v>3.1670679916317965</v>
      </c>
      <c r="W768" s="64">
        <f t="shared" si="62"/>
        <v>3.1670679916317965</v>
      </c>
      <c r="X768" s="117">
        <f t="shared" si="63"/>
        <v>213.24924476987445</v>
      </c>
      <c r="Y768" s="75">
        <f>IFERROR(MAX(1-N768/$J768,0),1)</f>
        <v>0.96938775510204078</v>
      </c>
      <c r="Z768" s="27">
        <f>IFERROR(MAX(1-O768/$J768,0),1)</f>
        <v>0.96938775510204078</v>
      </c>
      <c r="AA768" s="76">
        <f>IFERROR(MAX(1-P768/$J768,0),1)</f>
        <v>0</v>
      </c>
      <c r="AB768" s="65" t="str">
        <f>IF(SUM($J768,M768)=0,"Others",VLOOKUP(AA768,Master!$B$4:$D$13,3,TRUE))</f>
        <v>0-10%</v>
      </c>
      <c r="AC768" s="60" t="str">
        <f>IF(SUM(J768,K768)=0,"Others",IF(AND(K768=0,J768&gt;0),"Not Forecasted But Sold",IF(AND(K768&gt;0,J768=0),"Forecasted But Not Sold",IF(K768/J768&gt;1.1,"Overforecast",IF(K768/J768&lt;0.9,"Underforecast","Normal")))))</f>
        <v>Normal</v>
      </c>
      <c r="AD768" s="61" t="str">
        <f>IF(SUM(J768,L768)=0,"Others",IF(AND(L768=0,J768&gt;0),"Not Forecasted But Sold",IF(AND(L768&gt;0,J768=0),"Forecasted But Not Sold",IF(L768/J768&gt;1.1,"Overforecast",IF(L768/J768&lt;0.9,"Underforecast","Normal")))))</f>
        <v>Normal</v>
      </c>
      <c r="AE768" s="61" t="str">
        <f>IF(SUM(J768,M768)=0,"Others",IF(AND(M768=0,J768&gt;0),"Not Forecasted But Sold",IF(AND(M768&gt;0,J768=0),"Forecasted But Not Sold",IF(M768/J768&gt;1.1,"Overforecast",IF(M768/J768&lt;0.9,"Underforecast","Normal")))))</f>
        <v>Overforecast</v>
      </c>
      <c r="AF768" s="144" t="str">
        <f>IFERROR(IF(J768=0,"0",VLOOKUP(J768/M768,Master!$N$5:$P$11,3,TRUE)),"Sales Agst No FC")</f>
        <v>25-50</v>
      </c>
    </row>
    <row r="769" spans="1:32" x14ac:dyDescent="0.45">
      <c r="A769" s="60" t="s">
        <v>2302</v>
      </c>
      <c r="B769" s="61" t="s">
        <v>1123</v>
      </c>
      <c r="C769" s="61" t="s">
        <v>1136</v>
      </c>
      <c r="D769" s="61" t="s">
        <v>1257</v>
      </c>
      <c r="E769" s="62" t="s">
        <v>880</v>
      </c>
      <c r="F769" s="62" t="s">
        <v>2055</v>
      </c>
      <c r="G769" s="63">
        <v>44593</v>
      </c>
      <c r="H769" s="64">
        <v>7638</v>
      </c>
      <c r="I769" s="61" t="str">
        <f t="shared" si="64"/>
        <v>Demand</v>
      </c>
      <c r="J769" s="66">
        <v>279</v>
      </c>
      <c r="K769" s="67">
        <v>765</v>
      </c>
      <c r="L769" s="64">
        <v>765</v>
      </c>
      <c r="M769" s="64">
        <v>700</v>
      </c>
      <c r="N769" s="67">
        <f>ABS(K769-$J769)</f>
        <v>486</v>
      </c>
      <c r="O769" s="64">
        <f>ABS(L769-$J769)</f>
        <v>486</v>
      </c>
      <c r="P769" s="64">
        <f>ABS(M769-$J769)</f>
        <v>421</v>
      </c>
      <c r="Q769" s="66">
        <v>1.0962928934010154</v>
      </c>
      <c r="R769" s="66">
        <f>$Q769*J769</f>
        <v>305.86571725888331</v>
      </c>
      <c r="S769" s="67">
        <f>$Q769*K769</f>
        <v>838.66406345177677</v>
      </c>
      <c r="T769" s="64">
        <f>$Q769*L769</f>
        <v>838.66406345177677</v>
      </c>
      <c r="U769" s="64">
        <f>$Q769*M769</f>
        <v>767.40502538071075</v>
      </c>
      <c r="V769" s="67">
        <f t="shared" si="61"/>
        <v>532.7983461928934</v>
      </c>
      <c r="W769" s="64">
        <f t="shared" si="62"/>
        <v>532.7983461928934</v>
      </c>
      <c r="X769" s="117">
        <f t="shared" si="63"/>
        <v>461.53930812182745</v>
      </c>
      <c r="Y769" s="75">
        <f>IFERROR(MAX(1-N769/$J769,0),1)</f>
        <v>0</v>
      </c>
      <c r="Z769" s="27">
        <f>IFERROR(MAX(1-O769/$J769,0),1)</f>
        <v>0</v>
      </c>
      <c r="AA769" s="76">
        <f>IFERROR(MAX(1-P769/$J769,0),1)</f>
        <v>0</v>
      </c>
      <c r="AB769" s="65" t="str">
        <f>IF(SUM($J769,M769)=0,"Others",VLOOKUP(AA769,Master!$B$4:$D$13,3,TRUE))</f>
        <v>0-10%</v>
      </c>
      <c r="AC769" s="60" t="str">
        <f>IF(SUM(J769,K769)=0,"Others",IF(AND(K769=0,J769&gt;0),"Not Forecasted But Sold",IF(AND(K769&gt;0,J769=0),"Forecasted But Not Sold",IF(K769/J769&gt;1.1,"Overforecast",IF(K769/J769&lt;0.9,"Underforecast","Normal")))))</f>
        <v>Overforecast</v>
      </c>
      <c r="AD769" s="61" t="str">
        <f>IF(SUM(J769,L769)=0,"Others",IF(AND(L769=0,J769&gt;0),"Not Forecasted But Sold",IF(AND(L769&gt;0,J769=0),"Forecasted But Not Sold",IF(L769/J769&gt;1.1,"Overforecast",IF(L769/J769&lt;0.9,"Underforecast","Normal")))))</f>
        <v>Overforecast</v>
      </c>
      <c r="AE769" s="61" t="str">
        <f>IF(SUM(J769,M769)=0,"Others",IF(AND(M769=0,J769&gt;0),"Not Forecasted But Sold",IF(AND(M769&gt;0,J769=0),"Forecasted But Not Sold",IF(M769/J769&gt;1.1,"Overforecast",IF(M769/J769&lt;0.9,"Underforecast","Normal")))))</f>
        <v>Overforecast</v>
      </c>
      <c r="AF769" s="144" t="str">
        <f>IFERROR(IF(J769=0,"0",VLOOKUP(J769/M769,Master!$N$5:$P$11,3,TRUE)),"Sales Agst No FC")</f>
        <v>25-50</v>
      </c>
    </row>
    <row r="770" spans="1:32" x14ac:dyDescent="0.45">
      <c r="A770" s="60" t="s">
        <v>2302</v>
      </c>
      <c r="B770" s="61" t="s">
        <v>1121</v>
      </c>
      <c r="C770" s="61" t="s">
        <v>1136</v>
      </c>
      <c r="D770" s="61" t="s">
        <v>1256</v>
      </c>
      <c r="E770" s="62" t="s">
        <v>881</v>
      </c>
      <c r="F770" s="62" t="s">
        <v>2056</v>
      </c>
      <c r="G770" s="63">
        <v>44593</v>
      </c>
      <c r="H770" s="64">
        <v>0</v>
      </c>
      <c r="I770" s="61" t="str">
        <f t="shared" si="64"/>
        <v>Demand</v>
      </c>
      <c r="J770" s="66">
        <v>132</v>
      </c>
      <c r="K770" s="67">
        <v>412</v>
      </c>
      <c r="L770" s="64">
        <v>412</v>
      </c>
      <c r="M770" s="64">
        <v>0</v>
      </c>
      <c r="N770" s="67">
        <f>ABS(K770-$J770)</f>
        <v>280</v>
      </c>
      <c r="O770" s="64">
        <f>ABS(L770-$J770)</f>
        <v>280</v>
      </c>
      <c r="P770" s="64">
        <f>ABS(M770-$J770)</f>
        <v>132</v>
      </c>
      <c r="Q770" s="66">
        <v>1.704682163178376</v>
      </c>
      <c r="R770" s="66">
        <f>$Q770*J770</f>
        <v>225.01804553954562</v>
      </c>
      <c r="S770" s="67">
        <f>$Q770*K770</f>
        <v>702.32905122949091</v>
      </c>
      <c r="T770" s="64">
        <f>$Q770*L770</f>
        <v>702.32905122949091</v>
      </c>
      <c r="U770" s="64">
        <f>$Q770*M770</f>
        <v>0</v>
      </c>
      <c r="V770" s="67">
        <f t="shared" ref="V770:V814" si="65">ABS(S770-$R770)</f>
        <v>477.31100568994532</v>
      </c>
      <c r="W770" s="64">
        <f t="shared" ref="W770:W814" si="66">ABS(T770-$R770)</f>
        <v>477.31100568994532</v>
      </c>
      <c r="X770" s="117">
        <f t="shared" ref="X770:X814" si="67">ABS(U770-R770)</f>
        <v>225.01804553954562</v>
      </c>
      <c r="Y770" s="75">
        <f>IFERROR(MAX(1-N770/$J770,0),1)</f>
        <v>0</v>
      </c>
      <c r="Z770" s="27">
        <f>IFERROR(MAX(1-O770/$J770,0),1)</f>
        <v>0</v>
      </c>
      <c r="AA770" s="76">
        <f>IFERROR(MAX(1-P770/$J770,0),1)</f>
        <v>0</v>
      </c>
      <c r="AB770" s="65" t="str">
        <f>IF(SUM($J770,M770)=0,"Others",VLOOKUP(AA770,Master!$B$4:$D$13,3,TRUE))</f>
        <v>0-10%</v>
      </c>
      <c r="AC770" s="60" t="str">
        <f>IF(SUM(J770,K770)=0,"Others",IF(AND(K770=0,J770&gt;0),"Not Forecasted But Sold",IF(AND(K770&gt;0,J770=0),"Forecasted But Not Sold",IF(K770/J770&gt;1.1,"Overforecast",IF(K770/J770&lt;0.9,"Underforecast","Normal")))))</f>
        <v>Overforecast</v>
      </c>
      <c r="AD770" s="61" t="str">
        <f>IF(SUM(J770,L770)=0,"Others",IF(AND(L770=0,J770&gt;0),"Not Forecasted But Sold",IF(AND(L770&gt;0,J770=0),"Forecasted But Not Sold",IF(L770/J770&gt;1.1,"Overforecast",IF(L770/J770&lt;0.9,"Underforecast","Normal")))))</f>
        <v>Overforecast</v>
      </c>
      <c r="AE770" s="61" t="str">
        <f>IF(SUM(J770,M770)=0,"Others",IF(AND(M770=0,J770&gt;0),"Not Forecasted But Sold",IF(AND(M770&gt;0,J770=0),"Forecasted But Not Sold",IF(M770/J770&gt;1.1,"Overforecast",IF(M770/J770&lt;0.9,"Underforecast","Normal")))))</f>
        <v>Not Forecasted But Sold</v>
      </c>
      <c r="AF770" s="144" t="str">
        <f>IFERROR(IF(J770=0,"0",VLOOKUP(J770/M770,Master!$N$5:$P$11,3,TRUE)),"Sales Agst No FC")</f>
        <v>Sales Agst No FC</v>
      </c>
    </row>
    <row r="771" spans="1:32" x14ac:dyDescent="0.45">
      <c r="A771" s="60" t="s">
        <v>2302</v>
      </c>
      <c r="B771" s="61" t="s">
        <v>1121</v>
      </c>
      <c r="C771" s="61" t="s">
        <v>1136</v>
      </c>
      <c r="D771" s="61" t="s">
        <v>1256</v>
      </c>
      <c r="E771" s="62" t="s">
        <v>882</v>
      </c>
      <c r="F771" s="62" t="s">
        <v>2057</v>
      </c>
      <c r="G771" s="63">
        <v>44593</v>
      </c>
      <c r="H771" s="64">
        <v>0</v>
      </c>
      <c r="I771" s="61" t="str">
        <f t="shared" si="64"/>
        <v>Demand</v>
      </c>
      <c r="J771" s="66">
        <v>93</v>
      </c>
      <c r="K771" s="67">
        <v>63</v>
      </c>
      <c r="L771" s="64">
        <v>63</v>
      </c>
      <c r="M771" s="64">
        <v>0</v>
      </c>
      <c r="N771" s="67">
        <f>ABS(K771-$J771)</f>
        <v>30</v>
      </c>
      <c r="O771" s="64">
        <f>ABS(L771-$J771)</f>
        <v>30</v>
      </c>
      <c r="P771" s="64">
        <f>ABS(M771-$J771)</f>
        <v>93</v>
      </c>
      <c r="Q771" s="66">
        <v>4.850291491832186</v>
      </c>
      <c r="R771" s="66">
        <f>$Q771*J771</f>
        <v>451.07710874039327</v>
      </c>
      <c r="S771" s="67">
        <f>$Q771*K771</f>
        <v>305.56836398542771</v>
      </c>
      <c r="T771" s="64">
        <f>$Q771*L771</f>
        <v>305.56836398542771</v>
      </c>
      <c r="U771" s="64">
        <f>$Q771*M771</f>
        <v>0</v>
      </c>
      <c r="V771" s="67">
        <f t="shared" si="65"/>
        <v>145.50874475496556</v>
      </c>
      <c r="W771" s="64">
        <f t="shared" si="66"/>
        <v>145.50874475496556</v>
      </c>
      <c r="X771" s="117">
        <f t="shared" si="67"/>
        <v>451.07710874039327</v>
      </c>
      <c r="Y771" s="75">
        <f>IFERROR(MAX(1-N771/$J771,0),1)</f>
        <v>0.67741935483870974</v>
      </c>
      <c r="Z771" s="27">
        <f>IFERROR(MAX(1-O771/$J771,0),1)</f>
        <v>0.67741935483870974</v>
      </c>
      <c r="AA771" s="76">
        <f>IFERROR(MAX(1-P771/$J771,0),1)</f>
        <v>0</v>
      </c>
      <c r="AB771" s="65" t="str">
        <f>IF(SUM($J771,M771)=0,"Others",VLOOKUP(AA771,Master!$B$4:$D$13,3,TRUE))</f>
        <v>0-10%</v>
      </c>
      <c r="AC771" s="60" t="str">
        <f>IF(SUM(J771,K771)=0,"Others",IF(AND(K771=0,J771&gt;0),"Not Forecasted But Sold",IF(AND(K771&gt;0,J771=0),"Forecasted But Not Sold",IF(K771/J771&gt;1.1,"Overforecast",IF(K771/J771&lt;0.9,"Underforecast","Normal")))))</f>
        <v>Underforecast</v>
      </c>
      <c r="AD771" s="61" t="str">
        <f>IF(SUM(J771,L771)=0,"Others",IF(AND(L771=0,J771&gt;0),"Not Forecasted But Sold",IF(AND(L771&gt;0,J771=0),"Forecasted But Not Sold",IF(L771/J771&gt;1.1,"Overforecast",IF(L771/J771&lt;0.9,"Underforecast","Normal")))))</f>
        <v>Underforecast</v>
      </c>
      <c r="AE771" s="61" t="str">
        <f>IF(SUM(J771,M771)=0,"Others",IF(AND(M771=0,J771&gt;0),"Not Forecasted But Sold",IF(AND(M771&gt;0,J771=0),"Forecasted But Not Sold",IF(M771/J771&gt;1.1,"Overforecast",IF(M771/J771&lt;0.9,"Underforecast","Normal")))))</f>
        <v>Not Forecasted But Sold</v>
      </c>
      <c r="AF771" s="144" t="str">
        <f>IFERROR(IF(J771=0,"0",VLOOKUP(J771/M771,Master!$N$5:$P$11,3,TRUE)),"Sales Agst No FC")</f>
        <v>Sales Agst No FC</v>
      </c>
    </row>
    <row r="772" spans="1:32" x14ac:dyDescent="0.45">
      <c r="A772" s="60" t="s">
        <v>2302</v>
      </c>
      <c r="B772" s="61" t="s">
        <v>1121</v>
      </c>
      <c r="C772" s="61" t="s">
        <v>1136</v>
      </c>
      <c r="D772" s="61" t="s">
        <v>1256</v>
      </c>
      <c r="E772" s="62" t="s">
        <v>883</v>
      </c>
      <c r="F772" s="62" t="s">
        <v>2058</v>
      </c>
      <c r="G772" s="63">
        <v>44593</v>
      </c>
      <c r="H772" s="64">
        <v>1766</v>
      </c>
      <c r="I772" s="61" t="str">
        <f t="shared" si="64"/>
        <v>Demand</v>
      </c>
      <c r="J772" s="66">
        <v>437</v>
      </c>
      <c r="K772" s="67">
        <v>361</v>
      </c>
      <c r="L772" s="64">
        <v>361</v>
      </c>
      <c r="M772" s="64">
        <v>350</v>
      </c>
      <c r="N772" s="67">
        <f>ABS(K772-$J772)</f>
        <v>76</v>
      </c>
      <c r="O772" s="64">
        <f>ABS(L772-$J772)</f>
        <v>76</v>
      </c>
      <c r="P772" s="64">
        <f>ABS(M772-$J772)</f>
        <v>87</v>
      </c>
      <c r="Q772" s="66">
        <v>1.9673620506609772</v>
      </c>
      <c r="R772" s="66">
        <f>$Q772*J772</f>
        <v>859.73721613884709</v>
      </c>
      <c r="S772" s="67">
        <f>$Q772*K772</f>
        <v>710.21770028861283</v>
      </c>
      <c r="T772" s="64">
        <f>$Q772*L772</f>
        <v>710.21770028861283</v>
      </c>
      <c r="U772" s="64">
        <f>$Q772*M772</f>
        <v>688.576717731342</v>
      </c>
      <c r="V772" s="67">
        <f t="shared" si="65"/>
        <v>149.51951585023426</v>
      </c>
      <c r="W772" s="64">
        <f t="shared" si="66"/>
        <v>149.51951585023426</v>
      </c>
      <c r="X772" s="117">
        <f t="shared" si="67"/>
        <v>171.16049840750509</v>
      </c>
      <c r="Y772" s="75">
        <f>IFERROR(MAX(1-N772/$J772,0),1)</f>
        <v>0.82608695652173914</v>
      </c>
      <c r="Z772" s="27">
        <f>IFERROR(MAX(1-O772/$J772,0),1)</f>
        <v>0.82608695652173914</v>
      </c>
      <c r="AA772" s="76">
        <f>IFERROR(MAX(1-P772/$J772,0),1)</f>
        <v>0.8009153318077803</v>
      </c>
      <c r="AB772" s="65" t="str">
        <f>IF(SUM($J772,M772)=0,"Others",VLOOKUP(AA772,Master!$B$4:$D$13,3,TRUE))</f>
        <v>70-80%</v>
      </c>
      <c r="AC772" s="60" t="str">
        <f>IF(SUM(J772,K772)=0,"Others",IF(AND(K772=0,J772&gt;0),"Not Forecasted But Sold",IF(AND(K772&gt;0,J772=0),"Forecasted But Not Sold",IF(K772/J772&gt;1.1,"Overforecast",IF(K772/J772&lt;0.9,"Underforecast","Normal")))))</f>
        <v>Underforecast</v>
      </c>
      <c r="AD772" s="61" t="str">
        <f>IF(SUM(J772,L772)=0,"Others",IF(AND(L772=0,J772&gt;0),"Not Forecasted But Sold",IF(AND(L772&gt;0,J772=0),"Forecasted But Not Sold",IF(L772/J772&gt;1.1,"Overforecast",IF(L772/J772&lt;0.9,"Underforecast","Normal")))))</f>
        <v>Underforecast</v>
      </c>
      <c r="AE772" s="61" t="str">
        <f>IF(SUM(J772,M772)=0,"Others",IF(AND(M772=0,J772&gt;0),"Not Forecasted But Sold",IF(AND(M772&gt;0,J772=0),"Forecasted But Not Sold",IF(M772/J772&gt;1.1,"Overforecast",IF(M772/J772&lt;0.9,"Underforecast","Normal")))))</f>
        <v>Underforecast</v>
      </c>
      <c r="AF772" s="144" t="str">
        <f>IFERROR(IF(J772=0,"0",VLOOKUP(J772/M772,Master!$N$5:$P$11,3,TRUE)),"Sales Agst No FC")</f>
        <v>120-150</v>
      </c>
    </row>
    <row r="773" spans="1:32" x14ac:dyDescent="0.45">
      <c r="A773" s="60" t="s">
        <v>2302</v>
      </c>
      <c r="B773" s="61" t="s">
        <v>1123</v>
      </c>
      <c r="C773" s="61" t="s">
        <v>1136</v>
      </c>
      <c r="D773" s="61" t="s">
        <v>1256</v>
      </c>
      <c r="E773" s="62" t="s">
        <v>884</v>
      </c>
      <c r="F773" s="62" t="s">
        <v>2059</v>
      </c>
      <c r="G773" s="63">
        <v>44593</v>
      </c>
      <c r="H773" s="64">
        <v>4161</v>
      </c>
      <c r="I773" s="61" t="str">
        <f t="shared" si="64"/>
        <v>Demand</v>
      </c>
      <c r="J773" s="66">
        <v>762</v>
      </c>
      <c r="K773" s="67">
        <v>1217</v>
      </c>
      <c r="L773" s="64">
        <v>1217</v>
      </c>
      <c r="M773" s="64">
        <v>1000</v>
      </c>
      <c r="N773" s="67">
        <f>ABS(K773-$J773)</f>
        <v>455</v>
      </c>
      <c r="O773" s="64">
        <f>ABS(L773-$J773)</f>
        <v>455</v>
      </c>
      <c r="P773" s="64">
        <f>ABS(M773-$J773)</f>
        <v>238</v>
      </c>
      <c r="Q773" s="66">
        <v>2.2413842824074073</v>
      </c>
      <c r="R773" s="66">
        <f>$Q773*J773</f>
        <v>1707.9348231944443</v>
      </c>
      <c r="S773" s="67">
        <f>$Q773*K773</f>
        <v>2727.7646716898148</v>
      </c>
      <c r="T773" s="64">
        <f>$Q773*L773</f>
        <v>2727.7646716898148</v>
      </c>
      <c r="U773" s="64">
        <f>$Q773*M773</f>
        <v>2241.3842824074072</v>
      </c>
      <c r="V773" s="67">
        <f t="shared" si="65"/>
        <v>1019.8298484953705</v>
      </c>
      <c r="W773" s="64">
        <f t="shared" si="66"/>
        <v>1019.8298484953705</v>
      </c>
      <c r="X773" s="117">
        <f t="shared" si="67"/>
        <v>533.44945921296289</v>
      </c>
      <c r="Y773" s="75">
        <f>IFERROR(MAX(1-N773/$J773,0),1)</f>
        <v>0.40288713910761154</v>
      </c>
      <c r="Z773" s="27">
        <f>IFERROR(MAX(1-O773/$J773,0),1)</f>
        <v>0.40288713910761154</v>
      </c>
      <c r="AA773" s="76">
        <f>IFERROR(MAX(1-P773/$J773,0),1)</f>
        <v>0.68766404199475062</v>
      </c>
      <c r="AB773" s="65" t="str">
        <f>IF(SUM($J773,M773)=0,"Others",VLOOKUP(AA773,Master!$B$4:$D$13,3,TRUE))</f>
        <v>60-70%</v>
      </c>
      <c r="AC773" s="60" t="str">
        <f>IF(SUM(J773,K773)=0,"Others",IF(AND(K773=0,J773&gt;0),"Not Forecasted But Sold",IF(AND(K773&gt;0,J773=0),"Forecasted But Not Sold",IF(K773/J773&gt;1.1,"Overforecast",IF(K773/J773&lt;0.9,"Underforecast","Normal")))))</f>
        <v>Overforecast</v>
      </c>
      <c r="AD773" s="61" t="str">
        <f>IF(SUM(J773,L773)=0,"Others",IF(AND(L773=0,J773&gt;0),"Not Forecasted But Sold",IF(AND(L773&gt;0,J773=0),"Forecasted But Not Sold",IF(L773/J773&gt;1.1,"Overforecast",IF(L773/J773&lt;0.9,"Underforecast","Normal")))))</f>
        <v>Overforecast</v>
      </c>
      <c r="AE773" s="61" t="str">
        <f>IF(SUM(J773,M773)=0,"Others",IF(AND(M773=0,J773&gt;0),"Not Forecasted But Sold",IF(AND(M773&gt;0,J773=0),"Forecasted But Not Sold",IF(M773/J773&gt;1.1,"Overforecast",IF(M773/J773&lt;0.9,"Underforecast","Normal")))))</f>
        <v>Overforecast</v>
      </c>
      <c r="AF773" s="144" t="str">
        <f>IFERROR(IF(J773=0,"0",VLOOKUP(J773/M773,Master!$N$5:$P$11,3,TRUE)),"Sales Agst No FC")</f>
        <v>50-80</v>
      </c>
    </row>
    <row r="774" spans="1:32" x14ac:dyDescent="0.45">
      <c r="A774" s="60" t="s">
        <v>2302</v>
      </c>
      <c r="B774" s="61" t="s">
        <v>1121</v>
      </c>
      <c r="C774" s="61" t="s">
        <v>1136</v>
      </c>
      <c r="D774" s="61" t="s">
        <v>1256</v>
      </c>
      <c r="E774" s="62" t="s">
        <v>885</v>
      </c>
      <c r="F774" s="62" t="s">
        <v>2060</v>
      </c>
      <c r="G774" s="63">
        <v>44593</v>
      </c>
      <c r="H774" s="64">
        <v>332</v>
      </c>
      <c r="I774" s="61" t="str">
        <f t="shared" si="64"/>
        <v>Demand</v>
      </c>
      <c r="J774" s="66">
        <v>160</v>
      </c>
      <c r="K774" s="67">
        <v>142</v>
      </c>
      <c r="L774" s="64">
        <v>142</v>
      </c>
      <c r="M774" s="64">
        <v>159</v>
      </c>
      <c r="N774" s="67">
        <f>ABS(K774-$J774)</f>
        <v>18</v>
      </c>
      <c r="O774" s="64">
        <f>ABS(L774-$J774)</f>
        <v>18</v>
      </c>
      <c r="P774" s="64">
        <f>ABS(M774-$J774)</f>
        <v>1</v>
      </c>
      <c r="Q774" s="66">
        <v>5.9674642726029523</v>
      </c>
      <c r="R774" s="66">
        <f>$Q774*J774</f>
        <v>954.7942836164724</v>
      </c>
      <c r="S774" s="67">
        <f>$Q774*K774</f>
        <v>847.37992670961921</v>
      </c>
      <c r="T774" s="64">
        <f>$Q774*L774</f>
        <v>847.37992670961921</v>
      </c>
      <c r="U774" s="64">
        <f>$Q774*M774</f>
        <v>948.82681934386937</v>
      </c>
      <c r="V774" s="67">
        <f t="shared" si="65"/>
        <v>107.41435690685319</v>
      </c>
      <c r="W774" s="64">
        <f t="shared" si="66"/>
        <v>107.41435690685319</v>
      </c>
      <c r="X774" s="117">
        <f t="shared" si="67"/>
        <v>5.9674642726030243</v>
      </c>
      <c r="Y774" s="75">
        <f>IFERROR(MAX(1-N774/$J774,0),1)</f>
        <v>0.88749999999999996</v>
      </c>
      <c r="Z774" s="27">
        <f>IFERROR(MAX(1-O774/$J774,0),1)</f>
        <v>0.88749999999999996</v>
      </c>
      <c r="AA774" s="76">
        <f>IFERROR(MAX(1-P774/$J774,0),1)</f>
        <v>0.99375000000000002</v>
      </c>
      <c r="AB774" s="65" t="str">
        <f>IF(SUM($J774,M774)=0,"Others",VLOOKUP(AA774,Master!$B$4:$D$13,3,TRUE))</f>
        <v>90-100%</v>
      </c>
      <c r="AC774" s="60" t="str">
        <f>IF(SUM(J774,K774)=0,"Others",IF(AND(K774=0,J774&gt;0),"Not Forecasted But Sold",IF(AND(K774&gt;0,J774=0),"Forecasted But Not Sold",IF(K774/J774&gt;1.1,"Overforecast",IF(K774/J774&lt;0.9,"Underforecast","Normal")))))</f>
        <v>Underforecast</v>
      </c>
      <c r="AD774" s="61" t="str">
        <f>IF(SUM(J774,L774)=0,"Others",IF(AND(L774=0,J774&gt;0),"Not Forecasted But Sold",IF(AND(L774&gt;0,J774=0),"Forecasted But Not Sold",IF(L774/J774&gt;1.1,"Overforecast",IF(L774/J774&lt;0.9,"Underforecast","Normal")))))</f>
        <v>Underforecast</v>
      </c>
      <c r="AE774" s="61" t="str">
        <f>IF(SUM(J774,M774)=0,"Others",IF(AND(M774=0,J774&gt;0),"Not Forecasted But Sold",IF(AND(M774&gt;0,J774=0),"Forecasted But Not Sold",IF(M774/J774&gt;1.1,"Overforecast",IF(M774/J774&lt;0.9,"Underforecast","Normal")))))</f>
        <v>Normal</v>
      </c>
      <c r="AF774" s="144" t="str">
        <f>IFERROR(IF(J774=0,"0",VLOOKUP(J774/M774,Master!$N$5:$P$11,3,TRUE)),"Sales Agst No FC")</f>
        <v>80-120</v>
      </c>
    </row>
    <row r="775" spans="1:32" x14ac:dyDescent="0.45">
      <c r="A775" s="60" t="s">
        <v>2302</v>
      </c>
      <c r="B775" s="61" t="s">
        <v>1121</v>
      </c>
      <c r="C775" s="61" t="s">
        <v>1136</v>
      </c>
      <c r="D775" s="61" t="s">
        <v>1256</v>
      </c>
      <c r="E775" s="62" t="s">
        <v>886</v>
      </c>
      <c r="F775" s="62" t="s">
        <v>2061</v>
      </c>
      <c r="G775" s="63">
        <v>44593</v>
      </c>
      <c r="H775" s="64">
        <v>3917</v>
      </c>
      <c r="I775" s="61" t="str">
        <f t="shared" si="64"/>
        <v>Demand</v>
      </c>
      <c r="J775" s="66">
        <v>1264</v>
      </c>
      <c r="K775" s="67">
        <v>789</v>
      </c>
      <c r="L775" s="64">
        <v>789</v>
      </c>
      <c r="M775" s="64">
        <v>750</v>
      </c>
      <c r="N775" s="67">
        <f>ABS(K775-$J775)</f>
        <v>475</v>
      </c>
      <c r="O775" s="64">
        <f>ABS(L775-$J775)</f>
        <v>475</v>
      </c>
      <c r="P775" s="64">
        <f>ABS(M775-$J775)</f>
        <v>514</v>
      </c>
      <c r="Q775" s="66">
        <v>1.9637538253457467</v>
      </c>
      <c r="R775" s="66">
        <f>$Q775*J775</f>
        <v>2482.1848352370239</v>
      </c>
      <c r="S775" s="67">
        <f>$Q775*K775</f>
        <v>1549.4017681977941</v>
      </c>
      <c r="T775" s="64">
        <f>$Q775*L775</f>
        <v>1549.4017681977941</v>
      </c>
      <c r="U775" s="64">
        <f>$Q775*M775</f>
        <v>1472.81536900931</v>
      </c>
      <c r="V775" s="67">
        <f t="shared" si="65"/>
        <v>932.78306703922976</v>
      </c>
      <c r="W775" s="64">
        <f t="shared" si="66"/>
        <v>932.78306703922976</v>
      </c>
      <c r="X775" s="117">
        <f t="shared" si="67"/>
        <v>1009.3694662277139</v>
      </c>
      <c r="Y775" s="75">
        <f>IFERROR(MAX(1-N775/$J775,0),1)</f>
        <v>0.62420886075949367</v>
      </c>
      <c r="Z775" s="27">
        <f>IFERROR(MAX(1-O775/$J775,0),1)</f>
        <v>0.62420886075949367</v>
      </c>
      <c r="AA775" s="76">
        <f>IFERROR(MAX(1-P775/$J775,0),1)</f>
        <v>0.59335443037974689</v>
      </c>
      <c r="AB775" s="65" t="str">
        <f>IF(SUM($J775,M775)=0,"Others",VLOOKUP(AA775,Master!$B$4:$D$13,3,TRUE))</f>
        <v>50-60%</v>
      </c>
      <c r="AC775" s="60" t="str">
        <f>IF(SUM(J775,K775)=0,"Others",IF(AND(K775=0,J775&gt;0),"Not Forecasted But Sold",IF(AND(K775&gt;0,J775=0),"Forecasted But Not Sold",IF(K775/J775&gt;1.1,"Overforecast",IF(K775/J775&lt;0.9,"Underforecast","Normal")))))</f>
        <v>Underforecast</v>
      </c>
      <c r="AD775" s="61" t="str">
        <f>IF(SUM(J775,L775)=0,"Others",IF(AND(L775=0,J775&gt;0),"Not Forecasted But Sold",IF(AND(L775&gt;0,J775=0),"Forecasted But Not Sold",IF(L775/J775&gt;1.1,"Overforecast",IF(L775/J775&lt;0.9,"Underforecast","Normal")))))</f>
        <v>Underforecast</v>
      </c>
      <c r="AE775" s="61" t="str">
        <f>IF(SUM(J775,M775)=0,"Others",IF(AND(M775=0,J775&gt;0),"Not Forecasted But Sold",IF(AND(M775&gt;0,J775=0),"Forecasted But Not Sold",IF(M775/J775&gt;1.1,"Overforecast",IF(M775/J775&lt;0.9,"Underforecast","Normal")))))</f>
        <v>Underforecast</v>
      </c>
      <c r="AF775" s="144" t="str">
        <f>IFERROR(IF(J775=0,"0",VLOOKUP(J775/M775,Master!$N$5:$P$11,3,TRUE)),"Sales Agst No FC")</f>
        <v>150-200</v>
      </c>
    </row>
    <row r="776" spans="1:32" x14ac:dyDescent="0.45">
      <c r="A776" s="60" t="s">
        <v>2302</v>
      </c>
      <c r="B776" s="61" t="s">
        <v>1123</v>
      </c>
      <c r="C776" s="61" t="s">
        <v>1136</v>
      </c>
      <c r="D776" s="61" t="s">
        <v>1256</v>
      </c>
      <c r="E776" s="62" t="s">
        <v>887</v>
      </c>
      <c r="F776" s="62" t="s">
        <v>2062</v>
      </c>
      <c r="G776" s="63">
        <v>44593</v>
      </c>
      <c r="H776" s="64">
        <v>4940</v>
      </c>
      <c r="I776" s="61" t="str">
        <f t="shared" si="64"/>
        <v>Demand</v>
      </c>
      <c r="J776" s="66">
        <v>741</v>
      </c>
      <c r="K776" s="67">
        <v>496</v>
      </c>
      <c r="L776" s="64">
        <v>496</v>
      </c>
      <c r="M776" s="64">
        <v>1000</v>
      </c>
      <c r="N776" s="67">
        <f>ABS(K776-$J776)</f>
        <v>245</v>
      </c>
      <c r="O776" s="64">
        <f>ABS(L776-$J776)</f>
        <v>245</v>
      </c>
      <c r="P776" s="64">
        <f>ABS(M776-$J776)</f>
        <v>259</v>
      </c>
      <c r="Q776" s="66">
        <v>1.6577948509485094</v>
      </c>
      <c r="R776" s="66">
        <f>$Q776*J776</f>
        <v>1228.4259845528454</v>
      </c>
      <c r="S776" s="67">
        <f>$Q776*K776</f>
        <v>822.26624607046062</v>
      </c>
      <c r="T776" s="64">
        <f>$Q776*L776</f>
        <v>822.26624607046062</v>
      </c>
      <c r="U776" s="64">
        <f>$Q776*M776</f>
        <v>1657.7948509485095</v>
      </c>
      <c r="V776" s="67">
        <f t="shared" si="65"/>
        <v>406.1597384823848</v>
      </c>
      <c r="W776" s="64">
        <f t="shared" si="66"/>
        <v>406.1597384823848</v>
      </c>
      <c r="X776" s="117">
        <f t="shared" si="67"/>
        <v>429.3688663956641</v>
      </c>
      <c r="Y776" s="75">
        <f>IFERROR(MAX(1-N776/$J776,0),1)</f>
        <v>0.66936572199730093</v>
      </c>
      <c r="Z776" s="27">
        <f>IFERROR(MAX(1-O776/$J776,0),1)</f>
        <v>0.66936572199730093</v>
      </c>
      <c r="AA776" s="76">
        <f>IFERROR(MAX(1-P776/$J776,0),1)</f>
        <v>0.65047233468286092</v>
      </c>
      <c r="AB776" s="65" t="str">
        <f>IF(SUM($J776,M776)=0,"Others",VLOOKUP(AA776,Master!$B$4:$D$13,3,TRUE))</f>
        <v>60-70%</v>
      </c>
      <c r="AC776" s="60" t="str">
        <f>IF(SUM(J776,K776)=0,"Others",IF(AND(K776=0,J776&gt;0),"Not Forecasted But Sold",IF(AND(K776&gt;0,J776=0),"Forecasted But Not Sold",IF(K776/J776&gt;1.1,"Overforecast",IF(K776/J776&lt;0.9,"Underforecast","Normal")))))</f>
        <v>Underforecast</v>
      </c>
      <c r="AD776" s="61" t="str">
        <f>IF(SUM(J776,L776)=0,"Others",IF(AND(L776=0,J776&gt;0),"Not Forecasted But Sold",IF(AND(L776&gt;0,J776=0),"Forecasted But Not Sold",IF(L776/J776&gt;1.1,"Overforecast",IF(L776/J776&lt;0.9,"Underforecast","Normal")))))</f>
        <v>Underforecast</v>
      </c>
      <c r="AE776" s="61" t="str">
        <f>IF(SUM(J776,M776)=0,"Others",IF(AND(M776=0,J776&gt;0),"Not Forecasted But Sold",IF(AND(M776&gt;0,J776=0),"Forecasted But Not Sold",IF(M776/J776&gt;1.1,"Overforecast",IF(M776/J776&lt;0.9,"Underforecast","Normal")))))</f>
        <v>Overforecast</v>
      </c>
      <c r="AF776" s="144" t="str">
        <f>IFERROR(IF(J776=0,"0",VLOOKUP(J776/M776,Master!$N$5:$P$11,3,TRUE)),"Sales Agst No FC")</f>
        <v>50-80</v>
      </c>
    </row>
    <row r="777" spans="1:32" x14ac:dyDescent="0.45">
      <c r="A777" s="60" t="s">
        <v>2302</v>
      </c>
      <c r="B777" s="61" t="s">
        <v>1121</v>
      </c>
      <c r="C777" s="61" t="s">
        <v>1136</v>
      </c>
      <c r="D777" s="61" t="s">
        <v>1256</v>
      </c>
      <c r="E777" s="62" t="s">
        <v>888</v>
      </c>
      <c r="F777" s="62" t="s">
        <v>2063</v>
      </c>
      <c r="G777" s="63">
        <v>44593</v>
      </c>
      <c r="H777" s="64">
        <v>964</v>
      </c>
      <c r="I777" s="61" t="str">
        <f t="shared" si="64"/>
        <v>Demand</v>
      </c>
      <c r="J777" s="66">
        <v>249</v>
      </c>
      <c r="K777" s="67">
        <v>181</v>
      </c>
      <c r="L777" s="64">
        <v>181</v>
      </c>
      <c r="M777" s="64">
        <v>260</v>
      </c>
      <c r="N777" s="67">
        <f>ABS(K777-$J777)</f>
        <v>68</v>
      </c>
      <c r="O777" s="64">
        <f>ABS(L777-$J777)</f>
        <v>68</v>
      </c>
      <c r="P777" s="64">
        <f>ABS(M777-$J777)</f>
        <v>11</v>
      </c>
      <c r="Q777" s="66">
        <v>5.7535260428927844</v>
      </c>
      <c r="R777" s="66">
        <f>$Q777*J777</f>
        <v>1432.6279846803034</v>
      </c>
      <c r="S777" s="67">
        <f>$Q777*K777</f>
        <v>1041.388213763594</v>
      </c>
      <c r="T777" s="64">
        <f>$Q777*L777</f>
        <v>1041.388213763594</v>
      </c>
      <c r="U777" s="64">
        <f>$Q777*M777</f>
        <v>1495.9167711521238</v>
      </c>
      <c r="V777" s="67">
        <f t="shared" si="65"/>
        <v>391.2397709167094</v>
      </c>
      <c r="W777" s="64">
        <f t="shared" si="66"/>
        <v>391.2397709167094</v>
      </c>
      <c r="X777" s="117">
        <f t="shared" si="67"/>
        <v>63.288786471820458</v>
      </c>
      <c r="Y777" s="75">
        <f>IFERROR(MAX(1-N777/$J777,0),1)</f>
        <v>0.72690763052208829</v>
      </c>
      <c r="Z777" s="27">
        <f>IFERROR(MAX(1-O777/$J777,0),1)</f>
        <v>0.72690763052208829</v>
      </c>
      <c r="AA777" s="76">
        <f>IFERROR(MAX(1-P777/$J777,0),1)</f>
        <v>0.95582329317269077</v>
      </c>
      <c r="AB777" s="65" t="str">
        <f>IF(SUM($J777,M777)=0,"Others",VLOOKUP(AA777,Master!$B$4:$D$13,3,TRUE))</f>
        <v>90-100%</v>
      </c>
      <c r="AC777" s="60" t="str">
        <f>IF(SUM(J777,K777)=0,"Others",IF(AND(K777=0,J777&gt;0),"Not Forecasted But Sold",IF(AND(K777&gt;0,J777=0),"Forecasted But Not Sold",IF(K777/J777&gt;1.1,"Overforecast",IF(K777/J777&lt;0.9,"Underforecast","Normal")))))</f>
        <v>Underforecast</v>
      </c>
      <c r="AD777" s="61" t="str">
        <f>IF(SUM(J777,L777)=0,"Others",IF(AND(L777=0,J777&gt;0),"Not Forecasted But Sold",IF(AND(L777&gt;0,J777=0),"Forecasted But Not Sold",IF(L777/J777&gt;1.1,"Overforecast",IF(L777/J777&lt;0.9,"Underforecast","Normal")))))</f>
        <v>Underforecast</v>
      </c>
      <c r="AE777" s="61" t="str">
        <f>IF(SUM(J777,M777)=0,"Others",IF(AND(M777=0,J777&gt;0),"Not Forecasted But Sold",IF(AND(M777&gt;0,J777=0),"Forecasted But Not Sold",IF(M777/J777&gt;1.1,"Overforecast",IF(M777/J777&lt;0.9,"Underforecast","Normal")))))</f>
        <v>Normal</v>
      </c>
      <c r="AF777" s="144" t="str">
        <f>IFERROR(IF(J777=0,"0",VLOOKUP(J777/M777,Master!$N$5:$P$11,3,TRUE)),"Sales Agst No FC")</f>
        <v>80-120</v>
      </c>
    </row>
    <row r="778" spans="1:32" x14ac:dyDescent="0.45">
      <c r="A778" s="60" t="s">
        <v>2302</v>
      </c>
      <c r="B778" s="61" t="s">
        <v>1123</v>
      </c>
      <c r="C778" s="61" t="s">
        <v>1136</v>
      </c>
      <c r="D778" s="61" t="s">
        <v>1256</v>
      </c>
      <c r="E778" s="62" t="s">
        <v>889</v>
      </c>
      <c r="F778" s="62" t="s">
        <v>2064</v>
      </c>
      <c r="G778" s="63">
        <v>44593</v>
      </c>
      <c r="H778" s="64">
        <v>18167</v>
      </c>
      <c r="I778" s="61" t="str">
        <f t="shared" si="64"/>
        <v>Demand</v>
      </c>
      <c r="J778" s="66">
        <v>1137</v>
      </c>
      <c r="K778" s="67">
        <v>1490</v>
      </c>
      <c r="L778" s="64">
        <v>1490</v>
      </c>
      <c r="M778" s="64">
        <v>2000</v>
      </c>
      <c r="N778" s="67">
        <f>ABS(K778-$J778)</f>
        <v>353</v>
      </c>
      <c r="O778" s="64">
        <f>ABS(L778-$J778)</f>
        <v>353</v>
      </c>
      <c r="P778" s="64">
        <f>ABS(M778-$J778)</f>
        <v>863</v>
      </c>
      <c r="Q778" s="66">
        <v>1.1330254364840457</v>
      </c>
      <c r="R778" s="66">
        <f>$Q778*J778</f>
        <v>1288.24992128236</v>
      </c>
      <c r="S778" s="67">
        <f>$Q778*K778</f>
        <v>1688.2079003612282</v>
      </c>
      <c r="T778" s="64">
        <f>$Q778*L778</f>
        <v>1688.2079003612282</v>
      </c>
      <c r="U778" s="64">
        <f>$Q778*M778</f>
        <v>2266.0508729680914</v>
      </c>
      <c r="V778" s="67">
        <f t="shared" si="65"/>
        <v>399.95797907886822</v>
      </c>
      <c r="W778" s="64">
        <f t="shared" si="66"/>
        <v>399.95797907886822</v>
      </c>
      <c r="X778" s="117">
        <f t="shared" si="67"/>
        <v>977.80095168573143</v>
      </c>
      <c r="Y778" s="75">
        <f>IFERROR(MAX(1-N778/$J778,0),1)</f>
        <v>0.68953386103781877</v>
      </c>
      <c r="Z778" s="27">
        <f>IFERROR(MAX(1-O778/$J778,0),1)</f>
        <v>0.68953386103781877</v>
      </c>
      <c r="AA778" s="76">
        <f>IFERROR(MAX(1-P778/$J778,0),1)</f>
        <v>0.24098504837291113</v>
      </c>
      <c r="AB778" s="65" t="str">
        <f>IF(SUM($J778,M778)=0,"Others",VLOOKUP(AA778,Master!$B$4:$D$13,3,TRUE))</f>
        <v>20-30%</v>
      </c>
      <c r="AC778" s="60" t="str">
        <f>IF(SUM(J778,K778)=0,"Others",IF(AND(K778=0,J778&gt;0),"Not Forecasted But Sold",IF(AND(K778&gt;0,J778=0),"Forecasted But Not Sold",IF(K778/J778&gt;1.1,"Overforecast",IF(K778/J778&lt;0.9,"Underforecast","Normal")))))</f>
        <v>Overforecast</v>
      </c>
      <c r="AD778" s="61" t="str">
        <f>IF(SUM(J778,L778)=0,"Others",IF(AND(L778=0,J778&gt;0),"Not Forecasted But Sold",IF(AND(L778&gt;0,J778=0),"Forecasted But Not Sold",IF(L778/J778&gt;1.1,"Overforecast",IF(L778/J778&lt;0.9,"Underforecast","Normal")))))</f>
        <v>Overforecast</v>
      </c>
      <c r="AE778" s="61" t="str">
        <f>IF(SUM(J778,M778)=0,"Others",IF(AND(M778=0,J778&gt;0),"Not Forecasted But Sold",IF(AND(M778&gt;0,J778=0),"Forecasted But Not Sold",IF(M778/J778&gt;1.1,"Overforecast",IF(M778/J778&lt;0.9,"Underforecast","Normal")))))</f>
        <v>Overforecast</v>
      </c>
      <c r="AF778" s="144" t="str">
        <f>IFERROR(IF(J778=0,"0",VLOOKUP(J778/M778,Master!$N$5:$P$11,3,TRUE)),"Sales Agst No FC")</f>
        <v>50-80</v>
      </c>
    </row>
    <row r="779" spans="1:32" x14ac:dyDescent="0.45">
      <c r="A779" s="60" t="s">
        <v>2302</v>
      </c>
      <c r="B779" s="61" t="s">
        <v>1121</v>
      </c>
      <c r="C779" s="61" t="s">
        <v>1136</v>
      </c>
      <c r="D779" s="61" t="s">
        <v>1256</v>
      </c>
      <c r="E779" s="62" t="s">
        <v>890</v>
      </c>
      <c r="F779" s="62" t="s">
        <v>2065</v>
      </c>
      <c r="G779" s="63">
        <v>44593</v>
      </c>
      <c r="H779" s="64">
        <v>2334</v>
      </c>
      <c r="I779" s="61" t="str">
        <f t="shared" si="64"/>
        <v>Demand</v>
      </c>
      <c r="J779" s="66">
        <v>1134</v>
      </c>
      <c r="K779" s="67">
        <v>825</v>
      </c>
      <c r="L779" s="64">
        <v>825</v>
      </c>
      <c r="M779" s="64">
        <v>1000</v>
      </c>
      <c r="N779" s="67">
        <f>ABS(K779-$J779)</f>
        <v>309</v>
      </c>
      <c r="O779" s="64">
        <f>ABS(L779-$J779)</f>
        <v>309</v>
      </c>
      <c r="P779" s="64">
        <f>ABS(M779-$J779)</f>
        <v>134</v>
      </c>
      <c r="Q779" s="66">
        <v>1.9565224876692919</v>
      </c>
      <c r="R779" s="66">
        <f>$Q779*J779</f>
        <v>2218.696501016977</v>
      </c>
      <c r="S779" s="67">
        <f>$Q779*K779</f>
        <v>1614.1310523271659</v>
      </c>
      <c r="T779" s="64">
        <f>$Q779*L779</f>
        <v>1614.1310523271659</v>
      </c>
      <c r="U779" s="64">
        <f>$Q779*M779</f>
        <v>1956.5224876692919</v>
      </c>
      <c r="V779" s="67">
        <f t="shared" si="65"/>
        <v>604.56544868981109</v>
      </c>
      <c r="W779" s="64">
        <f t="shared" si="66"/>
        <v>604.56544868981109</v>
      </c>
      <c r="X779" s="117">
        <f t="shared" si="67"/>
        <v>262.1740133476851</v>
      </c>
      <c r="Y779" s="75">
        <f>IFERROR(MAX(1-N779/$J779,0),1)</f>
        <v>0.72751322751322745</v>
      </c>
      <c r="Z779" s="27">
        <f>IFERROR(MAX(1-O779/$J779,0),1)</f>
        <v>0.72751322751322745</v>
      </c>
      <c r="AA779" s="76">
        <f>IFERROR(MAX(1-P779/$J779,0),1)</f>
        <v>0.88183421516754845</v>
      </c>
      <c r="AB779" s="65" t="str">
        <f>IF(SUM($J779,M779)=0,"Others",VLOOKUP(AA779,Master!$B$4:$D$13,3,TRUE))</f>
        <v>80-90%</v>
      </c>
      <c r="AC779" s="60" t="str">
        <f>IF(SUM(J779,K779)=0,"Others",IF(AND(K779=0,J779&gt;0),"Not Forecasted But Sold",IF(AND(K779&gt;0,J779=0),"Forecasted But Not Sold",IF(K779/J779&gt;1.1,"Overforecast",IF(K779/J779&lt;0.9,"Underforecast","Normal")))))</f>
        <v>Underforecast</v>
      </c>
      <c r="AD779" s="61" t="str">
        <f>IF(SUM(J779,L779)=0,"Others",IF(AND(L779=0,J779&gt;0),"Not Forecasted But Sold",IF(AND(L779&gt;0,J779=0),"Forecasted But Not Sold",IF(L779/J779&gt;1.1,"Overforecast",IF(L779/J779&lt;0.9,"Underforecast","Normal")))))</f>
        <v>Underforecast</v>
      </c>
      <c r="AE779" s="61" t="str">
        <f>IF(SUM(J779,M779)=0,"Others",IF(AND(M779=0,J779&gt;0),"Not Forecasted But Sold",IF(AND(M779&gt;0,J779=0),"Forecasted But Not Sold",IF(M779/J779&gt;1.1,"Overforecast",IF(M779/J779&lt;0.9,"Underforecast","Normal")))))</f>
        <v>Underforecast</v>
      </c>
      <c r="AF779" s="144" t="str">
        <f>IFERROR(IF(J779=0,"0",VLOOKUP(J779/M779,Master!$N$5:$P$11,3,TRUE)),"Sales Agst No FC")</f>
        <v>80-120</v>
      </c>
    </row>
    <row r="780" spans="1:32" x14ac:dyDescent="0.45">
      <c r="A780" s="60" t="s">
        <v>2302</v>
      </c>
      <c r="B780" s="61" t="s">
        <v>1123</v>
      </c>
      <c r="C780" s="61" t="s">
        <v>1136</v>
      </c>
      <c r="D780" s="61" t="s">
        <v>1256</v>
      </c>
      <c r="E780" s="62" t="s">
        <v>891</v>
      </c>
      <c r="F780" s="62" t="s">
        <v>2066</v>
      </c>
      <c r="G780" s="63">
        <v>44593</v>
      </c>
      <c r="H780" s="64">
        <v>3547</v>
      </c>
      <c r="I780" s="61" t="str">
        <f t="shared" si="64"/>
        <v>Demand</v>
      </c>
      <c r="J780" s="66">
        <v>1118</v>
      </c>
      <c r="K780" s="67">
        <v>4245</v>
      </c>
      <c r="L780" s="64">
        <v>4245</v>
      </c>
      <c r="M780" s="64">
        <v>2000</v>
      </c>
      <c r="N780" s="67">
        <f>ABS(K780-$J780)</f>
        <v>3127</v>
      </c>
      <c r="O780" s="64">
        <f>ABS(L780-$J780)</f>
        <v>3127</v>
      </c>
      <c r="P780" s="64">
        <f>ABS(M780-$J780)</f>
        <v>882</v>
      </c>
      <c r="Q780" s="66">
        <v>1.2034215422885572</v>
      </c>
      <c r="R780" s="66">
        <f>$Q780*J780</f>
        <v>1345.425284278607</v>
      </c>
      <c r="S780" s="67">
        <f>$Q780*K780</f>
        <v>5108.5244470149255</v>
      </c>
      <c r="T780" s="64">
        <f>$Q780*L780</f>
        <v>5108.5244470149255</v>
      </c>
      <c r="U780" s="64">
        <f>$Q780*M780</f>
        <v>2406.8430845771145</v>
      </c>
      <c r="V780" s="67">
        <f t="shared" si="65"/>
        <v>3763.0991627363182</v>
      </c>
      <c r="W780" s="64">
        <f t="shared" si="66"/>
        <v>3763.0991627363182</v>
      </c>
      <c r="X780" s="117">
        <f t="shared" si="67"/>
        <v>1061.4178002985075</v>
      </c>
      <c r="Y780" s="75">
        <f>IFERROR(MAX(1-N780/$J780,0),1)</f>
        <v>0</v>
      </c>
      <c r="Z780" s="27">
        <f>IFERROR(MAX(1-O780/$J780,0),1)</f>
        <v>0</v>
      </c>
      <c r="AA780" s="76">
        <f>IFERROR(MAX(1-P780/$J780,0),1)</f>
        <v>0.21109123434704835</v>
      </c>
      <c r="AB780" s="65" t="str">
        <f>IF(SUM($J780,M780)=0,"Others",VLOOKUP(AA780,Master!$B$4:$D$13,3,TRUE))</f>
        <v>20-30%</v>
      </c>
      <c r="AC780" s="60" t="str">
        <f>IF(SUM(J780,K780)=0,"Others",IF(AND(K780=0,J780&gt;0),"Not Forecasted But Sold",IF(AND(K780&gt;0,J780=0),"Forecasted But Not Sold",IF(K780/J780&gt;1.1,"Overforecast",IF(K780/J780&lt;0.9,"Underforecast","Normal")))))</f>
        <v>Overforecast</v>
      </c>
      <c r="AD780" s="61" t="str">
        <f>IF(SUM(J780,L780)=0,"Others",IF(AND(L780=0,J780&gt;0),"Not Forecasted But Sold",IF(AND(L780&gt;0,J780=0),"Forecasted But Not Sold",IF(L780/J780&gt;1.1,"Overforecast",IF(L780/J780&lt;0.9,"Underforecast","Normal")))))</f>
        <v>Overforecast</v>
      </c>
      <c r="AE780" s="61" t="str">
        <f>IF(SUM(J780,M780)=0,"Others",IF(AND(M780=0,J780&gt;0),"Not Forecasted But Sold",IF(AND(M780&gt;0,J780=0),"Forecasted But Not Sold",IF(M780/J780&gt;1.1,"Overforecast",IF(M780/J780&lt;0.9,"Underforecast","Normal")))))</f>
        <v>Overforecast</v>
      </c>
      <c r="AF780" s="144" t="str">
        <f>IFERROR(IF(J780=0,"0",VLOOKUP(J780/M780,Master!$N$5:$P$11,3,TRUE)),"Sales Agst No FC")</f>
        <v>50-80</v>
      </c>
    </row>
    <row r="781" spans="1:32" x14ac:dyDescent="0.45">
      <c r="A781" s="60" t="s">
        <v>2302</v>
      </c>
      <c r="B781" s="61" t="s">
        <v>1121</v>
      </c>
      <c r="C781" s="61" t="s">
        <v>1136</v>
      </c>
      <c r="D781" s="61" t="s">
        <v>1256</v>
      </c>
      <c r="E781" s="62" t="s">
        <v>892</v>
      </c>
      <c r="F781" s="62" t="s">
        <v>2067</v>
      </c>
      <c r="G781" s="63">
        <v>44593</v>
      </c>
      <c r="H781" s="64">
        <v>792</v>
      </c>
      <c r="I781" s="61" t="str">
        <f t="shared" si="64"/>
        <v>Demand</v>
      </c>
      <c r="J781" s="66">
        <v>377</v>
      </c>
      <c r="K781" s="67">
        <v>328</v>
      </c>
      <c r="L781" s="64">
        <v>328</v>
      </c>
      <c r="M781" s="64">
        <v>428</v>
      </c>
      <c r="N781" s="67">
        <f>ABS(K781-$J781)</f>
        <v>49</v>
      </c>
      <c r="O781" s="64">
        <f>ABS(L781-$J781)</f>
        <v>49</v>
      </c>
      <c r="P781" s="64">
        <f>ABS(M781-$J781)</f>
        <v>51</v>
      </c>
      <c r="Q781" s="66">
        <v>6.0030593019362932</v>
      </c>
      <c r="R781" s="66">
        <f>$Q781*J781</f>
        <v>2263.1533568299824</v>
      </c>
      <c r="S781" s="67">
        <f>$Q781*K781</f>
        <v>1969.0034510351043</v>
      </c>
      <c r="T781" s="64">
        <f>$Q781*L781</f>
        <v>1969.0034510351043</v>
      </c>
      <c r="U781" s="64">
        <f>$Q781*M781</f>
        <v>2569.3093812287334</v>
      </c>
      <c r="V781" s="67">
        <f t="shared" si="65"/>
        <v>294.14990579487812</v>
      </c>
      <c r="W781" s="64">
        <f t="shared" si="66"/>
        <v>294.14990579487812</v>
      </c>
      <c r="X781" s="117">
        <f t="shared" si="67"/>
        <v>306.15602439875101</v>
      </c>
      <c r="Y781" s="75">
        <f>IFERROR(MAX(1-N781/$J781,0),1)</f>
        <v>0.87002652519893897</v>
      </c>
      <c r="Z781" s="27">
        <f>IFERROR(MAX(1-O781/$J781,0),1)</f>
        <v>0.87002652519893897</v>
      </c>
      <c r="AA781" s="76">
        <f>IFERROR(MAX(1-P781/$J781,0),1)</f>
        <v>0.86472148541114058</v>
      </c>
      <c r="AB781" s="65" t="str">
        <f>IF(SUM($J781,M781)=0,"Others",VLOOKUP(AA781,Master!$B$4:$D$13,3,TRUE))</f>
        <v>80-90%</v>
      </c>
      <c r="AC781" s="60" t="str">
        <f>IF(SUM(J781,K781)=0,"Others",IF(AND(K781=0,J781&gt;0),"Not Forecasted But Sold",IF(AND(K781&gt;0,J781=0),"Forecasted But Not Sold",IF(K781/J781&gt;1.1,"Overforecast",IF(K781/J781&lt;0.9,"Underforecast","Normal")))))</f>
        <v>Underforecast</v>
      </c>
      <c r="AD781" s="61" t="str">
        <f>IF(SUM(J781,L781)=0,"Others",IF(AND(L781=0,J781&gt;0),"Not Forecasted But Sold",IF(AND(L781&gt;0,J781=0),"Forecasted But Not Sold",IF(L781/J781&gt;1.1,"Overforecast",IF(L781/J781&lt;0.9,"Underforecast","Normal")))))</f>
        <v>Underforecast</v>
      </c>
      <c r="AE781" s="61" t="str">
        <f>IF(SUM(J781,M781)=0,"Others",IF(AND(M781=0,J781&gt;0),"Not Forecasted But Sold",IF(AND(M781&gt;0,J781=0),"Forecasted But Not Sold",IF(M781/J781&gt;1.1,"Overforecast",IF(M781/J781&lt;0.9,"Underforecast","Normal")))))</f>
        <v>Overforecast</v>
      </c>
      <c r="AF781" s="144" t="str">
        <f>IFERROR(IF(J781=0,"0",VLOOKUP(J781/M781,Master!$N$5:$P$11,3,TRUE)),"Sales Agst No FC")</f>
        <v>80-120</v>
      </c>
    </row>
    <row r="782" spans="1:32" x14ac:dyDescent="0.45">
      <c r="A782" s="60" t="s">
        <v>2302</v>
      </c>
      <c r="B782" s="61" t="s">
        <v>1119</v>
      </c>
      <c r="C782" s="61" t="s">
        <v>1141</v>
      </c>
      <c r="D782" s="61" t="s">
        <v>1275</v>
      </c>
      <c r="E782" s="62" t="s">
        <v>893</v>
      </c>
      <c r="F782" s="62" t="s">
        <v>2068</v>
      </c>
      <c r="G782" s="63">
        <v>44593</v>
      </c>
      <c r="H782" s="64">
        <v>9113</v>
      </c>
      <c r="I782" s="61" t="str">
        <f t="shared" si="64"/>
        <v>Demand</v>
      </c>
      <c r="J782" s="66">
        <v>310</v>
      </c>
      <c r="K782" s="67">
        <v>218</v>
      </c>
      <c r="L782" s="64">
        <v>218</v>
      </c>
      <c r="M782" s="64">
        <v>170</v>
      </c>
      <c r="N782" s="67">
        <f>ABS(K782-$J782)</f>
        <v>92</v>
      </c>
      <c r="O782" s="64">
        <f>ABS(L782-$J782)</f>
        <v>92</v>
      </c>
      <c r="P782" s="64">
        <f>ABS(M782-$J782)</f>
        <v>140</v>
      </c>
      <c r="Q782" s="66">
        <v>9.278454248366014</v>
      </c>
      <c r="R782" s="66">
        <f>$Q782*J782</f>
        <v>2876.3208169934642</v>
      </c>
      <c r="S782" s="67">
        <f>$Q782*K782</f>
        <v>2022.703026143791</v>
      </c>
      <c r="T782" s="64">
        <f>$Q782*L782</f>
        <v>2022.703026143791</v>
      </c>
      <c r="U782" s="64">
        <f>$Q782*M782</f>
        <v>1577.3372222222224</v>
      </c>
      <c r="V782" s="67">
        <f t="shared" si="65"/>
        <v>853.61779084967316</v>
      </c>
      <c r="W782" s="64">
        <f t="shared" si="66"/>
        <v>853.61779084967316</v>
      </c>
      <c r="X782" s="117">
        <f t="shared" si="67"/>
        <v>1298.9835947712418</v>
      </c>
      <c r="Y782" s="75">
        <f>IFERROR(MAX(1-N782/$J782,0),1)</f>
        <v>0.70322580645161292</v>
      </c>
      <c r="Z782" s="27">
        <f>IFERROR(MAX(1-O782/$J782,0),1)</f>
        <v>0.70322580645161292</v>
      </c>
      <c r="AA782" s="76">
        <f>IFERROR(MAX(1-P782/$J782,0),1)</f>
        <v>0.54838709677419351</v>
      </c>
      <c r="AB782" s="65" t="str">
        <f>IF(SUM($J782,M782)=0,"Others",VLOOKUP(AA782,Master!$B$4:$D$13,3,TRUE))</f>
        <v>50-60%</v>
      </c>
      <c r="AC782" s="60" t="str">
        <f>IF(SUM(J782,K782)=0,"Others",IF(AND(K782=0,J782&gt;0),"Not Forecasted But Sold",IF(AND(K782&gt;0,J782=0),"Forecasted But Not Sold",IF(K782/J782&gt;1.1,"Overforecast",IF(K782/J782&lt;0.9,"Underforecast","Normal")))))</f>
        <v>Underforecast</v>
      </c>
      <c r="AD782" s="61" t="str">
        <f>IF(SUM(J782,L782)=0,"Others",IF(AND(L782=0,J782&gt;0),"Not Forecasted But Sold",IF(AND(L782&gt;0,J782=0),"Forecasted But Not Sold",IF(L782/J782&gt;1.1,"Overforecast",IF(L782/J782&lt;0.9,"Underforecast","Normal")))))</f>
        <v>Underforecast</v>
      </c>
      <c r="AE782" s="61" t="str">
        <f>IF(SUM(J782,M782)=0,"Others",IF(AND(M782=0,J782&gt;0),"Not Forecasted But Sold",IF(AND(M782&gt;0,J782=0),"Forecasted But Not Sold",IF(M782/J782&gt;1.1,"Overforecast",IF(M782/J782&lt;0.9,"Underforecast","Normal")))))</f>
        <v>Underforecast</v>
      </c>
      <c r="AF782" s="144" t="str">
        <f>IFERROR(IF(J782=0,"0",VLOOKUP(J782/M782,Master!$N$5:$P$11,3,TRUE)),"Sales Agst No FC")</f>
        <v>150-200</v>
      </c>
    </row>
    <row r="783" spans="1:32" x14ac:dyDescent="0.45">
      <c r="A783" s="60" t="s">
        <v>2302</v>
      </c>
      <c r="B783" s="61" t="s">
        <v>1119</v>
      </c>
      <c r="C783" s="61" t="s">
        <v>1141</v>
      </c>
      <c r="D783" s="61" t="s">
        <v>1275</v>
      </c>
      <c r="E783" s="62" t="s">
        <v>894</v>
      </c>
      <c r="F783" s="62" t="s">
        <v>2069</v>
      </c>
      <c r="G783" s="63">
        <v>44593</v>
      </c>
      <c r="H783" s="64">
        <v>2239</v>
      </c>
      <c r="I783" s="61" t="str">
        <f t="shared" si="64"/>
        <v>Demand</v>
      </c>
      <c r="J783" s="66">
        <v>87</v>
      </c>
      <c r="K783" s="67">
        <v>80</v>
      </c>
      <c r="L783" s="64">
        <v>80</v>
      </c>
      <c r="M783" s="64">
        <v>70</v>
      </c>
      <c r="N783" s="67">
        <f>ABS(K783-$J783)</f>
        <v>7</v>
      </c>
      <c r="O783" s="64">
        <f>ABS(L783-$J783)</f>
        <v>7</v>
      </c>
      <c r="P783" s="64">
        <f>ABS(M783-$J783)</f>
        <v>17</v>
      </c>
      <c r="Q783" s="66">
        <v>13.845882845188283</v>
      </c>
      <c r="R783" s="66">
        <f>$Q783*J783</f>
        <v>1204.5918075313807</v>
      </c>
      <c r="S783" s="67">
        <f>$Q783*K783</f>
        <v>1107.6706276150626</v>
      </c>
      <c r="T783" s="64">
        <f>$Q783*L783</f>
        <v>1107.6706276150626</v>
      </c>
      <c r="U783" s="64">
        <f>$Q783*M783</f>
        <v>969.21179916317988</v>
      </c>
      <c r="V783" s="67">
        <f t="shared" si="65"/>
        <v>96.921179916318124</v>
      </c>
      <c r="W783" s="64">
        <f t="shared" si="66"/>
        <v>96.921179916318124</v>
      </c>
      <c r="X783" s="117">
        <f t="shared" si="67"/>
        <v>235.38000836820083</v>
      </c>
      <c r="Y783" s="75">
        <f>IFERROR(MAX(1-N783/$J783,0),1)</f>
        <v>0.91954022988505746</v>
      </c>
      <c r="Z783" s="27">
        <f>IFERROR(MAX(1-O783/$J783,0),1)</f>
        <v>0.91954022988505746</v>
      </c>
      <c r="AA783" s="76">
        <f>IFERROR(MAX(1-P783/$J783,0),1)</f>
        <v>0.8045977011494253</v>
      </c>
      <c r="AB783" s="65" t="str">
        <f>IF(SUM($J783,M783)=0,"Others",VLOOKUP(AA783,Master!$B$4:$D$13,3,TRUE))</f>
        <v>70-80%</v>
      </c>
      <c r="AC783" s="60" t="str">
        <f>IF(SUM(J783,K783)=0,"Others",IF(AND(K783=0,J783&gt;0),"Not Forecasted But Sold",IF(AND(K783&gt;0,J783=0),"Forecasted But Not Sold",IF(K783/J783&gt;1.1,"Overforecast",IF(K783/J783&lt;0.9,"Underforecast","Normal")))))</f>
        <v>Normal</v>
      </c>
      <c r="AD783" s="61" t="str">
        <f>IF(SUM(J783,L783)=0,"Others",IF(AND(L783=0,J783&gt;0),"Not Forecasted But Sold",IF(AND(L783&gt;0,J783=0),"Forecasted But Not Sold",IF(L783/J783&gt;1.1,"Overforecast",IF(L783/J783&lt;0.9,"Underforecast","Normal")))))</f>
        <v>Normal</v>
      </c>
      <c r="AE783" s="61" t="str">
        <f>IF(SUM(J783,M783)=0,"Others",IF(AND(M783=0,J783&gt;0),"Not Forecasted But Sold",IF(AND(M783&gt;0,J783=0),"Forecasted But Not Sold",IF(M783/J783&gt;1.1,"Overforecast",IF(M783/J783&lt;0.9,"Underforecast","Normal")))))</f>
        <v>Underforecast</v>
      </c>
      <c r="AF783" s="144" t="str">
        <f>IFERROR(IF(J783=0,"0",VLOOKUP(J783/M783,Master!$N$5:$P$11,3,TRUE)),"Sales Agst No FC")</f>
        <v>120-150</v>
      </c>
    </row>
    <row r="784" spans="1:32" x14ac:dyDescent="0.45">
      <c r="A784" s="60" t="s">
        <v>2302</v>
      </c>
      <c r="B784" s="61" t="s">
        <v>1119</v>
      </c>
      <c r="C784" s="61" t="s">
        <v>1141</v>
      </c>
      <c r="D784" s="61" t="s">
        <v>1275</v>
      </c>
      <c r="E784" s="62" t="s">
        <v>895</v>
      </c>
      <c r="F784" s="62" t="s">
        <v>2070</v>
      </c>
      <c r="G784" s="63">
        <v>44593</v>
      </c>
      <c r="H784" s="64">
        <v>5132</v>
      </c>
      <c r="I784" s="61" t="str">
        <f t="shared" si="64"/>
        <v>Demand</v>
      </c>
      <c r="J784" s="66">
        <v>272</v>
      </c>
      <c r="K784" s="67">
        <v>441</v>
      </c>
      <c r="L784" s="64">
        <v>441</v>
      </c>
      <c r="M784" s="64">
        <v>330</v>
      </c>
      <c r="N784" s="67">
        <f>ABS(K784-$J784)</f>
        <v>169</v>
      </c>
      <c r="O784" s="64">
        <f>ABS(L784-$J784)</f>
        <v>169</v>
      </c>
      <c r="P784" s="64">
        <f>ABS(M784-$J784)</f>
        <v>58</v>
      </c>
      <c r="Q784" s="66">
        <v>3.3139961508852966</v>
      </c>
      <c r="R784" s="66">
        <f>$Q784*J784</f>
        <v>901.40695304080066</v>
      </c>
      <c r="S784" s="67">
        <f>$Q784*K784</f>
        <v>1461.4723025404157</v>
      </c>
      <c r="T784" s="64">
        <f>$Q784*L784</f>
        <v>1461.4723025404157</v>
      </c>
      <c r="U784" s="64">
        <f>$Q784*M784</f>
        <v>1093.6187297921479</v>
      </c>
      <c r="V784" s="67">
        <f t="shared" si="65"/>
        <v>560.06534949961508</v>
      </c>
      <c r="W784" s="64">
        <f t="shared" si="66"/>
        <v>560.06534949961508</v>
      </c>
      <c r="X784" s="117">
        <f t="shared" si="67"/>
        <v>192.2117767513472</v>
      </c>
      <c r="Y784" s="75">
        <f>IFERROR(MAX(1-N784/$J784,0),1)</f>
        <v>0.37867647058823528</v>
      </c>
      <c r="Z784" s="27">
        <f>IFERROR(MAX(1-O784/$J784,0),1)</f>
        <v>0.37867647058823528</v>
      </c>
      <c r="AA784" s="76">
        <f>IFERROR(MAX(1-P784/$J784,0),1)</f>
        <v>0.78676470588235292</v>
      </c>
      <c r="AB784" s="65" t="str">
        <f>IF(SUM($J784,M784)=0,"Others",VLOOKUP(AA784,Master!$B$4:$D$13,3,TRUE))</f>
        <v>70-80%</v>
      </c>
      <c r="AC784" s="60" t="str">
        <f>IF(SUM(J784,K784)=0,"Others",IF(AND(K784=0,J784&gt;0),"Not Forecasted But Sold",IF(AND(K784&gt;0,J784=0),"Forecasted But Not Sold",IF(K784/J784&gt;1.1,"Overforecast",IF(K784/J784&lt;0.9,"Underforecast","Normal")))))</f>
        <v>Overforecast</v>
      </c>
      <c r="AD784" s="61" t="str">
        <f>IF(SUM(J784,L784)=0,"Others",IF(AND(L784=0,J784&gt;0),"Not Forecasted But Sold",IF(AND(L784&gt;0,J784=0),"Forecasted But Not Sold",IF(L784/J784&gt;1.1,"Overforecast",IF(L784/J784&lt;0.9,"Underforecast","Normal")))))</f>
        <v>Overforecast</v>
      </c>
      <c r="AE784" s="61" t="str">
        <f>IF(SUM(J784,M784)=0,"Others",IF(AND(M784=0,J784&gt;0),"Not Forecasted But Sold",IF(AND(M784&gt;0,J784=0),"Forecasted But Not Sold",IF(M784/J784&gt;1.1,"Overforecast",IF(M784/J784&lt;0.9,"Underforecast","Normal")))))</f>
        <v>Overforecast</v>
      </c>
      <c r="AF784" s="144" t="str">
        <f>IFERROR(IF(J784=0,"0",VLOOKUP(J784/M784,Master!$N$5:$P$11,3,TRUE)),"Sales Agst No FC")</f>
        <v>80-120</v>
      </c>
    </row>
    <row r="785" spans="1:32" x14ac:dyDescent="0.45">
      <c r="A785" s="60" t="s">
        <v>2302</v>
      </c>
      <c r="B785" s="61" t="s">
        <v>1119</v>
      </c>
      <c r="C785" s="61" t="s">
        <v>1141</v>
      </c>
      <c r="D785" s="61" t="s">
        <v>1275</v>
      </c>
      <c r="E785" s="62" t="s">
        <v>896</v>
      </c>
      <c r="F785" s="62" t="s">
        <v>2071</v>
      </c>
      <c r="G785" s="63">
        <v>44593</v>
      </c>
      <c r="H785" s="64">
        <v>4899</v>
      </c>
      <c r="I785" s="61" t="str">
        <f t="shared" si="64"/>
        <v>Demand</v>
      </c>
      <c r="J785" s="66">
        <v>297</v>
      </c>
      <c r="K785" s="67">
        <v>485</v>
      </c>
      <c r="L785" s="64">
        <v>485</v>
      </c>
      <c r="M785" s="64">
        <v>450</v>
      </c>
      <c r="N785" s="67">
        <f>ABS(K785-$J785)</f>
        <v>188</v>
      </c>
      <c r="O785" s="64">
        <f>ABS(L785-$J785)</f>
        <v>188</v>
      </c>
      <c r="P785" s="64">
        <f>ABS(M785-$J785)</f>
        <v>153</v>
      </c>
      <c r="Q785" s="66">
        <v>6.2123190319031911</v>
      </c>
      <c r="R785" s="66">
        <f>$Q785*J785</f>
        <v>1845.0587524752477</v>
      </c>
      <c r="S785" s="67">
        <f>$Q785*K785</f>
        <v>3012.9747304730477</v>
      </c>
      <c r="T785" s="64">
        <f>$Q785*L785</f>
        <v>3012.9747304730477</v>
      </c>
      <c r="U785" s="64">
        <f>$Q785*M785</f>
        <v>2795.543564356436</v>
      </c>
      <c r="V785" s="67">
        <f t="shared" si="65"/>
        <v>1167.9159779977999</v>
      </c>
      <c r="W785" s="64">
        <f t="shared" si="66"/>
        <v>1167.9159779977999</v>
      </c>
      <c r="X785" s="117">
        <f t="shared" si="67"/>
        <v>950.48481188118831</v>
      </c>
      <c r="Y785" s="75">
        <f>IFERROR(MAX(1-N785/$J785,0),1)</f>
        <v>0.367003367003367</v>
      </c>
      <c r="Z785" s="27">
        <f>IFERROR(MAX(1-O785/$J785,0),1)</f>
        <v>0.367003367003367</v>
      </c>
      <c r="AA785" s="76">
        <f>IFERROR(MAX(1-P785/$J785,0),1)</f>
        <v>0.48484848484848486</v>
      </c>
      <c r="AB785" s="65" t="str">
        <f>IF(SUM($J785,M785)=0,"Others",VLOOKUP(AA785,Master!$B$4:$D$13,3,TRUE))</f>
        <v>40-50%</v>
      </c>
      <c r="AC785" s="60" t="str">
        <f>IF(SUM(J785,K785)=0,"Others",IF(AND(K785=0,J785&gt;0),"Not Forecasted But Sold",IF(AND(K785&gt;0,J785=0),"Forecasted But Not Sold",IF(K785/J785&gt;1.1,"Overforecast",IF(K785/J785&lt;0.9,"Underforecast","Normal")))))</f>
        <v>Overforecast</v>
      </c>
      <c r="AD785" s="61" t="str">
        <f>IF(SUM(J785,L785)=0,"Others",IF(AND(L785=0,J785&gt;0),"Not Forecasted But Sold",IF(AND(L785&gt;0,J785=0),"Forecasted But Not Sold",IF(L785/J785&gt;1.1,"Overforecast",IF(L785/J785&lt;0.9,"Underforecast","Normal")))))</f>
        <v>Overforecast</v>
      </c>
      <c r="AE785" s="61" t="str">
        <f>IF(SUM(J785,M785)=0,"Others",IF(AND(M785=0,J785&gt;0),"Not Forecasted But Sold",IF(AND(M785&gt;0,J785=0),"Forecasted But Not Sold",IF(M785/J785&gt;1.1,"Overforecast",IF(M785/J785&lt;0.9,"Underforecast","Normal")))))</f>
        <v>Overforecast</v>
      </c>
      <c r="AF785" s="144" t="str">
        <f>IFERROR(IF(J785=0,"0",VLOOKUP(J785/M785,Master!$N$5:$P$11,3,TRUE)),"Sales Agst No FC")</f>
        <v>50-80</v>
      </c>
    </row>
    <row r="786" spans="1:32" x14ac:dyDescent="0.45">
      <c r="A786" s="60" t="s">
        <v>2302</v>
      </c>
      <c r="B786" s="61" t="s">
        <v>1121</v>
      </c>
      <c r="C786" s="61" t="s">
        <v>1136</v>
      </c>
      <c r="D786" s="61" t="s">
        <v>1258</v>
      </c>
      <c r="E786" s="62" t="s">
        <v>897</v>
      </c>
      <c r="F786" s="62" t="s">
        <v>2072</v>
      </c>
      <c r="G786" s="63">
        <v>44593</v>
      </c>
      <c r="H786" s="64">
        <v>797</v>
      </c>
      <c r="I786" s="61" t="str">
        <f t="shared" si="64"/>
        <v>Demand</v>
      </c>
      <c r="J786" s="66">
        <v>269</v>
      </c>
      <c r="K786" s="67">
        <v>324</v>
      </c>
      <c r="L786" s="64">
        <v>324</v>
      </c>
      <c r="M786" s="64">
        <v>220</v>
      </c>
      <c r="N786" s="67">
        <f>ABS(K786-$J786)</f>
        <v>55</v>
      </c>
      <c r="O786" s="64">
        <f>ABS(L786-$J786)</f>
        <v>55</v>
      </c>
      <c r="P786" s="64">
        <f>ABS(M786-$J786)</f>
        <v>49</v>
      </c>
      <c r="Q786" s="66">
        <v>10.325120765641939</v>
      </c>
      <c r="R786" s="66">
        <f>$Q786*J786</f>
        <v>2777.4574859576815</v>
      </c>
      <c r="S786" s="67">
        <f>$Q786*K786</f>
        <v>3345.3391280679884</v>
      </c>
      <c r="T786" s="64">
        <f>$Q786*L786</f>
        <v>3345.3391280679884</v>
      </c>
      <c r="U786" s="64">
        <f>$Q786*M786</f>
        <v>2271.5265684412266</v>
      </c>
      <c r="V786" s="67">
        <f t="shared" si="65"/>
        <v>567.88164211030698</v>
      </c>
      <c r="W786" s="64">
        <f t="shared" si="66"/>
        <v>567.88164211030698</v>
      </c>
      <c r="X786" s="117">
        <f t="shared" si="67"/>
        <v>505.93091751645488</v>
      </c>
      <c r="Y786" s="75">
        <f>IFERROR(MAX(1-N786/$J786,0),1)</f>
        <v>0.79553903345724908</v>
      </c>
      <c r="Z786" s="27">
        <f>IFERROR(MAX(1-O786/$J786,0),1)</f>
        <v>0.79553903345724908</v>
      </c>
      <c r="AA786" s="76">
        <f>IFERROR(MAX(1-P786/$J786,0),1)</f>
        <v>0.81784386617100369</v>
      </c>
      <c r="AB786" s="65" t="str">
        <f>IF(SUM($J786,M786)=0,"Others",VLOOKUP(AA786,Master!$B$4:$D$13,3,TRUE))</f>
        <v>80-90%</v>
      </c>
      <c r="AC786" s="60" t="str">
        <f>IF(SUM(J786,K786)=0,"Others",IF(AND(K786=0,J786&gt;0),"Not Forecasted But Sold",IF(AND(K786&gt;0,J786=0),"Forecasted But Not Sold",IF(K786/J786&gt;1.1,"Overforecast",IF(K786/J786&lt;0.9,"Underforecast","Normal")))))</f>
        <v>Overforecast</v>
      </c>
      <c r="AD786" s="61" t="str">
        <f>IF(SUM(J786,L786)=0,"Others",IF(AND(L786=0,J786&gt;0),"Not Forecasted But Sold",IF(AND(L786&gt;0,J786=0),"Forecasted But Not Sold",IF(L786/J786&gt;1.1,"Overforecast",IF(L786/J786&lt;0.9,"Underforecast","Normal")))))</f>
        <v>Overforecast</v>
      </c>
      <c r="AE786" s="61" t="str">
        <f>IF(SUM(J786,M786)=0,"Others",IF(AND(M786=0,J786&gt;0),"Not Forecasted But Sold",IF(AND(M786&gt;0,J786=0),"Forecasted But Not Sold",IF(M786/J786&gt;1.1,"Overforecast",IF(M786/J786&lt;0.9,"Underforecast","Normal")))))</f>
        <v>Underforecast</v>
      </c>
      <c r="AF786" s="144" t="str">
        <f>IFERROR(IF(J786=0,"0",VLOOKUP(J786/M786,Master!$N$5:$P$11,3,TRUE)),"Sales Agst No FC")</f>
        <v>120-150</v>
      </c>
    </row>
    <row r="787" spans="1:32" x14ac:dyDescent="0.45">
      <c r="A787" s="60" t="s">
        <v>2302</v>
      </c>
      <c r="B787" s="61" t="s">
        <v>1121</v>
      </c>
      <c r="C787" s="61" t="s">
        <v>1136</v>
      </c>
      <c r="D787" s="61" t="s">
        <v>1258</v>
      </c>
      <c r="E787" s="62" t="s">
        <v>898</v>
      </c>
      <c r="F787" s="62" t="s">
        <v>2073</v>
      </c>
      <c r="G787" s="63">
        <v>44593</v>
      </c>
      <c r="H787" s="64">
        <v>31</v>
      </c>
      <c r="I787" s="61" t="str">
        <f t="shared" si="64"/>
        <v>Demand</v>
      </c>
      <c r="J787" s="66">
        <v>0</v>
      </c>
      <c r="K787" s="67">
        <v>778</v>
      </c>
      <c r="L787" s="64">
        <v>778</v>
      </c>
      <c r="M787" s="64">
        <v>600</v>
      </c>
      <c r="N787" s="67">
        <f>ABS(K787-$J787)</f>
        <v>778</v>
      </c>
      <c r="O787" s="64">
        <f>ABS(L787-$J787)</f>
        <v>778</v>
      </c>
      <c r="P787" s="64">
        <f>ABS(M787-$J787)</f>
        <v>600</v>
      </c>
      <c r="Q787" s="66">
        <v>3.592104809017552</v>
      </c>
      <c r="R787" s="66">
        <f>$Q787*J787</f>
        <v>0</v>
      </c>
      <c r="S787" s="67">
        <f>$Q787*K787</f>
        <v>2794.6575414156555</v>
      </c>
      <c r="T787" s="64">
        <f>$Q787*L787</f>
        <v>2794.6575414156555</v>
      </c>
      <c r="U787" s="64">
        <f>$Q787*M787</f>
        <v>2155.262885410531</v>
      </c>
      <c r="V787" s="67">
        <f t="shared" si="65"/>
        <v>2794.6575414156555</v>
      </c>
      <c r="W787" s="64">
        <f t="shared" si="66"/>
        <v>2794.6575414156555</v>
      </c>
      <c r="X787" s="117">
        <f t="shared" si="67"/>
        <v>2155.262885410531</v>
      </c>
      <c r="Y787" s="75">
        <f>IFERROR(MAX(1-N787/$J787,0),1)</f>
        <v>1</v>
      </c>
      <c r="Z787" s="27">
        <f>IFERROR(MAX(1-O787/$J787,0),1)</f>
        <v>1</v>
      </c>
      <c r="AA787" s="76">
        <f>IFERROR(MAX(1-P787/$J787,0),1)</f>
        <v>1</v>
      </c>
      <c r="AB787" s="65" t="str">
        <f>IF(SUM($J787,M787)=0,"Others",VLOOKUP(AA787,Master!$B$4:$D$13,3,TRUE))</f>
        <v>90-100%</v>
      </c>
      <c r="AC787" s="60" t="str">
        <f>IF(SUM(J787,K787)=0,"Others",IF(AND(K787=0,J787&gt;0),"Not Forecasted But Sold",IF(AND(K787&gt;0,J787=0),"Forecasted But Not Sold",IF(K787/J787&gt;1.1,"Overforecast",IF(K787/J787&lt;0.9,"Underforecast","Normal")))))</f>
        <v>Forecasted But Not Sold</v>
      </c>
      <c r="AD787" s="61" t="str">
        <f>IF(SUM(J787,L787)=0,"Others",IF(AND(L787=0,J787&gt;0),"Not Forecasted But Sold",IF(AND(L787&gt;0,J787=0),"Forecasted But Not Sold",IF(L787/J787&gt;1.1,"Overforecast",IF(L787/J787&lt;0.9,"Underforecast","Normal")))))</f>
        <v>Forecasted But Not Sold</v>
      </c>
      <c r="AE787" s="61" t="str">
        <f>IF(SUM(J787,M787)=0,"Others",IF(AND(M787=0,J787&gt;0),"Not Forecasted But Sold",IF(AND(M787&gt;0,J787=0),"Forecasted But Not Sold",IF(M787/J787&gt;1.1,"Overforecast",IF(M787/J787&lt;0.9,"Underforecast","Normal")))))</f>
        <v>Forecasted But Not Sold</v>
      </c>
      <c r="AF787" s="144" t="str">
        <f>IFERROR(IF(J787=0,"0",VLOOKUP(J787/M787,Master!$N$5:$P$11,3,TRUE)),"Sales Agst No FC")</f>
        <v>0</v>
      </c>
    </row>
    <row r="788" spans="1:32" x14ac:dyDescent="0.45">
      <c r="A788" s="60" t="s">
        <v>2302</v>
      </c>
      <c r="B788" s="61" t="s">
        <v>1122</v>
      </c>
      <c r="C788" s="61" t="s">
        <v>1141</v>
      </c>
      <c r="D788" s="61" t="s">
        <v>1259</v>
      </c>
      <c r="E788" s="62" t="s">
        <v>899</v>
      </c>
      <c r="F788" s="62" t="s">
        <v>2074</v>
      </c>
      <c r="G788" s="63">
        <v>44593</v>
      </c>
      <c r="H788" s="64">
        <v>1714</v>
      </c>
      <c r="I788" s="61" t="str">
        <f t="shared" si="64"/>
        <v>Demand</v>
      </c>
      <c r="J788" s="66">
        <v>13</v>
      </c>
      <c r="K788" s="67">
        <v>100</v>
      </c>
      <c r="L788" s="64">
        <v>100</v>
      </c>
      <c r="M788" s="64">
        <v>150</v>
      </c>
      <c r="N788" s="67">
        <f>ABS(K788-$J788)</f>
        <v>87</v>
      </c>
      <c r="O788" s="64">
        <f>ABS(L788-$J788)</f>
        <v>87</v>
      </c>
      <c r="P788" s="64">
        <f>ABS(M788-$J788)</f>
        <v>137</v>
      </c>
      <c r="Q788" s="66">
        <v>16.278620808800913</v>
      </c>
      <c r="R788" s="66">
        <f>$Q788*J788</f>
        <v>211.62207051441186</v>
      </c>
      <c r="S788" s="67">
        <f>$Q788*K788</f>
        <v>1627.8620808800913</v>
      </c>
      <c r="T788" s="64">
        <f>$Q788*L788</f>
        <v>1627.8620808800913</v>
      </c>
      <c r="U788" s="64">
        <f>$Q788*M788</f>
        <v>2441.7931213201368</v>
      </c>
      <c r="V788" s="67">
        <f t="shared" si="65"/>
        <v>1416.2400103656794</v>
      </c>
      <c r="W788" s="64">
        <f t="shared" si="66"/>
        <v>1416.2400103656794</v>
      </c>
      <c r="X788" s="117">
        <f t="shared" si="67"/>
        <v>2230.1710508057249</v>
      </c>
      <c r="Y788" s="75">
        <f>IFERROR(MAX(1-N788/$J788,0),1)</f>
        <v>0</v>
      </c>
      <c r="Z788" s="27">
        <f>IFERROR(MAX(1-O788/$J788,0),1)</f>
        <v>0</v>
      </c>
      <c r="AA788" s="76">
        <f>IFERROR(MAX(1-P788/$J788,0),1)</f>
        <v>0</v>
      </c>
      <c r="AB788" s="65" t="str">
        <f>IF(SUM($J788,M788)=0,"Others",VLOOKUP(AA788,Master!$B$4:$D$13,3,TRUE))</f>
        <v>0-10%</v>
      </c>
      <c r="AC788" s="60" t="str">
        <f>IF(SUM(J788,K788)=0,"Others",IF(AND(K788=0,J788&gt;0),"Not Forecasted But Sold",IF(AND(K788&gt;0,J788=0),"Forecasted But Not Sold",IF(K788/J788&gt;1.1,"Overforecast",IF(K788/J788&lt;0.9,"Underforecast","Normal")))))</f>
        <v>Overforecast</v>
      </c>
      <c r="AD788" s="61" t="str">
        <f>IF(SUM(J788,L788)=0,"Others",IF(AND(L788=0,J788&gt;0),"Not Forecasted But Sold",IF(AND(L788&gt;0,J788=0),"Forecasted But Not Sold",IF(L788/J788&gt;1.1,"Overforecast",IF(L788/J788&lt;0.9,"Underforecast","Normal")))))</f>
        <v>Overforecast</v>
      </c>
      <c r="AE788" s="61" t="str">
        <f>IF(SUM(J788,M788)=0,"Others",IF(AND(M788=0,J788&gt;0),"Not Forecasted But Sold",IF(AND(M788&gt;0,J788=0),"Forecasted But Not Sold",IF(M788/J788&gt;1.1,"Overforecast",IF(M788/J788&lt;0.9,"Underforecast","Normal")))))</f>
        <v>Overforecast</v>
      </c>
      <c r="AF788" s="144" t="str">
        <f>IFERROR(IF(J788=0,"0",VLOOKUP(J788/M788,Master!$N$5:$P$11,3,TRUE)),"Sales Agst No FC")</f>
        <v>0-25</v>
      </c>
    </row>
    <row r="789" spans="1:32" x14ac:dyDescent="0.45">
      <c r="A789" s="60" t="s">
        <v>2302</v>
      </c>
      <c r="B789" s="61" t="s">
        <v>1122</v>
      </c>
      <c r="C789" s="61" t="s">
        <v>1141</v>
      </c>
      <c r="D789" s="61" t="s">
        <v>1259</v>
      </c>
      <c r="E789" s="62" t="s">
        <v>900</v>
      </c>
      <c r="F789" s="62" t="s">
        <v>2075</v>
      </c>
      <c r="G789" s="63">
        <v>44593</v>
      </c>
      <c r="H789" s="64">
        <v>4076</v>
      </c>
      <c r="I789" s="61" t="str">
        <f t="shared" si="64"/>
        <v>Demand</v>
      </c>
      <c r="J789" s="66">
        <v>353</v>
      </c>
      <c r="K789" s="67">
        <v>478</v>
      </c>
      <c r="L789" s="64">
        <v>478</v>
      </c>
      <c r="M789" s="64">
        <v>500</v>
      </c>
      <c r="N789" s="67">
        <f>ABS(K789-$J789)</f>
        <v>125</v>
      </c>
      <c r="O789" s="64">
        <f>ABS(L789-$J789)</f>
        <v>125</v>
      </c>
      <c r="P789" s="64">
        <f>ABS(M789-$J789)</f>
        <v>147</v>
      </c>
      <c r="Q789" s="66">
        <v>27.671194467224517</v>
      </c>
      <c r="R789" s="66">
        <f>$Q789*J789</f>
        <v>9767.9316469302539</v>
      </c>
      <c r="S789" s="67">
        <f>$Q789*K789</f>
        <v>13226.830955333318</v>
      </c>
      <c r="T789" s="64">
        <f>$Q789*L789</f>
        <v>13226.830955333318</v>
      </c>
      <c r="U789" s="64">
        <f>$Q789*M789</f>
        <v>13835.597233612258</v>
      </c>
      <c r="V789" s="67">
        <f t="shared" si="65"/>
        <v>3458.8993084030644</v>
      </c>
      <c r="W789" s="64">
        <f t="shared" si="66"/>
        <v>3458.8993084030644</v>
      </c>
      <c r="X789" s="117">
        <f t="shared" si="67"/>
        <v>4067.6655866820038</v>
      </c>
      <c r="Y789" s="75">
        <f>IFERROR(MAX(1-N789/$J789,0),1)</f>
        <v>0.64589235127478761</v>
      </c>
      <c r="Z789" s="27">
        <f>IFERROR(MAX(1-O789/$J789,0),1)</f>
        <v>0.64589235127478761</v>
      </c>
      <c r="AA789" s="76">
        <f>IFERROR(MAX(1-P789/$J789,0),1)</f>
        <v>0.58356940509915012</v>
      </c>
      <c r="AB789" s="65" t="str">
        <f>IF(SUM($J789,M789)=0,"Others",VLOOKUP(AA789,Master!$B$4:$D$13,3,TRUE))</f>
        <v>50-60%</v>
      </c>
      <c r="AC789" s="60" t="str">
        <f>IF(SUM(J789,K789)=0,"Others",IF(AND(K789=0,J789&gt;0),"Not Forecasted But Sold",IF(AND(K789&gt;0,J789=0),"Forecasted But Not Sold",IF(K789/J789&gt;1.1,"Overforecast",IF(K789/J789&lt;0.9,"Underforecast","Normal")))))</f>
        <v>Overforecast</v>
      </c>
      <c r="AD789" s="61" t="str">
        <f>IF(SUM(J789,L789)=0,"Others",IF(AND(L789=0,J789&gt;0),"Not Forecasted But Sold",IF(AND(L789&gt;0,J789=0),"Forecasted But Not Sold",IF(L789/J789&gt;1.1,"Overforecast",IF(L789/J789&lt;0.9,"Underforecast","Normal")))))</f>
        <v>Overforecast</v>
      </c>
      <c r="AE789" s="61" t="str">
        <f>IF(SUM(J789,M789)=0,"Others",IF(AND(M789=0,J789&gt;0),"Not Forecasted But Sold",IF(AND(M789&gt;0,J789=0),"Forecasted But Not Sold",IF(M789/J789&gt;1.1,"Overforecast",IF(M789/J789&lt;0.9,"Underforecast","Normal")))))</f>
        <v>Overforecast</v>
      </c>
      <c r="AF789" s="144" t="str">
        <f>IFERROR(IF(J789=0,"0",VLOOKUP(J789/M789,Master!$N$5:$P$11,3,TRUE)),"Sales Agst No FC")</f>
        <v>50-80</v>
      </c>
    </row>
    <row r="790" spans="1:32" x14ac:dyDescent="0.45">
      <c r="A790" s="60" t="s">
        <v>2302</v>
      </c>
      <c r="B790" s="61" t="s">
        <v>1123</v>
      </c>
      <c r="C790" s="61" t="s">
        <v>1141</v>
      </c>
      <c r="D790" s="61" t="s">
        <v>1259</v>
      </c>
      <c r="E790" s="62" t="s">
        <v>901</v>
      </c>
      <c r="F790" s="62" t="s">
        <v>2076</v>
      </c>
      <c r="G790" s="63">
        <v>44593</v>
      </c>
      <c r="H790" s="64">
        <v>12208</v>
      </c>
      <c r="I790" s="61" t="str">
        <f t="shared" si="64"/>
        <v>Demand</v>
      </c>
      <c r="J790" s="66">
        <v>3310</v>
      </c>
      <c r="K790" s="67">
        <v>2749</v>
      </c>
      <c r="L790" s="64">
        <v>2749</v>
      </c>
      <c r="M790" s="64">
        <v>2700</v>
      </c>
      <c r="N790" s="67">
        <f>ABS(K790-$J790)</f>
        <v>561</v>
      </c>
      <c r="O790" s="64">
        <f>ABS(L790-$J790)</f>
        <v>561</v>
      </c>
      <c r="P790" s="64">
        <f>ABS(M790-$J790)</f>
        <v>610</v>
      </c>
      <c r="Q790" s="66">
        <v>12.023051937984496</v>
      </c>
      <c r="R790" s="66">
        <f>$Q790*J790</f>
        <v>39796.301914728683</v>
      </c>
      <c r="S790" s="67">
        <f>$Q790*K790</f>
        <v>33051.36977751938</v>
      </c>
      <c r="T790" s="64">
        <f>$Q790*L790</f>
        <v>33051.36977751938</v>
      </c>
      <c r="U790" s="64">
        <f>$Q790*M790</f>
        <v>32462.240232558139</v>
      </c>
      <c r="V790" s="67">
        <f t="shared" si="65"/>
        <v>6744.9321372093036</v>
      </c>
      <c r="W790" s="64">
        <f t="shared" si="66"/>
        <v>6744.9321372093036</v>
      </c>
      <c r="X790" s="117">
        <f t="shared" si="67"/>
        <v>7334.0616821705444</v>
      </c>
      <c r="Y790" s="75">
        <f>IFERROR(MAX(1-N790/$J790,0),1)</f>
        <v>0.83051359516616308</v>
      </c>
      <c r="Z790" s="27">
        <f>IFERROR(MAX(1-O790/$J790,0),1)</f>
        <v>0.83051359516616308</v>
      </c>
      <c r="AA790" s="76">
        <f>IFERROR(MAX(1-P790/$J790,0),1)</f>
        <v>0.81570996978851962</v>
      </c>
      <c r="AB790" s="65" t="str">
        <f>IF(SUM($J790,M790)=0,"Others",VLOOKUP(AA790,Master!$B$4:$D$13,3,TRUE))</f>
        <v>80-90%</v>
      </c>
      <c r="AC790" s="60" t="str">
        <f>IF(SUM(J790,K790)=0,"Others",IF(AND(K790=0,J790&gt;0),"Not Forecasted But Sold",IF(AND(K790&gt;0,J790=0),"Forecasted But Not Sold",IF(K790/J790&gt;1.1,"Overforecast",IF(K790/J790&lt;0.9,"Underforecast","Normal")))))</f>
        <v>Underforecast</v>
      </c>
      <c r="AD790" s="61" t="str">
        <f>IF(SUM(J790,L790)=0,"Others",IF(AND(L790=0,J790&gt;0),"Not Forecasted But Sold",IF(AND(L790&gt;0,J790=0),"Forecasted But Not Sold",IF(L790/J790&gt;1.1,"Overforecast",IF(L790/J790&lt;0.9,"Underforecast","Normal")))))</f>
        <v>Underforecast</v>
      </c>
      <c r="AE790" s="61" t="str">
        <f>IF(SUM(J790,M790)=0,"Others",IF(AND(M790=0,J790&gt;0),"Not Forecasted But Sold",IF(AND(M790&gt;0,J790=0),"Forecasted But Not Sold",IF(M790/J790&gt;1.1,"Overforecast",IF(M790/J790&lt;0.9,"Underforecast","Normal")))))</f>
        <v>Underforecast</v>
      </c>
      <c r="AF790" s="144" t="str">
        <f>IFERROR(IF(J790=0,"0",VLOOKUP(J790/M790,Master!$N$5:$P$11,3,TRUE)),"Sales Agst No FC")</f>
        <v>120-150</v>
      </c>
    </row>
    <row r="791" spans="1:32" x14ac:dyDescent="0.45">
      <c r="A791" s="60" t="s">
        <v>2302</v>
      </c>
      <c r="B791" s="61" t="s">
        <v>1119</v>
      </c>
      <c r="C791" s="61" t="s">
        <v>1136</v>
      </c>
      <c r="D791" s="61" t="s">
        <v>1261</v>
      </c>
      <c r="E791" s="62" t="s">
        <v>902</v>
      </c>
      <c r="F791" s="62" t="s">
        <v>2077</v>
      </c>
      <c r="G791" s="63">
        <v>44593</v>
      </c>
      <c r="H791" s="64">
        <v>56020</v>
      </c>
      <c r="I791" s="61" t="str">
        <f t="shared" ref="I791:I837" si="68">IF(J791&gt;M791,"Demand",IF(OR(H791&lt;=0.05*M791,J791&gt;=0.9*H791),"Supply","Demand"))</f>
        <v>Demand</v>
      </c>
      <c r="J791" s="66">
        <v>11180</v>
      </c>
      <c r="K791" s="67">
        <v>10500</v>
      </c>
      <c r="L791" s="64">
        <v>10500</v>
      </c>
      <c r="M791" s="64">
        <v>8500</v>
      </c>
      <c r="N791" s="67">
        <f>ABS(K791-$J791)</f>
        <v>680</v>
      </c>
      <c r="O791" s="64">
        <f>ABS(L791-$J791)</f>
        <v>680</v>
      </c>
      <c r="P791" s="64">
        <f>ABS(M791-$J791)</f>
        <v>2680</v>
      </c>
      <c r="Q791" s="66">
        <v>1.8671085154589848</v>
      </c>
      <c r="R791" s="66">
        <f>$Q791*J791</f>
        <v>20874.273202831449</v>
      </c>
      <c r="S791" s="67">
        <f>$Q791*K791</f>
        <v>19604.639412319342</v>
      </c>
      <c r="T791" s="64">
        <f>$Q791*L791</f>
        <v>19604.639412319342</v>
      </c>
      <c r="U791" s="64">
        <f>$Q791*M791</f>
        <v>15870.422381401371</v>
      </c>
      <c r="V791" s="67">
        <f t="shared" si="65"/>
        <v>1269.6337905121072</v>
      </c>
      <c r="W791" s="64">
        <f t="shared" si="66"/>
        <v>1269.6337905121072</v>
      </c>
      <c r="X791" s="117">
        <f t="shared" si="67"/>
        <v>5003.8508214300782</v>
      </c>
      <c r="Y791" s="75">
        <f>IFERROR(MAX(1-N791/$J791,0),1)</f>
        <v>0.93917710196779969</v>
      </c>
      <c r="Z791" s="27">
        <f>IFERROR(MAX(1-O791/$J791,0),1)</f>
        <v>0.93917710196779969</v>
      </c>
      <c r="AA791" s="76">
        <f>IFERROR(MAX(1-P791/$J791,0),1)</f>
        <v>0.76028622540250446</v>
      </c>
      <c r="AB791" s="65" t="str">
        <f>IF(SUM($J791,M791)=0,"Others",VLOOKUP(AA791,Master!$B$4:$D$13,3,TRUE))</f>
        <v>70-80%</v>
      </c>
      <c r="AC791" s="60" t="str">
        <f>IF(SUM(J791,K791)=0,"Others",IF(AND(K791=0,J791&gt;0),"Not Forecasted But Sold",IF(AND(K791&gt;0,J791=0),"Forecasted But Not Sold",IF(K791/J791&gt;1.1,"Overforecast",IF(K791/J791&lt;0.9,"Underforecast","Normal")))))</f>
        <v>Normal</v>
      </c>
      <c r="AD791" s="61" t="str">
        <f>IF(SUM(J791,L791)=0,"Others",IF(AND(L791=0,J791&gt;0),"Not Forecasted But Sold",IF(AND(L791&gt;0,J791=0),"Forecasted But Not Sold",IF(L791/J791&gt;1.1,"Overforecast",IF(L791/J791&lt;0.9,"Underforecast","Normal")))))</f>
        <v>Normal</v>
      </c>
      <c r="AE791" s="61" t="str">
        <f>IF(SUM(J791,M791)=0,"Others",IF(AND(M791=0,J791&gt;0),"Not Forecasted But Sold",IF(AND(M791&gt;0,J791=0),"Forecasted But Not Sold",IF(M791/J791&gt;1.1,"Overforecast",IF(M791/J791&lt;0.9,"Underforecast","Normal")))))</f>
        <v>Underforecast</v>
      </c>
      <c r="AF791" s="144" t="str">
        <f>IFERROR(IF(J791=0,"0",VLOOKUP(J791/M791,Master!$N$5:$P$11,3,TRUE)),"Sales Agst No FC")</f>
        <v>120-150</v>
      </c>
    </row>
    <row r="792" spans="1:32" x14ac:dyDescent="0.45">
      <c r="A792" s="60" t="s">
        <v>2302</v>
      </c>
      <c r="B792" s="61" t="s">
        <v>1119</v>
      </c>
      <c r="C792" s="61" t="s">
        <v>1136</v>
      </c>
      <c r="D792" s="61" t="s">
        <v>1261</v>
      </c>
      <c r="E792" s="62" t="s">
        <v>903</v>
      </c>
      <c r="F792" s="62" t="s">
        <v>2078</v>
      </c>
      <c r="G792" s="63">
        <v>44593</v>
      </c>
      <c r="H792" s="64">
        <v>35883</v>
      </c>
      <c r="I792" s="61" t="str">
        <f t="shared" si="68"/>
        <v>Demand</v>
      </c>
      <c r="J792" s="66">
        <v>7229</v>
      </c>
      <c r="K792" s="67">
        <v>5000</v>
      </c>
      <c r="L792" s="64">
        <v>5000</v>
      </c>
      <c r="M792" s="64">
        <v>4500</v>
      </c>
      <c r="N792" s="67">
        <f>ABS(K792-$J792)</f>
        <v>2229</v>
      </c>
      <c r="O792" s="64">
        <f>ABS(L792-$J792)</f>
        <v>2229</v>
      </c>
      <c r="P792" s="64">
        <f>ABS(M792-$J792)</f>
        <v>2729</v>
      </c>
      <c r="Q792" s="66">
        <v>2.1001922743969494</v>
      </c>
      <c r="R792" s="66">
        <f>$Q792*J792</f>
        <v>15182.289951615547</v>
      </c>
      <c r="S792" s="67">
        <f>$Q792*K792</f>
        <v>10500.961371984748</v>
      </c>
      <c r="T792" s="64">
        <f>$Q792*L792</f>
        <v>10500.961371984748</v>
      </c>
      <c r="U792" s="64">
        <f>$Q792*M792</f>
        <v>9450.8652347862717</v>
      </c>
      <c r="V792" s="67">
        <f t="shared" si="65"/>
        <v>4681.3285796307991</v>
      </c>
      <c r="W792" s="64">
        <f t="shared" si="66"/>
        <v>4681.3285796307991</v>
      </c>
      <c r="X792" s="117">
        <f t="shared" si="67"/>
        <v>5731.424716829275</v>
      </c>
      <c r="Y792" s="75">
        <f>IFERROR(MAX(1-N792/$J792,0),1)</f>
        <v>0.6916585973163647</v>
      </c>
      <c r="Z792" s="27">
        <f>IFERROR(MAX(1-O792/$J792,0),1)</f>
        <v>0.6916585973163647</v>
      </c>
      <c r="AA792" s="76">
        <f>IFERROR(MAX(1-P792/$J792,0),1)</f>
        <v>0.62249273758472823</v>
      </c>
      <c r="AB792" s="65" t="str">
        <f>IF(SUM($J792,M792)=0,"Others",VLOOKUP(AA792,Master!$B$4:$D$13,3,TRUE))</f>
        <v>60-70%</v>
      </c>
      <c r="AC792" s="60" t="str">
        <f>IF(SUM(J792,K792)=0,"Others",IF(AND(K792=0,J792&gt;0),"Not Forecasted But Sold",IF(AND(K792&gt;0,J792=0),"Forecasted But Not Sold",IF(K792/J792&gt;1.1,"Overforecast",IF(K792/J792&lt;0.9,"Underforecast","Normal")))))</f>
        <v>Underforecast</v>
      </c>
      <c r="AD792" s="61" t="str">
        <f>IF(SUM(J792,L792)=0,"Others",IF(AND(L792=0,J792&gt;0),"Not Forecasted But Sold",IF(AND(L792&gt;0,J792=0),"Forecasted But Not Sold",IF(L792/J792&gt;1.1,"Overforecast",IF(L792/J792&lt;0.9,"Underforecast","Normal")))))</f>
        <v>Underforecast</v>
      </c>
      <c r="AE792" s="61" t="str">
        <f>IF(SUM(J792,M792)=0,"Others",IF(AND(M792=0,J792&gt;0),"Not Forecasted But Sold",IF(AND(M792&gt;0,J792=0),"Forecasted But Not Sold",IF(M792/J792&gt;1.1,"Overforecast",IF(M792/J792&lt;0.9,"Underforecast","Normal")))))</f>
        <v>Underforecast</v>
      </c>
      <c r="AF792" s="144" t="str">
        <f>IFERROR(IF(J792=0,"0",VLOOKUP(J792/M792,Master!$N$5:$P$11,3,TRUE)),"Sales Agst No FC")</f>
        <v>150-200</v>
      </c>
    </row>
    <row r="793" spans="1:32" x14ac:dyDescent="0.45">
      <c r="A793" s="60" t="s">
        <v>2302</v>
      </c>
      <c r="B793" s="61" t="s">
        <v>1119</v>
      </c>
      <c r="C793" s="61" t="s">
        <v>1136</v>
      </c>
      <c r="D793" s="61" t="s">
        <v>1261</v>
      </c>
      <c r="E793" s="62" t="s">
        <v>904</v>
      </c>
      <c r="F793" s="62" t="s">
        <v>2079</v>
      </c>
      <c r="G793" s="63">
        <v>44593</v>
      </c>
      <c r="H793" s="64">
        <v>29258</v>
      </c>
      <c r="I793" s="61" t="str">
        <f t="shared" si="68"/>
        <v>Demand</v>
      </c>
      <c r="J793" s="66">
        <v>3473</v>
      </c>
      <c r="K793" s="67">
        <v>3500</v>
      </c>
      <c r="L793" s="64">
        <v>3500</v>
      </c>
      <c r="M793" s="64">
        <v>3500</v>
      </c>
      <c r="N793" s="67">
        <f>ABS(K793-$J793)</f>
        <v>27</v>
      </c>
      <c r="O793" s="64">
        <f>ABS(L793-$J793)</f>
        <v>27</v>
      </c>
      <c r="P793" s="64">
        <f>ABS(M793-$J793)</f>
        <v>27</v>
      </c>
      <c r="Q793" s="66">
        <v>2.8851168099370708</v>
      </c>
      <c r="R793" s="66">
        <f>$Q793*J793</f>
        <v>10020.010680911446</v>
      </c>
      <c r="S793" s="67">
        <f>$Q793*K793</f>
        <v>10097.908834779748</v>
      </c>
      <c r="T793" s="64">
        <f>$Q793*L793</f>
        <v>10097.908834779748</v>
      </c>
      <c r="U793" s="64">
        <f>$Q793*M793</f>
        <v>10097.908834779748</v>
      </c>
      <c r="V793" s="67">
        <f t="shared" si="65"/>
        <v>77.898153868301961</v>
      </c>
      <c r="W793" s="64">
        <f t="shared" si="66"/>
        <v>77.898153868301961</v>
      </c>
      <c r="X793" s="117">
        <f t="shared" si="67"/>
        <v>77.898153868301961</v>
      </c>
      <c r="Y793" s="75">
        <f>IFERROR(MAX(1-N793/$J793,0),1)</f>
        <v>0.99222574143391884</v>
      </c>
      <c r="Z793" s="27">
        <f>IFERROR(MAX(1-O793/$J793,0),1)</f>
        <v>0.99222574143391884</v>
      </c>
      <c r="AA793" s="76">
        <f>IFERROR(MAX(1-P793/$J793,0),1)</f>
        <v>0.99222574143391884</v>
      </c>
      <c r="AB793" s="65" t="str">
        <f>IF(SUM($J793,M793)=0,"Others",VLOOKUP(AA793,Master!$B$4:$D$13,3,TRUE))</f>
        <v>90-100%</v>
      </c>
      <c r="AC793" s="60" t="str">
        <f>IF(SUM(J793,K793)=0,"Others",IF(AND(K793=0,J793&gt;0),"Not Forecasted But Sold",IF(AND(K793&gt;0,J793=0),"Forecasted But Not Sold",IF(K793/J793&gt;1.1,"Overforecast",IF(K793/J793&lt;0.9,"Underforecast","Normal")))))</f>
        <v>Normal</v>
      </c>
      <c r="AD793" s="61" t="str">
        <f>IF(SUM(J793,L793)=0,"Others",IF(AND(L793=0,J793&gt;0),"Not Forecasted But Sold",IF(AND(L793&gt;0,J793=0),"Forecasted But Not Sold",IF(L793/J793&gt;1.1,"Overforecast",IF(L793/J793&lt;0.9,"Underforecast","Normal")))))</f>
        <v>Normal</v>
      </c>
      <c r="AE793" s="61" t="str">
        <f>IF(SUM(J793,M793)=0,"Others",IF(AND(M793=0,J793&gt;0),"Not Forecasted But Sold",IF(AND(M793&gt;0,J793=0),"Forecasted But Not Sold",IF(M793/J793&gt;1.1,"Overforecast",IF(M793/J793&lt;0.9,"Underforecast","Normal")))))</f>
        <v>Normal</v>
      </c>
      <c r="AF793" s="144" t="str">
        <f>IFERROR(IF(J793=0,"0",VLOOKUP(J793/M793,Master!$N$5:$P$11,3,TRUE)),"Sales Agst No FC")</f>
        <v>80-120</v>
      </c>
    </row>
    <row r="794" spans="1:32" x14ac:dyDescent="0.45">
      <c r="A794" s="60" t="s">
        <v>2302</v>
      </c>
      <c r="B794" s="61" t="s">
        <v>1119</v>
      </c>
      <c r="C794" s="61" t="s">
        <v>1136</v>
      </c>
      <c r="D794" s="61" t="s">
        <v>1261</v>
      </c>
      <c r="E794" s="62" t="s">
        <v>905</v>
      </c>
      <c r="F794" s="62" t="s">
        <v>2080</v>
      </c>
      <c r="G794" s="63">
        <v>44593</v>
      </c>
      <c r="H794" s="64">
        <v>41596</v>
      </c>
      <c r="I794" s="61" t="str">
        <f t="shared" si="68"/>
        <v>Demand</v>
      </c>
      <c r="J794" s="66">
        <v>6644</v>
      </c>
      <c r="K794" s="67">
        <v>4500</v>
      </c>
      <c r="L794" s="64">
        <v>4500</v>
      </c>
      <c r="M794" s="64">
        <v>4000</v>
      </c>
      <c r="N794" s="67">
        <f>ABS(K794-$J794)</f>
        <v>2144</v>
      </c>
      <c r="O794" s="64">
        <f>ABS(L794-$J794)</f>
        <v>2144</v>
      </c>
      <c r="P794" s="64">
        <f>ABS(M794-$J794)</f>
        <v>2644</v>
      </c>
      <c r="Q794" s="66">
        <v>1.1219591338899508</v>
      </c>
      <c r="R794" s="66">
        <f>$Q794*J794</f>
        <v>7454.2964855648333</v>
      </c>
      <c r="S794" s="67">
        <f>$Q794*K794</f>
        <v>5048.8161025047784</v>
      </c>
      <c r="T794" s="64">
        <f>$Q794*L794</f>
        <v>5048.8161025047784</v>
      </c>
      <c r="U794" s="64">
        <f>$Q794*M794</f>
        <v>4487.8365355598035</v>
      </c>
      <c r="V794" s="67">
        <f t="shared" si="65"/>
        <v>2405.4803830600549</v>
      </c>
      <c r="W794" s="64">
        <f t="shared" si="66"/>
        <v>2405.4803830600549</v>
      </c>
      <c r="X794" s="117">
        <f t="shared" si="67"/>
        <v>2966.4599500050299</v>
      </c>
      <c r="Y794" s="75">
        <f>IFERROR(MAX(1-N794/$J794,0),1)</f>
        <v>0.67730282962071042</v>
      </c>
      <c r="Z794" s="27">
        <f>IFERROR(MAX(1-O794/$J794,0),1)</f>
        <v>0.67730282962071042</v>
      </c>
      <c r="AA794" s="76">
        <f>IFERROR(MAX(1-P794/$J794,0),1)</f>
        <v>0.60204695966285371</v>
      </c>
      <c r="AB794" s="65" t="str">
        <f>IF(SUM($J794,M794)=0,"Others",VLOOKUP(AA794,Master!$B$4:$D$13,3,TRUE))</f>
        <v>50-60%</v>
      </c>
      <c r="AC794" s="60" t="str">
        <f>IF(SUM(J794,K794)=0,"Others",IF(AND(K794=0,J794&gt;0),"Not Forecasted But Sold",IF(AND(K794&gt;0,J794=0),"Forecasted But Not Sold",IF(K794/J794&gt;1.1,"Overforecast",IF(K794/J794&lt;0.9,"Underforecast","Normal")))))</f>
        <v>Underforecast</v>
      </c>
      <c r="AD794" s="61" t="str">
        <f>IF(SUM(J794,L794)=0,"Others",IF(AND(L794=0,J794&gt;0),"Not Forecasted But Sold",IF(AND(L794&gt;0,J794=0),"Forecasted But Not Sold",IF(L794/J794&gt;1.1,"Overforecast",IF(L794/J794&lt;0.9,"Underforecast","Normal")))))</f>
        <v>Underforecast</v>
      </c>
      <c r="AE794" s="61" t="str">
        <f>IF(SUM(J794,M794)=0,"Others",IF(AND(M794=0,J794&gt;0),"Not Forecasted But Sold",IF(AND(M794&gt;0,J794=0),"Forecasted But Not Sold",IF(M794/J794&gt;1.1,"Overforecast",IF(M794/J794&lt;0.9,"Underforecast","Normal")))))</f>
        <v>Underforecast</v>
      </c>
      <c r="AF794" s="144" t="str">
        <f>IFERROR(IF(J794=0,"0",VLOOKUP(J794/M794,Master!$N$5:$P$11,3,TRUE)),"Sales Agst No FC")</f>
        <v>150-200</v>
      </c>
    </row>
    <row r="795" spans="1:32" x14ac:dyDescent="0.45">
      <c r="A795" s="60" t="s">
        <v>2302</v>
      </c>
      <c r="B795" s="61" t="s">
        <v>1123</v>
      </c>
      <c r="C795" s="61" t="s">
        <v>1136</v>
      </c>
      <c r="D795" s="61" t="s">
        <v>1256</v>
      </c>
      <c r="E795" s="62" t="s">
        <v>906</v>
      </c>
      <c r="F795" s="62" t="s">
        <v>2081</v>
      </c>
      <c r="G795" s="63">
        <v>44593</v>
      </c>
      <c r="H795" s="64">
        <v>6908</v>
      </c>
      <c r="I795" s="61" t="str">
        <f t="shared" si="68"/>
        <v>Demand</v>
      </c>
      <c r="J795" s="66">
        <v>1664</v>
      </c>
      <c r="K795" s="67">
        <v>1491</v>
      </c>
      <c r="L795" s="64">
        <v>1491</v>
      </c>
      <c r="M795" s="64">
        <v>1600</v>
      </c>
      <c r="N795" s="67">
        <f>ABS(K795-$J795)</f>
        <v>173</v>
      </c>
      <c r="O795" s="64">
        <f>ABS(L795-$J795)</f>
        <v>173</v>
      </c>
      <c r="P795" s="64">
        <f>ABS(M795-$J795)</f>
        <v>64</v>
      </c>
      <c r="Q795" s="66">
        <v>2.2378110089686096</v>
      </c>
      <c r="R795" s="66">
        <f>$Q795*J795</f>
        <v>3723.7175189237664</v>
      </c>
      <c r="S795" s="67">
        <f>$Q795*K795</f>
        <v>3336.5762143721968</v>
      </c>
      <c r="T795" s="64">
        <f>$Q795*L795</f>
        <v>3336.5762143721968</v>
      </c>
      <c r="U795" s="64">
        <f>$Q795*M795</f>
        <v>3580.4976143497752</v>
      </c>
      <c r="V795" s="67">
        <f t="shared" si="65"/>
        <v>387.14130455156965</v>
      </c>
      <c r="W795" s="64">
        <f t="shared" si="66"/>
        <v>387.14130455156965</v>
      </c>
      <c r="X795" s="117">
        <f t="shared" si="67"/>
        <v>143.21990457399124</v>
      </c>
      <c r="Y795" s="75">
        <f>IFERROR(MAX(1-N795/$J795,0),1)</f>
        <v>0.89603365384615385</v>
      </c>
      <c r="Z795" s="27">
        <f>IFERROR(MAX(1-O795/$J795,0),1)</f>
        <v>0.89603365384615385</v>
      </c>
      <c r="AA795" s="76">
        <f>IFERROR(MAX(1-P795/$J795,0),1)</f>
        <v>0.96153846153846156</v>
      </c>
      <c r="AB795" s="65" t="str">
        <f>IF(SUM($J795,M795)=0,"Others",VLOOKUP(AA795,Master!$B$4:$D$13,3,TRUE))</f>
        <v>90-100%</v>
      </c>
      <c r="AC795" s="60" t="str">
        <f>IF(SUM(J795,K795)=0,"Others",IF(AND(K795=0,J795&gt;0),"Not Forecasted But Sold",IF(AND(K795&gt;0,J795=0),"Forecasted But Not Sold",IF(K795/J795&gt;1.1,"Overforecast",IF(K795/J795&lt;0.9,"Underforecast","Normal")))))</f>
        <v>Underforecast</v>
      </c>
      <c r="AD795" s="61" t="str">
        <f>IF(SUM(J795,L795)=0,"Others",IF(AND(L795=0,J795&gt;0),"Not Forecasted But Sold",IF(AND(L795&gt;0,J795=0),"Forecasted But Not Sold",IF(L795/J795&gt;1.1,"Overforecast",IF(L795/J795&lt;0.9,"Underforecast","Normal")))))</f>
        <v>Underforecast</v>
      </c>
      <c r="AE795" s="61" t="str">
        <f>IF(SUM(J795,M795)=0,"Others",IF(AND(M795=0,J795&gt;0),"Not Forecasted But Sold",IF(AND(M795&gt;0,J795=0),"Forecasted But Not Sold",IF(M795/J795&gt;1.1,"Overforecast",IF(M795/J795&lt;0.9,"Underforecast","Normal")))))</f>
        <v>Normal</v>
      </c>
      <c r="AF795" s="144" t="str">
        <f>IFERROR(IF(J795=0,"0",VLOOKUP(J795/M795,Master!$N$5:$P$11,3,TRUE)),"Sales Agst No FC")</f>
        <v>80-120</v>
      </c>
    </row>
    <row r="796" spans="1:32" x14ac:dyDescent="0.45">
      <c r="A796" s="60" t="s">
        <v>2302</v>
      </c>
      <c r="B796" s="61" t="s">
        <v>1123</v>
      </c>
      <c r="C796" s="61" t="s">
        <v>1136</v>
      </c>
      <c r="D796" s="61" t="s">
        <v>1256</v>
      </c>
      <c r="E796" s="62" t="s">
        <v>907</v>
      </c>
      <c r="F796" s="62" t="s">
        <v>2082</v>
      </c>
      <c r="G796" s="63">
        <v>44593</v>
      </c>
      <c r="H796" s="64">
        <v>11311</v>
      </c>
      <c r="I796" s="61" t="str">
        <f t="shared" si="68"/>
        <v>Demand</v>
      </c>
      <c r="J796" s="66">
        <v>2802</v>
      </c>
      <c r="K796" s="67">
        <v>2420</v>
      </c>
      <c r="L796" s="64">
        <v>2420</v>
      </c>
      <c r="M796" s="64">
        <v>2000</v>
      </c>
      <c r="N796" s="67">
        <f>ABS(K796-$J796)</f>
        <v>382</v>
      </c>
      <c r="O796" s="64">
        <f>ABS(L796-$J796)</f>
        <v>382</v>
      </c>
      <c r="P796" s="64">
        <f>ABS(M796-$J796)</f>
        <v>802</v>
      </c>
      <c r="Q796" s="66">
        <v>2.2290186949766961</v>
      </c>
      <c r="R796" s="66">
        <f>$Q796*J796</f>
        <v>6245.7103833247029</v>
      </c>
      <c r="S796" s="67">
        <f>$Q796*K796</f>
        <v>5394.2252418436046</v>
      </c>
      <c r="T796" s="64">
        <f>$Q796*L796</f>
        <v>5394.2252418436046</v>
      </c>
      <c r="U796" s="64">
        <f>$Q796*M796</f>
        <v>4458.0373899533924</v>
      </c>
      <c r="V796" s="67">
        <f t="shared" si="65"/>
        <v>851.48514148109825</v>
      </c>
      <c r="W796" s="64">
        <f t="shared" si="66"/>
        <v>851.48514148109825</v>
      </c>
      <c r="X796" s="117">
        <f t="shared" si="67"/>
        <v>1787.6729933713104</v>
      </c>
      <c r="Y796" s="75">
        <f>IFERROR(MAX(1-N796/$J796,0),1)</f>
        <v>0.8636688079942898</v>
      </c>
      <c r="Z796" s="27">
        <f>IFERROR(MAX(1-O796/$J796,0),1)</f>
        <v>0.8636688079942898</v>
      </c>
      <c r="AA796" s="76">
        <f>IFERROR(MAX(1-P796/$J796,0),1)</f>
        <v>0.7137758743754461</v>
      </c>
      <c r="AB796" s="65" t="str">
        <f>IF(SUM($J796,M796)=0,"Others",VLOOKUP(AA796,Master!$B$4:$D$13,3,TRUE))</f>
        <v>70-80%</v>
      </c>
      <c r="AC796" s="60" t="str">
        <f>IF(SUM(J796,K796)=0,"Others",IF(AND(K796=0,J796&gt;0),"Not Forecasted But Sold",IF(AND(K796&gt;0,J796=0),"Forecasted But Not Sold",IF(K796/J796&gt;1.1,"Overforecast",IF(K796/J796&lt;0.9,"Underforecast","Normal")))))</f>
        <v>Underforecast</v>
      </c>
      <c r="AD796" s="61" t="str">
        <f>IF(SUM(J796,L796)=0,"Others",IF(AND(L796=0,J796&gt;0),"Not Forecasted But Sold",IF(AND(L796&gt;0,J796=0),"Forecasted But Not Sold",IF(L796/J796&gt;1.1,"Overforecast",IF(L796/J796&lt;0.9,"Underforecast","Normal")))))</f>
        <v>Underforecast</v>
      </c>
      <c r="AE796" s="61" t="str">
        <f>IF(SUM(J796,M796)=0,"Others",IF(AND(M796=0,J796&gt;0),"Not Forecasted But Sold",IF(AND(M796&gt;0,J796=0),"Forecasted But Not Sold",IF(M796/J796&gt;1.1,"Overforecast",IF(M796/J796&lt;0.9,"Underforecast","Normal")))))</f>
        <v>Underforecast</v>
      </c>
      <c r="AF796" s="144" t="str">
        <f>IFERROR(IF(J796=0,"0",VLOOKUP(J796/M796,Master!$N$5:$P$11,3,TRUE)),"Sales Agst No FC")</f>
        <v>120-150</v>
      </c>
    </row>
    <row r="797" spans="1:32" x14ac:dyDescent="0.45">
      <c r="A797" s="60" t="s">
        <v>2302</v>
      </c>
      <c r="B797" s="61" t="s">
        <v>1123</v>
      </c>
      <c r="C797" s="61" t="s">
        <v>1136</v>
      </c>
      <c r="D797" s="61" t="s">
        <v>1256</v>
      </c>
      <c r="E797" s="62" t="s">
        <v>908</v>
      </c>
      <c r="F797" s="62" t="s">
        <v>2083</v>
      </c>
      <c r="G797" s="63">
        <v>44593</v>
      </c>
      <c r="H797" s="64">
        <v>7736</v>
      </c>
      <c r="I797" s="61" t="str">
        <f t="shared" si="68"/>
        <v>Demand</v>
      </c>
      <c r="J797" s="66">
        <v>941</v>
      </c>
      <c r="K797" s="67">
        <v>498</v>
      </c>
      <c r="L797" s="64">
        <v>498</v>
      </c>
      <c r="M797" s="64">
        <v>1500</v>
      </c>
      <c r="N797" s="67">
        <f>ABS(K797-$J797)</f>
        <v>443</v>
      </c>
      <c r="O797" s="64">
        <f>ABS(L797-$J797)</f>
        <v>443</v>
      </c>
      <c r="P797" s="64">
        <f>ABS(M797-$J797)</f>
        <v>559</v>
      </c>
      <c r="Q797" s="66">
        <v>2.5880201896067416</v>
      </c>
      <c r="R797" s="66">
        <f>$Q797*J797</f>
        <v>2435.3269984199437</v>
      </c>
      <c r="S797" s="67">
        <f>$Q797*K797</f>
        <v>1288.8340544241573</v>
      </c>
      <c r="T797" s="64">
        <f>$Q797*L797</f>
        <v>1288.8340544241573</v>
      </c>
      <c r="U797" s="64">
        <f>$Q797*M797</f>
        <v>3882.0302844101125</v>
      </c>
      <c r="V797" s="67">
        <f t="shared" si="65"/>
        <v>1146.4929439957864</v>
      </c>
      <c r="W797" s="64">
        <f t="shared" si="66"/>
        <v>1146.4929439957864</v>
      </c>
      <c r="X797" s="117">
        <f t="shared" si="67"/>
        <v>1446.7032859901688</v>
      </c>
      <c r="Y797" s="75">
        <f>IFERROR(MAX(1-N797/$J797,0),1)</f>
        <v>0.52922422954303938</v>
      </c>
      <c r="Z797" s="27">
        <f>IFERROR(MAX(1-O797/$J797,0),1)</f>
        <v>0.52922422954303938</v>
      </c>
      <c r="AA797" s="76">
        <f>IFERROR(MAX(1-P797/$J797,0),1)</f>
        <v>0.40595111583421895</v>
      </c>
      <c r="AB797" s="65" t="str">
        <f>IF(SUM($J797,M797)=0,"Others",VLOOKUP(AA797,Master!$B$4:$D$13,3,TRUE))</f>
        <v>30-40%</v>
      </c>
      <c r="AC797" s="60" t="str">
        <f>IF(SUM(J797,K797)=0,"Others",IF(AND(K797=0,J797&gt;0),"Not Forecasted But Sold",IF(AND(K797&gt;0,J797=0),"Forecasted But Not Sold",IF(K797/J797&gt;1.1,"Overforecast",IF(K797/J797&lt;0.9,"Underforecast","Normal")))))</f>
        <v>Underforecast</v>
      </c>
      <c r="AD797" s="61" t="str">
        <f>IF(SUM(J797,L797)=0,"Others",IF(AND(L797=0,J797&gt;0),"Not Forecasted But Sold",IF(AND(L797&gt;0,J797=0),"Forecasted But Not Sold",IF(L797/J797&gt;1.1,"Overforecast",IF(L797/J797&lt;0.9,"Underforecast","Normal")))))</f>
        <v>Underforecast</v>
      </c>
      <c r="AE797" s="61" t="str">
        <f>IF(SUM(J797,M797)=0,"Others",IF(AND(M797=0,J797&gt;0),"Not Forecasted But Sold",IF(AND(M797&gt;0,J797=0),"Forecasted But Not Sold",IF(M797/J797&gt;1.1,"Overforecast",IF(M797/J797&lt;0.9,"Underforecast","Normal")))))</f>
        <v>Overforecast</v>
      </c>
      <c r="AF797" s="144" t="str">
        <f>IFERROR(IF(J797=0,"0",VLOOKUP(J797/M797,Master!$N$5:$P$11,3,TRUE)),"Sales Agst No FC")</f>
        <v>50-80</v>
      </c>
    </row>
    <row r="798" spans="1:32" x14ac:dyDescent="0.45">
      <c r="A798" s="60" t="s">
        <v>2302</v>
      </c>
      <c r="B798" s="61" t="s">
        <v>1123</v>
      </c>
      <c r="C798" s="61" t="s">
        <v>1136</v>
      </c>
      <c r="D798" s="61" t="s">
        <v>1256</v>
      </c>
      <c r="E798" s="62" t="s">
        <v>909</v>
      </c>
      <c r="F798" s="62" t="s">
        <v>2084</v>
      </c>
      <c r="G798" s="63">
        <v>44593</v>
      </c>
      <c r="H798" s="64">
        <v>398</v>
      </c>
      <c r="I798" s="61" t="str">
        <f t="shared" si="68"/>
        <v>Demand</v>
      </c>
      <c r="J798" s="66">
        <v>64</v>
      </c>
      <c r="K798" s="67">
        <v>41</v>
      </c>
      <c r="L798" s="64">
        <v>41</v>
      </c>
      <c r="M798" s="64">
        <v>200</v>
      </c>
      <c r="N798" s="67">
        <f>ABS(K798-$J798)</f>
        <v>23</v>
      </c>
      <c r="O798" s="64">
        <f>ABS(L798-$J798)</f>
        <v>23</v>
      </c>
      <c r="P798" s="64">
        <f>ABS(M798-$J798)</f>
        <v>136</v>
      </c>
      <c r="Q798" s="66">
        <v>5.4967480662983421</v>
      </c>
      <c r="R798" s="66">
        <f>$Q798*J798</f>
        <v>351.7918762430939</v>
      </c>
      <c r="S798" s="67">
        <f>$Q798*K798</f>
        <v>225.36667071823203</v>
      </c>
      <c r="T798" s="64">
        <f>$Q798*L798</f>
        <v>225.36667071823203</v>
      </c>
      <c r="U798" s="64">
        <f>$Q798*M798</f>
        <v>1099.3496132596683</v>
      </c>
      <c r="V798" s="67">
        <f t="shared" si="65"/>
        <v>126.42520552486187</v>
      </c>
      <c r="W798" s="64">
        <f t="shared" si="66"/>
        <v>126.42520552486187</v>
      </c>
      <c r="X798" s="117">
        <f t="shared" si="67"/>
        <v>747.55773701657449</v>
      </c>
      <c r="Y798" s="75">
        <f>IFERROR(MAX(1-N798/$J798,0),1)</f>
        <v>0.640625</v>
      </c>
      <c r="Z798" s="27">
        <f>IFERROR(MAX(1-O798/$J798,0),1)</f>
        <v>0.640625</v>
      </c>
      <c r="AA798" s="76">
        <f>IFERROR(MAX(1-P798/$J798,0),1)</f>
        <v>0</v>
      </c>
      <c r="AB798" s="65" t="str">
        <f>IF(SUM($J798,M798)=0,"Others",VLOOKUP(AA798,Master!$B$4:$D$13,3,TRUE))</f>
        <v>0-10%</v>
      </c>
      <c r="AC798" s="60" t="str">
        <f>IF(SUM(J798,K798)=0,"Others",IF(AND(K798=0,J798&gt;0),"Not Forecasted But Sold",IF(AND(K798&gt;0,J798=0),"Forecasted But Not Sold",IF(K798/J798&gt;1.1,"Overforecast",IF(K798/J798&lt;0.9,"Underforecast","Normal")))))</f>
        <v>Underforecast</v>
      </c>
      <c r="AD798" s="61" t="str">
        <f>IF(SUM(J798,L798)=0,"Others",IF(AND(L798=0,J798&gt;0),"Not Forecasted But Sold",IF(AND(L798&gt;0,J798=0),"Forecasted But Not Sold",IF(L798/J798&gt;1.1,"Overforecast",IF(L798/J798&lt;0.9,"Underforecast","Normal")))))</f>
        <v>Underforecast</v>
      </c>
      <c r="AE798" s="61" t="str">
        <f>IF(SUM(J798,M798)=0,"Others",IF(AND(M798=0,J798&gt;0),"Not Forecasted But Sold",IF(AND(M798&gt;0,J798=0),"Forecasted But Not Sold",IF(M798/J798&gt;1.1,"Overforecast",IF(M798/J798&lt;0.9,"Underforecast","Normal")))))</f>
        <v>Overforecast</v>
      </c>
      <c r="AF798" s="144" t="str">
        <f>IFERROR(IF(J798=0,"0",VLOOKUP(J798/M798,Master!$N$5:$P$11,3,TRUE)),"Sales Agst No FC")</f>
        <v>25-50</v>
      </c>
    </row>
    <row r="799" spans="1:32" x14ac:dyDescent="0.45">
      <c r="A799" s="60" t="s">
        <v>2302</v>
      </c>
      <c r="B799" s="61" t="s">
        <v>1120</v>
      </c>
      <c r="C799" s="61" t="s">
        <v>1136</v>
      </c>
      <c r="D799" s="61" t="s">
        <v>1261</v>
      </c>
      <c r="E799" s="62" t="s">
        <v>910</v>
      </c>
      <c r="F799" s="62" t="s">
        <v>2085</v>
      </c>
      <c r="G799" s="63">
        <v>44593</v>
      </c>
      <c r="H799" s="64">
        <v>61591</v>
      </c>
      <c r="I799" s="61" t="str">
        <f t="shared" si="68"/>
        <v>Demand</v>
      </c>
      <c r="J799" s="66">
        <v>9864</v>
      </c>
      <c r="K799" s="67">
        <v>11605</v>
      </c>
      <c r="L799" s="64">
        <v>11605</v>
      </c>
      <c r="M799" s="64">
        <v>12200</v>
      </c>
      <c r="N799" s="67">
        <f>ABS(K799-$J799)</f>
        <v>1741</v>
      </c>
      <c r="O799" s="64">
        <f>ABS(L799-$J799)</f>
        <v>1741</v>
      </c>
      <c r="P799" s="64">
        <f>ABS(M799-$J799)</f>
        <v>2336</v>
      </c>
      <c r="Q799" s="66">
        <v>2.2672576900358341</v>
      </c>
      <c r="R799" s="66">
        <f>$Q799*J799</f>
        <v>22364.229854513469</v>
      </c>
      <c r="S799" s="67">
        <f>$Q799*K799</f>
        <v>26311.525492865854</v>
      </c>
      <c r="T799" s="64">
        <f>$Q799*L799</f>
        <v>26311.525492865854</v>
      </c>
      <c r="U799" s="64">
        <f>$Q799*M799</f>
        <v>27660.543818437178</v>
      </c>
      <c r="V799" s="67">
        <f t="shared" si="65"/>
        <v>3947.2956383523851</v>
      </c>
      <c r="W799" s="64">
        <f t="shared" si="66"/>
        <v>3947.2956383523851</v>
      </c>
      <c r="X799" s="117">
        <f t="shared" si="67"/>
        <v>5296.3139639237088</v>
      </c>
      <c r="Y799" s="75">
        <f>IFERROR(MAX(1-N799/$J799,0),1)</f>
        <v>0.82349959448499588</v>
      </c>
      <c r="Z799" s="27">
        <f>IFERROR(MAX(1-O799/$J799,0),1)</f>
        <v>0.82349959448499588</v>
      </c>
      <c r="AA799" s="76">
        <f>IFERROR(MAX(1-P799/$J799,0),1)</f>
        <v>0.76317923763179241</v>
      </c>
      <c r="AB799" s="65" t="str">
        <f>IF(SUM($J799,M799)=0,"Others",VLOOKUP(AA799,Master!$B$4:$D$13,3,TRUE))</f>
        <v>70-80%</v>
      </c>
      <c r="AC799" s="60" t="str">
        <f>IF(SUM(J799,K799)=0,"Others",IF(AND(K799=0,J799&gt;0),"Not Forecasted But Sold",IF(AND(K799&gt;0,J799=0),"Forecasted But Not Sold",IF(K799/J799&gt;1.1,"Overforecast",IF(K799/J799&lt;0.9,"Underforecast","Normal")))))</f>
        <v>Overforecast</v>
      </c>
      <c r="AD799" s="61" t="str">
        <f>IF(SUM(J799,L799)=0,"Others",IF(AND(L799=0,J799&gt;0),"Not Forecasted But Sold",IF(AND(L799&gt;0,J799=0),"Forecasted But Not Sold",IF(L799/J799&gt;1.1,"Overforecast",IF(L799/J799&lt;0.9,"Underforecast","Normal")))))</f>
        <v>Overforecast</v>
      </c>
      <c r="AE799" s="61" t="str">
        <f>IF(SUM(J799,M799)=0,"Others",IF(AND(M799=0,J799&gt;0),"Not Forecasted But Sold",IF(AND(M799&gt;0,J799=0),"Forecasted But Not Sold",IF(M799/J799&gt;1.1,"Overforecast",IF(M799/J799&lt;0.9,"Underforecast","Normal")))))</f>
        <v>Overforecast</v>
      </c>
      <c r="AF799" s="144" t="str">
        <f>IFERROR(IF(J799=0,"0",VLOOKUP(J799/M799,Master!$N$5:$P$11,3,TRUE)),"Sales Agst No FC")</f>
        <v>80-120</v>
      </c>
    </row>
    <row r="800" spans="1:32" x14ac:dyDescent="0.45">
      <c r="A800" s="60" t="s">
        <v>2302</v>
      </c>
      <c r="B800" s="61" t="s">
        <v>1120</v>
      </c>
      <c r="C800" s="61" t="s">
        <v>1136</v>
      </c>
      <c r="D800" s="61" t="s">
        <v>1261</v>
      </c>
      <c r="E800" s="62" t="s">
        <v>911</v>
      </c>
      <c r="F800" s="62" t="s">
        <v>2086</v>
      </c>
      <c r="G800" s="63">
        <v>44593</v>
      </c>
      <c r="H800" s="64">
        <v>18239</v>
      </c>
      <c r="I800" s="61" t="str">
        <f t="shared" si="68"/>
        <v>Demand</v>
      </c>
      <c r="J800" s="66">
        <v>12240</v>
      </c>
      <c r="K800" s="67">
        <v>16205</v>
      </c>
      <c r="L800" s="64">
        <v>16205</v>
      </c>
      <c r="M800" s="64">
        <v>15500</v>
      </c>
      <c r="N800" s="67">
        <f>ABS(K800-$J800)</f>
        <v>3965</v>
      </c>
      <c r="O800" s="64">
        <f>ABS(L800-$J800)</f>
        <v>3965</v>
      </c>
      <c r="P800" s="64">
        <f>ABS(M800-$J800)</f>
        <v>3260</v>
      </c>
      <c r="Q800" s="66">
        <v>3.400143838466958</v>
      </c>
      <c r="R800" s="66">
        <f>$Q800*J800</f>
        <v>41617.760582835566</v>
      </c>
      <c r="S800" s="67">
        <f>$Q800*K800</f>
        <v>55099.330902357055</v>
      </c>
      <c r="T800" s="64">
        <f>$Q800*L800</f>
        <v>55099.330902357055</v>
      </c>
      <c r="U800" s="64">
        <f>$Q800*M800</f>
        <v>52702.229496237851</v>
      </c>
      <c r="V800" s="67">
        <f t="shared" si="65"/>
        <v>13481.570319521488</v>
      </c>
      <c r="W800" s="64">
        <f t="shared" si="66"/>
        <v>13481.570319521488</v>
      </c>
      <c r="X800" s="117">
        <f t="shared" si="67"/>
        <v>11084.468913402285</v>
      </c>
      <c r="Y800" s="75">
        <f>IFERROR(MAX(1-N800/$J800,0),1)</f>
        <v>0.67606209150326801</v>
      </c>
      <c r="Z800" s="27">
        <f>IFERROR(MAX(1-O800/$J800,0),1)</f>
        <v>0.67606209150326801</v>
      </c>
      <c r="AA800" s="76">
        <f>IFERROR(MAX(1-P800/$J800,0),1)</f>
        <v>0.73366013071895431</v>
      </c>
      <c r="AB800" s="65" t="str">
        <f>IF(SUM($J800,M800)=0,"Others",VLOOKUP(AA800,Master!$B$4:$D$13,3,TRUE))</f>
        <v>70-80%</v>
      </c>
      <c r="AC800" s="60" t="str">
        <f>IF(SUM(J800,K800)=0,"Others",IF(AND(K800=0,J800&gt;0),"Not Forecasted But Sold",IF(AND(K800&gt;0,J800=0),"Forecasted But Not Sold",IF(K800/J800&gt;1.1,"Overforecast",IF(K800/J800&lt;0.9,"Underforecast","Normal")))))</f>
        <v>Overforecast</v>
      </c>
      <c r="AD800" s="61" t="str">
        <f>IF(SUM(J800,L800)=0,"Others",IF(AND(L800=0,J800&gt;0),"Not Forecasted But Sold",IF(AND(L800&gt;0,J800=0),"Forecasted But Not Sold",IF(L800/J800&gt;1.1,"Overforecast",IF(L800/J800&lt;0.9,"Underforecast","Normal")))))</f>
        <v>Overforecast</v>
      </c>
      <c r="AE800" s="61" t="str">
        <f>IF(SUM(J800,M800)=0,"Others",IF(AND(M800=0,J800&gt;0),"Not Forecasted But Sold",IF(AND(M800&gt;0,J800=0),"Forecasted But Not Sold",IF(M800/J800&gt;1.1,"Overforecast",IF(M800/J800&lt;0.9,"Underforecast","Normal")))))</f>
        <v>Overforecast</v>
      </c>
      <c r="AF800" s="144" t="str">
        <f>IFERROR(IF(J800=0,"0",VLOOKUP(J800/M800,Master!$N$5:$P$11,3,TRUE)),"Sales Agst No FC")</f>
        <v>50-80</v>
      </c>
    </row>
    <row r="801" spans="1:32" x14ac:dyDescent="0.45">
      <c r="A801" s="60" t="s">
        <v>2302</v>
      </c>
      <c r="B801" s="61" t="s">
        <v>1120</v>
      </c>
      <c r="C801" s="61" t="s">
        <v>1136</v>
      </c>
      <c r="D801" s="61" t="s">
        <v>1261</v>
      </c>
      <c r="E801" s="62" t="s">
        <v>912</v>
      </c>
      <c r="F801" s="62" t="s">
        <v>2087</v>
      </c>
      <c r="G801" s="63">
        <v>44593</v>
      </c>
      <c r="H801" s="64">
        <v>25416</v>
      </c>
      <c r="I801" s="61" t="str">
        <f t="shared" si="68"/>
        <v>Demand</v>
      </c>
      <c r="J801" s="66">
        <v>8248</v>
      </c>
      <c r="K801" s="67">
        <v>5500</v>
      </c>
      <c r="L801" s="64">
        <v>5500</v>
      </c>
      <c r="M801" s="64">
        <v>2400</v>
      </c>
      <c r="N801" s="67">
        <f>ABS(K801-$J801)</f>
        <v>2748</v>
      </c>
      <c r="O801" s="64">
        <f>ABS(L801-$J801)</f>
        <v>2748</v>
      </c>
      <c r="P801" s="64">
        <f>ABS(M801-$J801)</f>
        <v>5848</v>
      </c>
      <c r="Q801" s="66">
        <v>1.4761904761904763</v>
      </c>
      <c r="R801" s="66">
        <f>$Q801*J801</f>
        <v>12175.619047619048</v>
      </c>
      <c r="S801" s="67">
        <f>$Q801*K801</f>
        <v>8119.0476190476193</v>
      </c>
      <c r="T801" s="64">
        <f>$Q801*L801</f>
        <v>8119.0476190476193</v>
      </c>
      <c r="U801" s="64">
        <f>$Q801*M801</f>
        <v>3542.8571428571431</v>
      </c>
      <c r="V801" s="67">
        <f t="shared" si="65"/>
        <v>4056.5714285714284</v>
      </c>
      <c r="W801" s="64">
        <f t="shared" si="66"/>
        <v>4056.5714285714284</v>
      </c>
      <c r="X801" s="117">
        <f t="shared" si="67"/>
        <v>8632.7619047619046</v>
      </c>
      <c r="Y801" s="75">
        <f>IFERROR(MAX(1-N801/$J801,0),1)</f>
        <v>0.66682832201745879</v>
      </c>
      <c r="Z801" s="27">
        <f>IFERROR(MAX(1-O801/$J801,0),1)</f>
        <v>0.66682832201745879</v>
      </c>
      <c r="AA801" s="76">
        <f>IFERROR(MAX(1-P801/$J801,0),1)</f>
        <v>0.29097963142580019</v>
      </c>
      <c r="AB801" s="65" t="str">
        <f>IF(SUM($J801,M801)=0,"Others",VLOOKUP(AA801,Master!$B$4:$D$13,3,TRUE))</f>
        <v>20-30%</v>
      </c>
      <c r="AC801" s="60" t="str">
        <f>IF(SUM(J801,K801)=0,"Others",IF(AND(K801=0,J801&gt;0),"Not Forecasted But Sold",IF(AND(K801&gt;0,J801=0),"Forecasted But Not Sold",IF(K801/J801&gt;1.1,"Overforecast",IF(K801/J801&lt;0.9,"Underforecast","Normal")))))</f>
        <v>Underforecast</v>
      </c>
      <c r="AD801" s="61" t="str">
        <f>IF(SUM(J801,L801)=0,"Others",IF(AND(L801=0,J801&gt;0),"Not Forecasted But Sold",IF(AND(L801&gt;0,J801=0),"Forecasted But Not Sold",IF(L801/J801&gt;1.1,"Overforecast",IF(L801/J801&lt;0.9,"Underforecast","Normal")))))</f>
        <v>Underforecast</v>
      </c>
      <c r="AE801" s="61" t="str">
        <f>IF(SUM(J801,M801)=0,"Others",IF(AND(M801=0,J801&gt;0),"Not Forecasted But Sold",IF(AND(M801&gt;0,J801=0),"Forecasted But Not Sold",IF(M801/J801&gt;1.1,"Overforecast",IF(M801/J801&lt;0.9,"Underforecast","Normal")))))</f>
        <v>Underforecast</v>
      </c>
      <c r="AF801" s="144" t="str">
        <f>IFERROR(IF(J801=0,"0",VLOOKUP(J801/M801,Master!$N$5:$P$11,3,TRUE)),"Sales Agst No FC")</f>
        <v>&gt;200"</v>
      </c>
    </row>
    <row r="802" spans="1:32" x14ac:dyDescent="0.45">
      <c r="A802" s="60" t="s">
        <v>2302</v>
      </c>
      <c r="B802" s="61" t="s">
        <v>1121</v>
      </c>
      <c r="C802" s="61" t="s">
        <v>1136</v>
      </c>
      <c r="D802" s="61" t="s">
        <v>1261</v>
      </c>
      <c r="E802" s="62" t="s">
        <v>913</v>
      </c>
      <c r="F802" s="62" t="s">
        <v>2088</v>
      </c>
      <c r="G802" s="63">
        <v>44593</v>
      </c>
      <c r="H802" s="64">
        <v>1585</v>
      </c>
      <c r="I802" s="61" t="str">
        <f t="shared" si="68"/>
        <v>Demand</v>
      </c>
      <c r="J802" s="66">
        <v>809</v>
      </c>
      <c r="K802" s="67">
        <v>598</v>
      </c>
      <c r="L802" s="64">
        <v>598</v>
      </c>
      <c r="M802" s="64">
        <v>600</v>
      </c>
      <c r="N802" s="67">
        <f>ABS(K802-$J802)</f>
        <v>211</v>
      </c>
      <c r="O802" s="64">
        <f>ABS(L802-$J802)</f>
        <v>211</v>
      </c>
      <c r="P802" s="64">
        <f>ABS(M802-$J802)</f>
        <v>209</v>
      </c>
      <c r="Q802" s="66">
        <v>3.9488805358930965</v>
      </c>
      <c r="R802" s="66">
        <f>$Q802*J802</f>
        <v>3194.6443535375151</v>
      </c>
      <c r="S802" s="67">
        <f>$Q802*K802</f>
        <v>2361.4305604640717</v>
      </c>
      <c r="T802" s="64">
        <f>$Q802*L802</f>
        <v>2361.4305604640717</v>
      </c>
      <c r="U802" s="64">
        <f>$Q802*M802</f>
        <v>2369.3283215358579</v>
      </c>
      <c r="V802" s="67">
        <f t="shared" si="65"/>
        <v>833.21379307344341</v>
      </c>
      <c r="W802" s="64">
        <f t="shared" si="66"/>
        <v>833.21379307344341</v>
      </c>
      <c r="X802" s="117">
        <f t="shared" si="67"/>
        <v>825.31603200165728</v>
      </c>
      <c r="Y802" s="75">
        <f>IFERROR(MAX(1-N802/$J802,0),1)</f>
        <v>0.73918417799752789</v>
      </c>
      <c r="Z802" s="27">
        <f>IFERROR(MAX(1-O802/$J802,0),1)</f>
        <v>0.73918417799752789</v>
      </c>
      <c r="AA802" s="76">
        <f>IFERROR(MAX(1-P802/$J802,0),1)</f>
        <v>0.74165636588380712</v>
      </c>
      <c r="AB802" s="65" t="str">
        <f>IF(SUM($J802,M802)=0,"Others",VLOOKUP(AA802,Master!$B$4:$D$13,3,TRUE))</f>
        <v>70-80%</v>
      </c>
      <c r="AC802" s="60" t="str">
        <f>IF(SUM(J802,K802)=0,"Others",IF(AND(K802=0,J802&gt;0),"Not Forecasted But Sold",IF(AND(K802&gt;0,J802=0),"Forecasted But Not Sold",IF(K802/J802&gt;1.1,"Overforecast",IF(K802/J802&lt;0.9,"Underforecast","Normal")))))</f>
        <v>Underforecast</v>
      </c>
      <c r="AD802" s="61" t="str">
        <f>IF(SUM(J802,L802)=0,"Others",IF(AND(L802=0,J802&gt;0),"Not Forecasted But Sold",IF(AND(L802&gt;0,J802=0),"Forecasted But Not Sold",IF(L802/J802&gt;1.1,"Overforecast",IF(L802/J802&lt;0.9,"Underforecast","Normal")))))</f>
        <v>Underforecast</v>
      </c>
      <c r="AE802" s="61" t="str">
        <f>IF(SUM(J802,M802)=0,"Others",IF(AND(M802=0,J802&gt;0),"Not Forecasted But Sold",IF(AND(M802&gt;0,J802=0),"Forecasted But Not Sold",IF(M802/J802&gt;1.1,"Overforecast",IF(M802/J802&lt;0.9,"Underforecast","Normal")))))</f>
        <v>Underforecast</v>
      </c>
      <c r="AF802" s="144" t="str">
        <f>IFERROR(IF(J802=0,"0",VLOOKUP(J802/M802,Master!$N$5:$P$11,3,TRUE)),"Sales Agst No FC")</f>
        <v>120-150</v>
      </c>
    </row>
    <row r="803" spans="1:32" x14ac:dyDescent="0.45">
      <c r="A803" s="60" t="s">
        <v>2302</v>
      </c>
      <c r="B803" s="61" t="s">
        <v>1121</v>
      </c>
      <c r="C803" s="61" t="s">
        <v>1136</v>
      </c>
      <c r="D803" s="61" t="s">
        <v>1261</v>
      </c>
      <c r="E803" s="62" t="s">
        <v>914</v>
      </c>
      <c r="F803" s="62" t="s">
        <v>2089</v>
      </c>
      <c r="G803" s="63">
        <v>44593</v>
      </c>
      <c r="H803" s="64">
        <v>2155</v>
      </c>
      <c r="I803" s="61" t="str">
        <f t="shared" si="68"/>
        <v>Demand</v>
      </c>
      <c r="J803" s="66">
        <v>333</v>
      </c>
      <c r="K803" s="67">
        <v>243</v>
      </c>
      <c r="L803" s="64">
        <v>243</v>
      </c>
      <c r="M803" s="64">
        <v>400</v>
      </c>
      <c r="N803" s="67">
        <f>ABS(K803-$J803)</f>
        <v>90</v>
      </c>
      <c r="O803" s="64">
        <f>ABS(L803-$J803)</f>
        <v>90</v>
      </c>
      <c r="P803" s="64">
        <f>ABS(M803-$J803)</f>
        <v>67</v>
      </c>
      <c r="Q803" s="66">
        <v>11.829742629543496</v>
      </c>
      <c r="R803" s="66">
        <f>$Q803*J803</f>
        <v>3939.3042956379841</v>
      </c>
      <c r="S803" s="67">
        <f>$Q803*K803</f>
        <v>2874.6274589790696</v>
      </c>
      <c r="T803" s="64">
        <f>$Q803*L803</f>
        <v>2874.6274589790696</v>
      </c>
      <c r="U803" s="64">
        <f>$Q803*M803</f>
        <v>4731.8970518173983</v>
      </c>
      <c r="V803" s="67">
        <f t="shared" si="65"/>
        <v>1064.6768366589145</v>
      </c>
      <c r="W803" s="64">
        <f t="shared" si="66"/>
        <v>1064.6768366589145</v>
      </c>
      <c r="X803" s="117">
        <f t="shared" si="67"/>
        <v>792.59275617941421</v>
      </c>
      <c r="Y803" s="75">
        <f>IFERROR(MAX(1-N803/$J803,0),1)</f>
        <v>0.72972972972972971</v>
      </c>
      <c r="Z803" s="27">
        <f>IFERROR(MAX(1-O803/$J803,0),1)</f>
        <v>0.72972972972972971</v>
      </c>
      <c r="AA803" s="76">
        <f>IFERROR(MAX(1-P803/$J803,0),1)</f>
        <v>0.79879879879879878</v>
      </c>
      <c r="AB803" s="65" t="str">
        <f>IF(SUM($J803,M803)=0,"Others",VLOOKUP(AA803,Master!$B$4:$D$13,3,TRUE))</f>
        <v>70-80%</v>
      </c>
      <c r="AC803" s="60" t="str">
        <f>IF(SUM(J803,K803)=0,"Others",IF(AND(K803=0,J803&gt;0),"Not Forecasted But Sold",IF(AND(K803&gt;0,J803=0),"Forecasted But Not Sold",IF(K803/J803&gt;1.1,"Overforecast",IF(K803/J803&lt;0.9,"Underforecast","Normal")))))</f>
        <v>Underforecast</v>
      </c>
      <c r="AD803" s="61" t="str">
        <f>IF(SUM(J803,L803)=0,"Others",IF(AND(L803=0,J803&gt;0),"Not Forecasted But Sold",IF(AND(L803&gt;0,J803=0),"Forecasted But Not Sold",IF(L803/J803&gt;1.1,"Overforecast",IF(L803/J803&lt;0.9,"Underforecast","Normal")))))</f>
        <v>Underforecast</v>
      </c>
      <c r="AE803" s="61" t="str">
        <f>IF(SUM(J803,M803)=0,"Others",IF(AND(M803=0,J803&gt;0),"Not Forecasted But Sold",IF(AND(M803&gt;0,J803=0),"Forecasted But Not Sold",IF(M803/J803&gt;1.1,"Overforecast",IF(M803/J803&lt;0.9,"Underforecast","Normal")))))</f>
        <v>Overforecast</v>
      </c>
      <c r="AF803" s="144" t="str">
        <f>IFERROR(IF(J803=0,"0",VLOOKUP(J803/M803,Master!$N$5:$P$11,3,TRUE)),"Sales Agst No FC")</f>
        <v>80-120</v>
      </c>
    </row>
    <row r="804" spans="1:32" x14ac:dyDescent="0.45">
      <c r="A804" s="60" t="s">
        <v>2302</v>
      </c>
      <c r="B804" s="61" t="s">
        <v>1121</v>
      </c>
      <c r="C804" s="61" t="s">
        <v>1136</v>
      </c>
      <c r="D804" s="61" t="s">
        <v>1261</v>
      </c>
      <c r="E804" s="62" t="s">
        <v>915</v>
      </c>
      <c r="F804" s="62" t="s">
        <v>2090</v>
      </c>
      <c r="G804" s="63">
        <v>44593</v>
      </c>
      <c r="H804" s="64">
        <v>56</v>
      </c>
      <c r="I804" s="61" t="str">
        <f t="shared" si="68"/>
        <v>Demand</v>
      </c>
      <c r="J804" s="66">
        <v>34</v>
      </c>
      <c r="K804" s="67">
        <v>223</v>
      </c>
      <c r="L804" s="64">
        <v>223</v>
      </c>
      <c r="M804" s="64">
        <v>100</v>
      </c>
      <c r="N804" s="67">
        <f>ABS(K804-$J804)</f>
        <v>189</v>
      </c>
      <c r="O804" s="64">
        <f>ABS(L804-$J804)</f>
        <v>189</v>
      </c>
      <c r="P804" s="64">
        <f>ABS(M804-$J804)</f>
        <v>66</v>
      </c>
      <c r="Q804" s="66">
        <v>5.1801838775838123</v>
      </c>
      <c r="R804" s="66">
        <f>$Q804*J804</f>
        <v>176.12625183784962</v>
      </c>
      <c r="S804" s="67">
        <f>$Q804*K804</f>
        <v>1155.1810047011902</v>
      </c>
      <c r="T804" s="64">
        <f>$Q804*L804</f>
        <v>1155.1810047011902</v>
      </c>
      <c r="U804" s="64">
        <f>$Q804*M804</f>
        <v>518.01838775838121</v>
      </c>
      <c r="V804" s="67">
        <f t="shared" si="65"/>
        <v>979.05475286334058</v>
      </c>
      <c r="W804" s="64">
        <f t="shared" si="66"/>
        <v>979.05475286334058</v>
      </c>
      <c r="X804" s="117">
        <f t="shared" si="67"/>
        <v>341.89213592053159</v>
      </c>
      <c r="Y804" s="75">
        <f>IFERROR(MAX(1-N804/$J804,0),1)</f>
        <v>0</v>
      </c>
      <c r="Z804" s="27">
        <f>IFERROR(MAX(1-O804/$J804,0),1)</f>
        <v>0</v>
      </c>
      <c r="AA804" s="76">
        <f>IFERROR(MAX(1-P804/$J804,0),1)</f>
        <v>0</v>
      </c>
      <c r="AB804" s="65" t="str">
        <f>IF(SUM($J804,M804)=0,"Others",VLOOKUP(AA804,Master!$B$4:$D$13,3,TRUE))</f>
        <v>0-10%</v>
      </c>
      <c r="AC804" s="60" t="str">
        <f>IF(SUM(J804,K804)=0,"Others",IF(AND(K804=0,J804&gt;0),"Not Forecasted But Sold",IF(AND(K804&gt;0,J804=0),"Forecasted But Not Sold",IF(K804/J804&gt;1.1,"Overforecast",IF(K804/J804&lt;0.9,"Underforecast","Normal")))))</f>
        <v>Overforecast</v>
      </c>
      <c r="AD804" s="61" t="str">
        <f>IF(SUM(J804,L804)=0,"Others",IF(AND(L804=0,J804&gt;0),"Not Forecasted But Sold",IF(AND(L804&gt;0,J804=0),"Forecasted But Not Sold",IF(L804/J804&gt;1.1,"Overforecast",IF(L804/J804&lt;0.9,"Underforecast","Normal")))))</f>
        <v>Overforecast</v>
      </c>
      <c r="AE804" s="61" t="str">
        <f>IF(SUM(J804,M804)=0,"Others",IF(AND(M804=0,J804&gt;0),"Not Forecasted But Sold",IF(AND(M804&gt;0,J804=0),"Forecasted But Not Sold",IF(M804/J804&gt;1.1,"Overforecast",IF(M804/J804&lt;0.9,"Underforecast","Normal")))))</f>
        <v>Overforecast</v>
      </c>
      <c r="AF804" s="144" t="str">
        <f>IFERROR(IF(J804=0,"0",VLOOKUP(J804/M804,Master!$N$5:$P$11,3,TRUE)),"Sales Agst No FC")</f>
        <v>25-50</v>
      </c>
    </row>
    <row r="805" spans="1:32" x14ac:dyDescent="0.45">
      <c r="A805" s="60" t="s">
        <v>2302</v>
      </c>
      <c r="B805" s="61" t="s">
        <v>1121</v>
      </c>
      <c r="C805" s="61" t="s">
        <v>1136</v>
      </c>
      <c r="D805" s="61" t="s">
        <v>1261</v>
      </c>
      <c r="E805" s="62" t="s">
        <v>916</v>
      </c>
      <c r="F805" s="62" t="s">
        <v>2091</v>
      </c>
      <c r="G805" s="63">
        <v>44593</v>
      </c>
      <c r="H805" s="64">
        <v>525</v>
      </c>
      <c r="I805" s="61" t="str">
        <f t="shared" si="68"/>
        <v>Demand</v>
      </c>
      <c r="J805" s="66">
        <v>103</v>
      </c>
      <c r="K805" s="67">
        <v>75</v>
      </c>
      <c r="L805" s="64">
        <v>75</v>
      </c>
      <c r="M805" s="64">
        <v>85</v>
      </c>
      <c r="N805" s="67">
        <f>ABS(K805-$J805)</f>
        <v>28</v>
      </c>
      <c r="O805" s="64">
        <f>ABS(L805-$J805)</f>
        <v>28</v>
      </c>
      <c r="P805" s="64">
        <f>ABS(M805-$J805)</f>
        <v>18</v>
      </c>
      <c r="Q805" s="66">
        <v>15.54149722207776</v>
      </c>
      <c r="R805" s="66">
        <f>$Q805*J805</f>
        <v>1600.7742138740093</v>
      </c>
      <c r="S805" s="67">
        <f>$Q805*K805</f>
        <v>1165.612291655832</v>
      </c>
      <c r="T805" s="64">
        <f>$Q805*L805</f>
        <v>1165.612291655832</v>
      </c>
      <c r="U805" s="64">
        <f>$Q805*M805</f>
        <v>1321.0272638766096</v>
      </c>
      <c r="V805" s="67">
        <f t="shared" si="65"/>
        <v>435.16192221817732</v>
      </c>
      <c r="W805" s="64">
        <f t="shared" si="66"/>
        <v>435.16192221817732</v>
      </c>
      <c r="X805" s="117">
        <f t="shared" si="67"/>
        <v>279.74694999739972</v>
      </c>
      <c r="Y805" s="75">
        <f>IFERROR(MAX(1-N805/$J805,0),1)</f>
        <v>0.72815533980582525</v>
      </c>
      <c r="Z805" s="27">
        <f>IFERROR(MAX(1-O805/$J805,0),1)</f>
        <v>0.72815533980582525</v>
      </c>
      <c r="AA805" s="76">
        <f>IFERROR(MAX(1-P805/$J805,0),1)</f>
        <v>0.82524271844660191</v>
      </c>
      <c r="AB805" s="65" t="str">
        <f>IF(SUM($J805,M805)=0,"Others",VLOOKUP(AA805,Master!$B$4:$D$13,3,TRUE))</f>
        <v>80-90%</v>
      </c>
      <c r="AC805" s="60" t="str">
        <f>IF(SUM(J805,K805)=0,"Others",IF(AND(K805=0,J805&gt;0),"Not Forecasted But Sold",IF(AND(K805&gt;0,J805=0),"Forecasted But Not Sold",IF(K805/J805&gt;1.1,"Overforecast",IF(K805/J805&lt;0.9,"Underforecast","Normal")))))</f>
        <v>Underforecast</v>
      </c>
      <c r="AD805" s="61" t="str">
        <f>IF(SUM(J805,L805)=0,"Others",IF(AND(L805=0,J805&gt;0),"Not Forecasted But Sold",IF(AND(L805&gt;0,J805=0),"Forecasted But Not Sold",IF(L805/J805&gt;1.1,"Overforecast",IF(L805/J805&lt;0.9,"Underforecast","Normal")))))</f>
        <v>Underforecast</v>
      </c>
      <c r="AE805" s="61" t="str">
        <f>IF(SUM(J805,M805)=0,"Others",IF(AND(M805=0,J805&gt;0),"Not Forecasted But Sold",IF(AND(M805&gt;0,J805=0),"Forecasted But Not Sold",IF(M805/J805&gt;1.1,"Overforecast",IF(M805/J805&lt;0.9,"Underforecast","Normal")))))</f>
        <v>Underforecast</v>
      </c>
      <c r="AF805" s="144" t="str">
        <f>IFERROR(IF(J805=0,"0",VLOOKUP(J805/M805,Master!$N$5:$P$11,3,TRUE)),"Sales Agst No FC")</f>
        <v>120-150</v>
      </c>
    </row>
    <row r="806" spans="1:32" x14ac:dyDescent="0.45">
      <c r="A806" s="60" t="s">
        <v>2302</v>
      </c>
      <c r="B806" s="61" t="s">
        <v>1121</v>
      </c>
      <c r="C806" s="61" t="s">
        <v>1136</v>
      </c>
      <c r="D806" s="61" t="s">
        <v>1261</v>
      </c>
      <c r="E806" s="62" t="s">
        <v>917</v>
      </c>
      <c r="F806" s="62" t="s">
        <v>2092</v>
      </c>
      <c r="G806" s="63">
        <v>44593</v>
      </c>
      <c r="H806" s="64">
        <v>7899</v>
      </c>
      <c r="I806" s="61" t="str">
        <f t="shared" si="68"/>
        <v>Demand</v>
      </c>
      <c r="J806" s="66">
        <v>1423</v>
      </c>
      <c r="K806" s="67">
        <v>1800</v>
      </c>
      <c r="L806" s="64">
        <v>1800</v>
      </c>
      <c r="M806" s="64">
        <v>1800</v>
      </c>
      <c r="N806" s="67">
        <f>ABS(K806-$J806)</f>
        <v>377</v>
      </c>
      <c r="O806" s="64">
        <f>ABS(L806-$J806)</f>
        <v>377</v>
      </c>
      <c r="P806" s="64">
        <f>ABS(M806-$J806)</f>
        <v>377</v>
      </c>
      <c r="Q806" s="66">
        <v>2.628309530218496</v>
      </c>
      <c r="R806" s="66">
        <f>$Q806*J806</f>
        <v>3740.0844615009196</v>
      </c>
      <c r="S806" s="67">
        <f>$Q806*K806</f>
        <v>4730.9571543932925</v>
      </c>
      <c r="T806" s="64">
        <f>$Q806*L806</f>
        <v>4730.9571543932925</v>
      </c>
      <c r="U806" s="64">
        <f>$Q806*M806</f>
        <v>4730.9571543932925</v>
      </c>
      <c r="V806" s="67">
        <f t="shared" si="65"/>
        <v>990.87269289237292</v>
      </c>
      <c r="W806" s="64">
        <f t="shared" si="66"/>
        <v>990.87269289237292</v>
      </c>
      <c r="X806" s="117">
        <f t="shared" si="67"/>
        <v>990.87269289237292</v>
      </c>
      <c r="Y806" s="75">
        <f>IFERROR(MAX(1-N806/$J806,0),1)</f>
        <v>0.73506676036542518</v>
      </c>
      <c r="Z806" s="27">
        <f>IFERROR(MAX(1-O806/$J806,0),1)</f>
        <v>0.73506676036542518</v>
      </c>
      <c r="AA806" s="76">
        <f>IFERROR(MAX(1-P806/$J806,0),1)</f>
        <v>0.73506676036542518</v>
      </c>
      <c r="AB806" s="65" t="str">
        <f>IF(SUM($J806,M806)=0,"Others",VLOOKUP(AA806,Master!$B$4:$D$13,3,TRUE))</f>
        <v>70-80%</v>
      </c>
      <c r="AC806" s="60" t="str">
        <f>IF(SUM(J806,K806)=0,"Others",IF(AND(K806=0,J806&gt;0),"Not Forecasted But Sold",IF(AND(K806&gt;0,J806=0),"Forecasted But Not Sold",IF(K806/J806&gt;1.1,"Overforecast",IF(K806/J806&lt;0.9,"Underforecast","Normal")))))</f>
        <v>Overforecast</v>
      </c>
      <c r="AD806" s="61" t="str">
        <f>IF(SUM(J806,L806)=0,"Others",IF(AND(L806=0,J806&gt;0),"Not Forecasted But Sold",IF(AND(L806&gt;0,J806=0),"Forecasted But Not Sold",IF(L806/J806&gt;1.1,"Overforecast",IF(L806/J806&lt;0.9,"Underforecast","Normal")))))</f>
        <v>Overforecast</v>
      </c>
      <c r="AE806" s="61" t="str">
        <f>IF(SUM(J806,M806)=0,"Others",IF(AND(M806=0,J806&gt;0),"Not Forecasted But Sold",IF(AND(M806&gt;0,J806=0),"Forecasted But Not Sold",IF(M806/J806&gt;1.1,"Overforecast",IF(M806/J806&lt;0.9,"Underforecast","Normal")))))</f>
        <v>Overforecast</v>
      </c>
      <c r="AF806" s="144" t="str">
        <f>IFERROR(IF(J806=0,"0",VLOOKUP(J806/M806,Master!$N$5:$P$11,3,TRUE)),"Sales Agst No FC")</f>
        <v>50-80</v>
      </c>
    </row>
    <row r="807" spans="1:32" x14ac:dyDescent="0.45">
      <c r="A807" s="60" t="s">
        <v>2302</v>
      </c>
      <c r="B807" s="61" t="s">
        <v>1121</v>
      </c>
      <c r="C807" s="61" t="s">
        <v>1136</v>
      </c>
      <c r="D807" s="61" t="s">
        <v>1261</v>
      </c>
      <c r="E807" s="62" t="s">
        <v>918</v>
      </c>
      <c r="F807" s="62" t="s">
        <v>2093</v>
      </c>
      <c r="G807" s="63">
        <v>44593</v>
      </c>
      <c r="H807" s="64">
        <v>221</v>
      </c>
      <c r="I807" s="61" t="str">
        <f t="shared" si="68"/>
        <v>Demand</v>
      </c>
      <c r="J807" s="66">
        <v>196</v>
      </c>
      <c r="K807" s="67">
        <v>750</v>
      </c>
      <c r="L807" s="64">
        <v>750</v>
      </c>
      <c r="M807" s="64">
        <v>0</v>
      </c>
      <c r="N807" s="67">
        <f>ABS(K807-$J807)</f>
        <v>554</v>
      </c>
      <c r="O807" s="64">
        <f>ABS(L807-$J807)</f>
        <v>554</v>
      </c>
      <c r="P807" s="64">
        <f>ABS(M807-$J807)</f>
        <v>196</v>
      </c>
      <c r="Q807" s="66">
        <v>7.8307132887642457</v>
      </c>
      <c r="R807" s="66">
        <f>$Q807*J807</f>
        <v>1534.8198045977922</v>
      </c>
      <c r="S807" s="67">
        <f>$Q807*K807</f>
        <v>5873.0349665731846</v>
      </c>
      <c r="T807" s="64">
        <f>$Q807*L807</f>
        <v>5873.0349665731846</v>
      </c>
      <c r="U807" s="64">
        <f>$Q807*M807</f>
        <v>0</v>
      </c>
      <c r="V807" s="67">
        <f t="shared" si="65"/>
        <v>4338.2151619753922</v>
      </c>
      <c r="W807" s="64">
        <f t="shared" si="66"/>
        <v>4338.2151619753922</v>
      </c>
      <c r="X807" s="117">
        <f t="shared" si="67"/>
        <v>1534.8198045977922</v>
      </c>
      <c r="Y807" s="75">
        <f>IFERROR(MAX(1-N807/$J807,0),1)</f>
        <v>0</v>
      </c>
      <c r="Z807" s="27">
        <f>IFERROR(MAX(1-O807/$J807,0),1)</f>
        <v>0</v>
      </c>
      <c r="AA807" s="76">
        <f>IFERROR(MAX(1-P807/$J807,0),1)</f>
        <v>0</v>
      </c>
      <c r="AB807" s="65" t="str">
        <f>IF(SUM($J807,M807)=0,"Others",VLOOKUP(AA807,Master!$B$4:$D$13,3,TRUE))</f>
        <v>0-10%</v>
      </c>
      <c r="AC807" s="60" t="str">
        <f>IF(SUM(J807,K807)=0,"Others",IF(AND(K807=0,J807&gt;0),"Not Forecasted But Sold",IF(AND(K807&gt;0,J807=0),"Forecasted But Not Sold",IF(K807/J807&gt;1.1,"Overforecast",IF(K807/J807&lt;0.9,"Underforecast","Normal")))))</f>
        <v>Overforecast</v>
      </c>
      <c r="AD807" s="61" t="str">
        <f>IF(SUM(J807,L807)=0,"Others",IF(AND(L807=0,J807&gt;0),"Not Forecasted But Sold",IF(AND(L807&gt;0,J807=0),"Forecasted But Not Sold",IF(L807/J807&gt;1.1,"Overforecast",IF(L807/J807&lt;0.9,"Underforecast","Normal")))))</f>
        <v>Overforecast</v>
      </c>
      <c r="AE807" s="61" t="str">
        <f>IF(SUM(J807,M807)=0,"Others",IF(AND(M807=0,J807&gt;0),"Not Forecasted But Sold",IF(AND(M807&gt;0,J807=0),"Forecasted But Not Sold",IF(M807/J807&gt;1.1,"Overforecast",IF(M807/J807&lt;0.9,"Underforecast","Normal")))))</f>
        <v>Not Forecasted But Sold</v>
      </c>
      <c r="AF807" s="144" t="str">
        <f>IFERROR(IF(J807=0,"0",VLOOKUP(J807/M807,Master!$N$5:$P$11,3,TRUE)),"Sales Agst No FC")</f>
        <v>Sales Agst No FC</v>
      </c>
    </row>
    <row r="808" spans="1:32" x14ac:dyDescent="0.45">
      <c r="A808" s="60" t="s">
        <v>2302</v>
      </c>
      <c r="B808" s="61" t="s">
        <v>1122</v>
      </c>
      <c r="C808" s="61" t="s">
        <v>1129</v>
      </c>
      <c r="D808" s="61" t="s">
        <v>1262</v>
      </c>
      <c r="E808" s="62" t="s">
        <v>919</v>
      </c>
      <c r="F808" s="62" t="s">
        <v>2094</v>
      </c>
      <c r="G808" s="63">
        <v>44593</v>
      </c>
      <c r="H808" s="64">
        <v>17034</v>
      </c>
      <c r="I808" s="61" t="str">
        <f t="shared" si="68"/>
        <v>Demand</v>
      </c>
      <c r="J808" s="66">
        <v>3009</v>
      </c>
      <c r="K808" s="67">
        <v>4000</v>
      </c>
      <c r="L808" s="64">
        <v>4000</v>
      </c>
      <c r="M808" s="64">
        <v>5800</v>
      </c>
      <c r="N808" s="67">
        <f>ABS(K808-$J808)</f>
        <v>991</v>
      </c>
      <c r="O808" s="64">
        <f>ABS(L808-$J808)</f>
        <v>991</v>
      </c>
      <c r="P808" s="64">
        <f>ABS(M808-$J808)</f>
        <v>2791</v>
      </c>
      <c r="Q808" s="66">
        <v>7.5435625122219809</v>
      </c>
      <c r="R808" s="66">
        <f>$Q808*J808</f>
        <v>22698.579599275941</v>
      </c>
      <c r="S808" s="67">
        <f>$Q808*K808</f>
        <v>30174.250048887923</v>
      </c>
      <c r="T808" s="64">
        <f>$Q808*L808</f>
        <v>30174.250048887923</v>
      </c>
      <c r="U808" s="64">
        <f>$Q808*M808</f>
        <v>43752.662570887493</v>
      </c>
      <c r="V808" s="67">
        <f t="shared" si="65"/>
        <v>7475.6704496119819</v>
      </c>
      <c r="W808" s="64">
        <f t="shared" si="66"/>
        <v>7475.6704496119819</v>
      </c>
      <c r="X808" s="117">
        <f t="shared" si="67"/>
        <v>21054.082971611551</v>
      </c>
      <c r="Y808" s="75">
        <f>IFERROR(MAX(1-N808/$J808,0),1)</f>
        <v>0.67065470255898973</v>
      </c>
      <c r="Z808" s="27">
        <f>IFERROR(MAX(1-O808/$J808,0),1)</f>
        <v>0.67065470255898973</v>
      </c>
      <c r="AA808" s="76">
        <f>IFERROR(MAX(1-P808/$J808,0),1)</f>
        <v>7.244931871053506E-2</v>
      </c>
      <c r="AB808" s="65" t="str">
        <f>IF(SUM($J808,M808)=0,"Others",VLOOKUP(AA808,Master!$B$4:$D$13,3,TRUE))</f>
        <v>0-10%</v>
      </c>
      <c r="AC808" s="60" t="str">
        <f>IF(SUM(J808,K808)=0,"Others",IF(AND(K808=0,J808&gt;0),"Not Forecasted But Sold",IF(AND(K808&gt;0,J808=0),"Forecasted But Not Sold",IF(K808/J808&gt;1.1,"Overforecast",IF(K808/J808&lt;0.9,"Underforecast","Normal")))))</f>
        <v>Overforecast</v>
      </c>
      <c r="AD808" s="61" t="str">
        <f>IF(SUM(J808,L808)=0,"Others",IF(AND(L808=0,J808&gt;0),"Not Forecasted But Sold",IF(AND(L808&gt;0,J808=0),"Forecasted But Not Sold",IF(L808/J808&gt;1.1,"Overforecast",IF(L808/J808&lt;0.9,"Underforecast","Normal")))))</f>
        <v>Overforecast</v>
      </c>
      <c r="AE808" s="61" t="str">
        <f>IF(SUM(J808,M808)=0,"Others",IF(AND(M808=0,J808&gt;0),"Not Forecasted But Sold",IF(AND(M808&gt;0,J808=0),"Forecasted But Not Sold",IF(M808/J808&gt;1.1,"Overforecast",IF(M808/J808&lt;0.9,"Underforecast","Normal")))))</f>
        <v>Overforecast</v>
      </c>
      <c r="AF808" s="144" t="str">
        <f>IFERROR(IF(J808=0,"0",VLOOKUP(J808/M808,Master!$N$5:$P$11,3,TRUE)),"Sales Agst No FC")</f>
        <v>50-80</v>
      </c>
    </row>
    <row r="809" spans="1:32" x14ac:dyDescent="0.45">
      <c r="A809" s="60" t="s">
        <v>2302</v>
      </c>
      <c r="B809" s="61" t="s">
        <v>1122</v>
      </c>
      <c r="C809" s="61" t="s">
        <v>1129</v>
      </c>
      <c r="D809" s="61" t="s">
        <v>1262</v>
      </c>
      <c r="E809" s="62" t="s">
        <v>920</v>
      </c>
      <c r="F809" s="62" t="s">
        <v>2095</v>
      </c>
      <c r="G809" s="63">
        <v>44593</v>
      </c>
      <c r="H809" s="64">
        <v>1638</v>
      </c>
      <c r="I809" s="61" t="str">
        <f t="shared" si="68"/>
        <v>Demand</v>
      </c>
      <c r="J809" s="66">
        <v>95</v>
      </c>
      <c r="K809" s="67">
        <v>20</v>
      </c>
      <c r="L809" s="64">
        <v>20</v>
      </c>
      <c r="M809" s="64">
        <v>120</v>
      </c>
      <c r="N809" s="67">
        <f>ABS(K809-$J809)</f>
        <v>75</v>
      </c>
      <c r="O809" s="64">
        <f>ABS(L809-$J809)</f>
        <v>75</v>
      </c>
      <c r="P809" s="64">
        <f>ABS(M809-$J809)</f>
        <v>25</v>
      </c>
      <c r="Q809" s="66">
        <v>2.0532982206011532</v>
      </c>
      <c r="R809" s="66">
        <f>$Q809*J809</f>
        <v>195.06333095710954</v>
      </c>
      <c r="S809" s="67">
        <f>$Q809*K809</f>
        <v>41.065964412023064</v>
      </c>
      <c r="T809" s="64">
        <f>$Q809*L809</f>
        <v>41.065964412023064</v>
      </c>
      <c r="U809" s="64">
        <f>$Q809*M809</f>
        <v>246.39578647213838</v>
      </c>
      <c r="V809" s="67">
        <f t="shared" si="65"/>
        <v>153.99736654508649</v>
      </c>
      <c r="W809" s="64">
        <f t="shared" si="66"/>
        <v>153.99736654508649</v>
      </c>
      <c r="X809" s="117">
        <f t="shared" si="67"/>
        <v>51.33245551502884</v>
      </c>
      <c r="Y809" s="75">
        <f>IFERROR(MAX(1-N809/$J809,0),1)</f>
        <v>0.21052631578947367</v>
      </c>
      <c r="Z809" s="27">
        <f>IFERROR(MAX(1-O809/$J809,0),1)</f>
        <v>0.21052631578947367</v>
      </c>
      <c r="AA809" s="76">
        <f>IFERROR(MAX(1-P809/$J809,0),1)</f>
        <v>0.73684210526315796</v>
      </c>
      <c r="AB809" s="65" t="str">
        <f>IF(SUM($J809,M809)=0,"Others",VLOOKUP(AA809,Master!$B$4:$D$13,3,TRUE))</f>
        <v>70-80%</v>
      </c>
      <c r="AC809" s="60" t="str">
        <f>IF(SUM(J809,K809)=0,"Others",IF(AND(K809=0,J809&gt;0),"Not Forecasted But Sold",IF(AND(K809&gt;0,J809=0),"Forecasted But Not Sold",IF(K809/J809&gt;1.1,"Overforecast",IF(K809/J809&lt;0.9,"Underforecast","Normal")))))</f>
        <v>Underforecast</v>
      </c>
      <c r="AD809" s="61" t="str">
        <f>IF(SUM(J809,L809)=0,"Others",IF(AND(L809=0,J809&gt;0),"Not Forecasted But Sold",IF(AND(L809&gt;0,J809=0),"Forecasted But Not Sold",IF(L809/J809&gt;1.1,"Overforecast",IF(L809/J809&lt;0.9,"Underforecast","Normal")))))</f>
        <v>Underforecast</v>
      </c>
      <c r="AE809" s="61" t="str">
        <f>IF(SUM(J809,M809)=0,"Others",IF(AND(M809=0,J809&gt;0),"Not Forecasted But Sold",IF(AND(M809&gt;0,J809=0),"Forecasted But Not Sold",IF(M809/J809&gt;1.1,"Overforecast",IF(M809/J809&lt;0.9,"Underforecast","Normal")))))</f>
        <v>Overforecast</v>
      </c>
      <c r="AF809" s="144" t="str">
        <f>IFERROR(IF(J809=0,"0",VLOOKUP(J809/M809,Master!$N$5:$P$11,3,TRUE)),"Sales Agst No FC")</f>
        <v>50-80</v>
      </c>
    </row>
    <row r="810" spans="1:32" x14ac:dyDescent="0.45">
      <c r="A810" s="60" t="s">
        <v>2302</v>
      </c>
      <c r="B810" s="61" t="s">
        <v>1122</v>
      </c>
      <c r="C810" s="61" t="s">
        <v>1129</v>
      </c>
      <c r="D810" s="61" t="s">
        <v>1262</v>
      </c>
      <c r="E810" s="62" t="s">
        <v>921</v>
      </c>
      <c r="F810" s="62" t="s">
        <v>2096</v>
      </c>
      <c r="G810" s="63">
        <v>44593</v>
      </c>
      <c r="H810" s="64">
        <v>560</v>
      </c>
      <c r="I810" s="61" t="str">
        <f t="shared" si="68"/>
        <v>Demand</v>
      </c>
      <c r="J810" s="66">
        <v>74</v>
      </c>
      <c r="K810" s="67">
        <v>280</v>
      </c>
      <c r="L810" s="64">
        <v>280</v>
      </c>
      <c r="M810" s="64">
        <v>630</v>
      </c>
      <c r="N810" s="67">
        <f>ABS(K810-$J810)</f>
        <v>206</v>
      </c>
      <c r="O810" s="64">
        <f>ABS(L810-$J810)</f>
        <v>206</v>
      </c>
      <c r="P810" s="64">
        <f>ABS(M810-$J810)</f>
        <v>556</v>
      </c>
      <c r="Q810" s="66">
        <v>3.8537363494885621</v>
      </c>
      <c r="R810" s="66">
        <f>$Q810*J810</f>
        <v>285.17648986215357</v>
      </c>
      <c r="S810" s="67">
        <f>$Q810*K810</f>
        <v>1079.0461778567974</v>
      </c>
      <c r="T810" s="64">
        <f>$Q810*L810</f>
        <v>1079.0461778567974</v>
      </c>
      <c r="U810" s="64">
        <f>$Q810*M810</f>
        <v>2427.853900177794</v>
      </c>
      <c r="V810" s="67">
        <f t="shared" si="65"/>
        <v>793.86968799464375</v>
      </c>
      <c r="W810" s="64">
        <f t="shared" si="66"/>
        <v>793.86968799464375</v>
      </c>
      <c r="X810" s="117">
        <f t="shared" si="67"/>
        <v>2142.6774103156404</v>
      </c>
      <c r="Y810" s="75">
        <f>IFERROR(MAX(1-N810/$J810,0),1)</f>
        <v>0</v>
      </c>
      <c r="Z810" s="27">
        <f>IFERROR(MAX(1-O810/$J810,0),1)</f>
        <v>0</v>
      </c>
      <c r="AA810" s="76">
        <f>IFERROR(MAX(1-P810/$J810,0),1)</f>
        <v>0</v>
      </c>
      <c r="AB810" s="65" t="str">
        <f>IF(SUM($J810,M810)=0,"Others",VLOOKUP(AA810,Master!$B$4:$D$13,3,TRUE))</f>
        <v>0-10%</v>
      </c>
      <c r="AC810" s="60" t="str">
        <f>IF(SUM(J810,K810)=0,"Others",IF(AND(K810=0,J810&gt;0),"Not Forecasted But Sold",IF(AND(K810&gt;0,J810=0),"Forecasted But Not Sold",IF(K810/J810&gt;1.1,"Overforecast",IF(K810/J810&lt;0.9,"Underforecast","Normal")))))</f>
        <v>Overforecast</v>
      </c>
      <c r="AD810" s="61" t="str">
        <f>IF(SUM(J810,L810)=0,"Others",IF(AND(L810=0,J810&gt;0),"Not Forecasted But Sold",IF(AND(L810&gt;0,J810=0),"Forecasted But Not Sold",IF(L810/J810&gt;1.1,"Overforecast",IF(L810/J810&lt;0.9,"Underforecast","Normal")))))</f>
        <v>Overforecast</v>
      </c>
      <c r="AE810" s="61" t="str">
        <f>IF(SUM(J810,M810)=0,"Others",IF(AND(M810=0,J810&gt;0),"Not Forecasted But Sold",IF(AND(M810&gt;0,J810=0),"Forecasted But Not Sold",IF(M810/J810&gt;1.1,"Overforecast",IF(M810/J810&lt;0.9,"Underforecast","Normal")))))</f>
        <v>Overforecast</v>
      </c>
      <c r="AF810" s="144" t="str">
        <f>IFERROR(IF(J810=0,"0",VLOOKUP(J810/M810,Master!$N$5:$P$11,3,TRUE)),"Sales Agst No FC")</f>
        <v>0-25</v>
      </c>
    </row>
    <row r="811" spans="1:32" x14ac:dyDescent="0.45">
      <c r="A811" s="60" t="s">
        <v>2302</v>
      </c>
      <c r="B811" s="61" t="s">
        <v>1122</v>
      </c>
      <c r="C811" s="61" t="s">
        <v>1129</v>
      </c>
      <c r="D811" s="61" t="s">
        <v>1262</v>
      </c>
      <c r="E811" s="62" t="s">
        <v>922</v>
      </c>
      <c r="F811" s="62" t="s">
        <v>2097</v>
      </c>
      <c r="G811" s="63">
        <v>44593</v>
      </c>
      <c r="H811" s="64">
        <v>9431</v>
      </c>
      <c r="I811" s="61" t="str">
        <f t="shared" si="68"/>
        <v>Demand</v>
      </c>
      <c r="J811" s="66">
        <v>1904</v>
      </c>
      <c r="K811" s="67">
        <v>5000</v>
      </c>
      <c r="L811" s="64">
        <v>5000</v>
      </c>
      <c r="M811" s="64">
        <v>5300</v>
      </c>
      <c r="N811" s="67">
        <f>ABS(K811-$J811)</f>
        <v>3096</v>
      </c>
      <c r="O811" s="64">
        <f>ABS(L811-$J811)</f>
        <v>3096</v>
      </c>
      <c r="P811" s="64">
        <f>ABS(M811-$J811)</f>
        <v>3396</v>
      </c>
      <c r="Q811" s="66">
        <v>3.862800975038998</v>
      </c>
      <c r="R811" s="66">
        <f>$Q811*J811</f>
        <v>7354.7730564742524</v>
      </c>
      <c r="S811" s="67">
        <f>$Q811*K811</f>
        <v>19314.004875194991</v>
      </c>
      <c r="T811" s="64">
        <f>$Q811*L811</f>
        <v>19314.004875194991</v>
      </c>
      <c r="U811" s="64">
        <f>$Q811*M811</f>
        <v>20472.845167706688</v>
      </c>
      <c r="V811" s="67">
        <f t="shared" si="65"/>
        <v>11959.231818720738</v>
      </c>
      <c r="W811" s="64">
        <f t="shared" si="66"/>
        <v>11959.231818720738</v>
      </c>
      <c r="X811" s="117">
        <f t="shared" si="67"/>
        <v>13118.072111232435</v>
      </c>
      <c r="Y811" s="75">
        <f>IFERROR(MAX(1-N811/$J811,0),1)</f>
        <v>0</v>
      </c>
      <c r="Z811" s="27">
        <f>IFERROR(MAX(1-O811/$J811,0),1)</f>
        <v>0</v>
      </c>
      <c r="AA811" s="76">
        <f>IFERROR(MAX(1-P811/$J811,0),1)</f>
        <v>0</v>
      </c>
      <c r="AB811" s="65" t="str">
        <f>IF(SUM($J811,M811)=0,"Others",VLOOKUP(AA811,Master!$B$4:$D$13,3,TRUE))</f>
        <v>0-10%</v>
      </c>
      <c r="AC811" s="60" t="str">
        <f>IF(SUM(J811,K811)=0,"Others",IF(AND(K811=0,J811&gt;0),"Not Forecasted But Sold",IF(AND(K811&gt;0,J811=0),"Forecasted But Not Sold",IF(K811/J811&gt;1.1,"Overforecast",IF(K811/J811&lt;0.9,"Underforecast","Normal")))))</f>
        <v>Overforecast</v>
      </c>
      <c r="AD811" s="61" t="str">
        <f>IF(SUM(J811,L811)=0,"Others",IF(AND(L811=0,J811&gt;0),"Not Forecasted But Sold",IF(AND(L811&gt;0,J811=0),"Forecasted But Not Sold",IF(L811/J811&gt;1.1,"Overforecast",IF(L811/J811&lt;0.9,"Underforecast","Normal")))))</f>
        <v>Overforecast</v>
      </c>
      <c r="AE811" s="61" t="str">
        <f>IF(SUM(J811,M811)=0,"Others",IF(AND(M811=0,J811&gt;0),"Not Forecasted But Sold",IF(AND(M811&gt;0,J811=0),"Forecasted But Not Sold",IF(M811/J811&gt;1.1,"Overforecast",IF(M811/J811&lt;0.9,"Underforecast","Normal")))))</f>
        <v>Overforecast</v>
      </c>
      <c r="AF811" s="144" t="str">
        <f>IFERROR(IF(J811=0,"0",VLOOKUP(J811/M811,Master!$N$5:$P$11,3,TRUE)),"Sales Agst No FC")</f>
        <v>25-50</v>
      </c>
    </row>
    <row r="812" spans="1:32" x14ac:dyDescent="0.45">
      <c r="A812" s="60" t="s">
        <v>2302</v>
      </c>
      <c r="B812" s="61" t="s">
        <v>1122</v>
      </c>
      <c r="C812" s="61" t="s">
        <v>1129</v>
      </c>
      <c r="D812" s="61" t="s">
        <v>1262</v>
      </c>
      <c r="E812" s="62" t="s">
        <v>923</v>
      </c>
      <c r="F812" s="62" t="s">
        <v>2098</v>
      </c>
      <c r="G812" s="63">
        <v>44593</v>
      </c>
      <c r="H812" s="64">
        <v>7393</v>
      </c>
      <c r="I812" s="61" t="str">
        <f t="shared" si="68"/>
        <v>Demand</v>
      </c>
      <c r="J812" s="66">
        <v>50</v>
      </c>
      <c r="K812" s="67">
        <v>40</v>
      </c>
      <c r="L812" s="64">
        <v>40</v>
      </c>
      <c r="M812" s="64">
        <v>150</v>
      </c>
      <c r="N812" s="67">
        <f>ABS(K812-$J812)</f>
        <v>10</v>
      </c>
      <c r="O812" s="64">
        <f>ABS(L812-$J812)</f>
        <v>10</v>
      </c>
      <c r="P812" s="64">
        <f>ABS(M812-$J812)</f>
        <v>100</v>
      </c>
      <c r="Q812" s="66">
        <v>1.4765911444184658</v>
      </c>
      <c r="R812" s="66">
        <f>$Q812*J812</f>
        <v>73.829557220923292</v>
      </c>
      <c r="S812" s="67">
        <f>$Q812*K812</f>
        <v>59.063645776738632</v>
      </c>
      <c r="T812" s="64">
        <f>$Q812*L812</f>
        <v>59.063645776738632</v>
      </c>
      <c r="U812" s="64">
        <f>$Q812*M812</f>
        <v>221.48867166276989</v>
      </c>
      <c r="V812" s="67">
        <f t="shared" si="65"/>
        <v>14.76591144418466</v>
      </c>
      <c r="W812" s="64">
        <f t="shared" si="66"/>
        <v>14.76591144418466</v>
      </c>
      <c r="X812" s="117">
        <f t="shared" si="67"/>
        <v>147.65911444184661</v>
      </c>
      <c r="Y812" s="75">
        <f>IFERROR(MAX(1-N812/$J812,0),1)</f>
        <v>0.8</v>
      </c>
      <c r="Z812" s="27">
        <f>IFERROR(MAX(1-O812/$J812,0),1)</f>
        <v>0.8</v>
      </c>
      <c r="AA812" s="76">
        <f>IFERROR(MAX(1-P812/$J812,0),1)</f>
        <v>0</v>
      </c>
      <c r="AB812" s="65" t="str">
        <f>IF(SUM($J812,M812)=0,"Others",VLOOKUP(AA812,Master!$B$4:$D$13,3,TRUE))</f>
        <v>0-10%</v>
      </c>
      <c r="AC812" s="60" t="str">
        <f>IF(SUM(J812,K812)=0,"Others",IF(AND(K812=0,J812&gt;0),"Not Forecasted But Sold",IF(AND(K812&gt;0,J812=0),"Forecasted But Not Sold",IF(K812/J812&gt;1.1,"Overforecast",IF(K812/J812&lt;0.9,"Underforecast","Normal")))))</f>
        <v>Underforecast</v>
      </c>
      <c r="AD812" s="61" t="str">
        <f>IF(SUM(J812,L812)=0,"Others",IF(AND(L812=0,J812&gt;0),"Not Forecasted But Sold",IF(AND(L812&gt;0,J812=0),"Forecasted But Not Sold",IF(L812/J812&gt;1.1,"Overforecast",IF(L812/J812&lt;0.9,"Underforecast","Normal")))))</f>
        <v>Underforecast</v>
      </c>
      <c r="AE812" s="61" t="str">
        <f>IF(SUM(J812,M812)=0,"Others",IF(AND(M812=0,J812&gt;0),"Not Forecasted But Sold",IF(AND(M812&gt;0,J812=0),"Forecasted But Not Sold",IF(M812/J812&gt;1.1,"Overforecast",IF(M812/J812&lt;0.9,"Underforecast","Normal")))))</f>
        <v>Overforecast</v>
      </c>
      <c r="AF812" s="144" t="str">
        <f>IFERROR(IF(J812=0,"0",VLOOKUP(J812/M812,Master!$N$5:$P$11,3,TRUE)),"Sales Agst No FC")</f>
        <v>25-50</v>
      </c>
    </row>
    <row r="813" spans="1:32" x14ac:dyDescent="0.45">
      <c r="A813" s="60" t="s">
        <v>2302</v>
      </c>
      <c r="B813" s="61" t="s">
        <v>1122</v>
      </c>
      <c r="C813" s="61" t="s">
        <v>1129</v>
      </c>
      <c r="D813" s="61" t="s">
        <v>1262</v>
      </c>
      <c r="E813" s="62" t="s">
        <v>924</v>
      </c>
      <c r="F813" s="62" t="s">
        <v>2099</v>
      </c>
      <c r="G813" s="63">
        <v>44593</v>
      </c>
      <c r="H813" s="64">
        <v>3884</v>
      </c>
      <c r="I813" s="61" t="str">
        <f t="shared" si="68"/>
        <v>Demand</v>
      </c>
      <c r="J813" s="66">
        <v>125</v>
      </c>
      <c r="K813" s="67">
        <v>800</v>
      </c>
      <c r="L813" s="64">
        <v>800</v>
      </c>
      <c r="M813" s="64">
        <v>720</v>
      </c>
      <c r="N813" s="67">
        <f>ABS(K813-$J813)</f>
        <v>675</v>
      </c>
      <c r="O813" s="64">
        <f>ABS(L813-$J813)</f>
        <v>675</v>
      </c>
      <c r="P813" s="64">
        <f>ABS(M813-$J813)</f>
        <v>595</v>
      </c>
      <c r="Q813" s="66">
        <v>2.3998167637111996</v>
      </c>
      <c r="R813" s="66">
        <f>$Q813*J813</f>
        <v>299.97709546389996</v>
      </c>
      <c r="S813" s="67">
        <f>$Q813*K813</f>
        <v>1919.8534109689597</v>
      </c>
      <c r="T813" s="64">
        <f>$Q813*L813</f>
        <v>1919.8534109689597</v>
      </c>
      <c r="U813" s="64">
        <f>$Q813*M813</f>
        <v>1727.8680698720636</v>
      </c>
      <c r="V813" s="67">
        <f t="shared" si="65"/>
        <v>1619.8763155050597</v>
      </c>
      <c r="W813" s="64">
        <f t="shared" si="66"/>
        <v>1619.8763155050597</v>
      </c>
      <c r="X813" s="117">
        <f t="shared" si="67"/>
        <v>1427.8909744081636</v>
      </c>
      <c r="Y813" s="75">
        <f>IFERROR(MAX(1-N813/$J813,0),1)</f>
        <v>0</v>
      </c>
      <c r="Z813" s="27">
        <f>IFERROR(MAX(1-O813/$J813,0),1)</f>
        <v>0</v>
      </c>
      <c r="AA813" s="76">
        <f>IFERROR(MAX(1-P813/$J813,0),1)</f>
        <v>0</v>
      </c>
      <c r="AB813" s="65" t="str">
        <f>IF(SUM($J813,M813)=0,"Others",VLOOKUP(AA813,Master!$B$4:$D$13,3,TRUE))</f>
        <v>0-10%</v>
      </c>
      <c r="AC813" s="60" t="str">
        <f>IF(SUM(J813,K813)=0,"Others",IF(AND(K813=0,J813&gt;0),"Not Forecasted But Sold",IF(AND(K813&gt;0,J813=0),"Forecasted But Not Sold",IF(K813/J813&gt;1.1,"Overforecast",IF(K813/J813&lt;0.9,"Underforecast","Normal")))))</f>
        <v>Overforecast</v>
      </c>
      <c r="AD813" s="61" t="str">
        <f>IF(SUM(J813,L813)=0,"Others",IF(AND(L813=0,J813&gt;0),"Not Forecasted But Sold",IF(AND(L813&gt;0,J813=0),"Forecasted But Not Sold",IF(L813/J813&gt;1.1,"Overforecast",IF(L813/J813&lt;0.9,"Underforecast","Normal")))))</f>
        <v>Overforecast</v>
      </c>
      <c r="AE813" s="61" t="str">
        <f>IF(SUM(J813,M813)=0,"Others",IF(AND(M813=0,J813&gt;0),"Not Forecasted But Sold",IF(AND(M813&gt;0,J813=0),"Forecasted But Not Sold",IF(M813/J813&gt;1.1,"Overforecast",IF(M813/J813&lt;0.9,"Underforecast","Normal")))))</f>
        <v>Overforecast</v>
      </c>
      <c r="AF813" s="144" t="str">
        <f>IFERROR(IF(J813=0,"0",VLOOKUP(J813/M813,Master!$N$5:$P$11,3,TRUE)),"Sales Agst No FC")</f>
        <v>0-25</v>
      </c>
    </row>
    <row r="814" spans="1:32" x14ac:dyDescent="0.45">
      <c r="A814" s="60" t="s">
        <v>2302</v>
      </c>
      <c r="B814" s="61" t="s">
        <v>1123</v>
      </c>
      <c r="C814" s="61" t="s">
        <v>1129</v>
      </c>
      <c r="D814" s="61" t="s">
        <v>1262</v>
      </c>
      <c r="E814" s="62" t="s">
        <v>925</v>
      </c>
      <c r="F814" s="62" t="s">
        <v>2100</v>
      </c>
      <c r="G814" s="63">
        <v>44593</v>
      </c>
      <c r="H814" s="64">
        <v>3121</v>
      </c>
      <c r="I814" s="61" t="str">
        <f t="shared" si="68"/>
        <v>Demand</v>
      </c>
      <c r="J814" s="66">
        <v>491</v>
      </c>
      <c r="K814" s="67">
        <v>839</v>
      </c>
      <c r="L814" s="64">
        <v>839</v>
      </c>
      <c r="M814" s="64">
        <v>800</v>
      </c>
      <c r="N814" s="67">
        <f>ABS(K814-$J814)</f>
        <v>348</v>
      </c>
      <c r="O814" s="64">
        <f>ABS(L814-$J814)</f>
        <v>348</v>
      </c>
      <c r="P814" s="64">
        <f>ABS(M814-$J814)</f>
        <v>309</v>
      </c>
      <c r="Q814" s="66">
        <v>5.5475490925386515</v>
      </c>
      <c r="R814" s="66">
        <f>$Q814*J814</f>
        <v>2723.8466044364777</v>
      </c>
      <c r="S814" s="67">
        <f>$Q814*K814</f>
        <v>4654.3936886399288</v>
      </c>
      <c r="T814" s="64">
        <f>$Q814*L814</f>
        <v>4654.3936886399288</v>
      </c>
      <c r="U814" s="64">
        <f>$Q814*M814</f>
        <v>4438.0392740309208</v>
      </c>
      <c r="V814" s="67">
        <f t="shared" si="65"/>
        <v>1930.547084203451</v>
      </c>
      <c r="W814" s="64">
        <f t="shared" si="66"/>
        <v>1930.547084203451</v>
      </c>
      <c r="X814" s="117">
        <f t="shared" si="67"/>
        <v>1714.192669594443</v>
      </c>
      <c r="Y814" s="75">
        <f>IFERROR(MAX(1-N814/$J814,0),1)</f>
        <v>0.29124236252545821</v>
      </c>
      <c r="Z814" s="27">
        <f>IFERROR(MAX(1-O814/$J814,0),1)</f>
        <v>0.29124236252545821</v>
      </c>
      <c r="AA814" s="76">
        <f>IFERROR(MAX(1-P814/$J814,0),1)</f>
        <v>0.37067209775967414</v>
      </c>
      <c r="AB814" s="65" t="str">
        <f>IF(SUM($J814,M814)=0,"Others",VLOOKUP(AA814,Master!$B$4:$D$13,3,TRUE))</f>
        <v>30-40%</v>
      </c>
      <c r="AC814" s="60" t="str">
        <f>IF(SUM(J814,K814)=0,"Others",IF(AND(K814=0,J814&gt;0),"Not Forecasted But Sold",IF(AND(K814&gt;0,J814=0),"Forecasted But Not Sold",IF(K814/J814&gt;1.1,"Overforecast",IF(K814/J814&lt;0.9,"Underforecast","Normal")))))</f>
        <v>Overforecast</v>
      </c>
      <c r="AD814" s="61" t="str">
        <f>IF(SUM(J814,L814)=0,"Others",IF(AND(L814=0,J814&gt;0),"Not Forecasted But Sold",IF(AND(L814&gt;0,J814=0),"Forecasted But Not Sold",IF(L814/J814&gt;1.1,"Overforecast",IF(L814/J814&lt;0.9,"Underforecast","Normal")))))</f>
        <v>Overforecast</v>
      </c>
      <c r="AE814" s="61" t="str">
        <f>IF(SUM(J814,M814)=0,"Others",IF(AND(M814=0,J814&gt;0),"Not Forecasted But Sold",IF(AND(M814&gt;0,J814=0),"Forecasted But Not Sold",IF(M814/J814&gt;1.1,"Overforecast",IF(M814/J814&lt;0.9,"Underforecast","Normal")))))</f>
        <v>Overforecast</v>
      </c>
      <c r="AF814" s="144" t="str">
        <f>IFERROR(IF(J814=0,"0",VLOOKUP(J814/M814,Master!$N$5:$P$11,3,TRUE)),"Sales Agst No FC")</f>
        <v>50-80</v>
      </c>
    </row>
    <row r="815" spans="1:32" x14ac:dyDescent="0.45">
      <c r="A815" s="60" t="s">
        <v>2302</v>
      </c>
      <c r="B815" s="61" t="s">
        <v>1123</v>
      </c>
      <c r="C815" s="61" t="s">
        <v>1129</v>
      </c>
      <c r="D815" s="61" t="s">
        <v>1262</v>
      </c>
      <c r="E815" s="62" t="s">
        <v>926</v>
      </c>
      <c r="F815" s="62" t="s">
        <v>2101</v>
      </c>
      <c r="G815" s="63">
        <v>44593</v>
      </c>
      <c r="H815" s="64">
        <v>6509</v>
      </c>
      <c r="I815" s="61" t="str">
        <f t="shared" si="68"/>
        <v>Demand</v>
      </c>
      <c r="J815" s="66">
        <v>1314</v>
      </c>
      <c r="K815" s="67">
        <v>1153</v>
      </c>
      <c r="L815" s="64">
        <v>1153</v>
      </c>
      <c r="M815" s="64">
        <v>3000</v>
      </c>
      <c r="N815" s="67">
        <f>ABS(K815-$J815)</f>
        <v>161</v>
      </c>
      <c r="O815" s="64">
        <f>ABS(L815-$J815)</f>
        <v>161</v>
      </c>
      <c r="P815" s="64">
        <f>ABS(M815-$J815)</f>
        <v>1686</v>
      </c>
      <c r="Q815" s="66">
        <v>2.9373695801444817</v>
      </c>
      <c r="R815" s="66">
        <f>$Q815*J815</f>
        <v>3859.7036283098491</v>
      </c>
      <c r="S815" s="67">
        <f>$Q815*K815</f>
        <v>3386.7871259065873</v>
      </c>
      <c r="T815" s="64">
        <f>$Q815*L815</f>
        <v>3386.7871259065873</v>
      </c>
      <c r="U815" s="64">
        <f>$Q815*M815</f>
        <v>8812.1087404334448</v>
      </c>
      <c r="V815" s="67">
        <f t="shared" ref="V815:V867" si="69">ABS(S815-$R815)</f>
        <v>472.9165024032618</v>
      </c>
      <c r="W815" s="64">
        <f t="shared" ref="W815:W867" si="70">ABS(T815-$R815)</f>
        <v>472.9165024032618</v>
      </c>
      <c r="X815" s="117">
        <f t="shared" ref="X815:X867" si="71">ABS(U815-R815)</f>
        <v>4952.4051121235952</v>
      </c>
      <c r="Y815" s="75">
        <f>IFERROR(MAX(1-N815/$J815,0),1)</f>
        <v>0.87747336377473362</v>
      </c>
      <c r="Z815" s="27">
        <f>IFERROR(MAX(1-O815/$J815,0),1)</f>
        <v>0.87747336377473362</v>
      </c>
      <c r="AA815" s="76">
        <f>IFERROR(MAX(1-P815/$J815,0),1)</f>
        <v>0</v>
      </c>
      <c r="AB815" s="65" t="str">
        <f>IF(SUM($J815,M815)=0,"Others",VLOOKUP(AA815,Master!$B$4:$D$13,3,TRUE))</f>
        <v>0-10%</v>
      </c>
      <c r="AC815" s="60" t="str">
        <f>IF(SUM(J815,K815)=0,"Others",IF(AND(K815=0,J815&gt;0),"Not Forecasted But Sold",IF(AND(K815&gt;0,J815=0),"Forecasted But Not Sold",IF(K815/J815&gt;1.1,"Overforecast",IF(K815/J815&lt;0.9,"Underforecast","Normal")))))</f>
        <v>Underforecast</v>
      </c>
      <c r="AD815" s="61" t="str">
        <f>IF(SUM(J815,L815)=0,"Others",IF(AND(L815=0,J815&gt;0),"Not Forecasted But Sold",IF(AND(L815&gt;0,J815=0),"Forecasted But Not Sold",IF(L815/J815&gt;1.1,"Overforecast",IF(L815/J815&lt;0.9,"Underforecast","Normal")))))</f>
        <v>Underforecast</v>
      </c>
      <c r="AE815" s="61" t="str">
        <f>IF(SUM(J815,M815)=0,"Others",IF(AND(M815=0,J815&gt;0),"Not Forecasted But Sold",IF(AND(M815&gt;0,J815=0),"Forecasted But Not Sold",IF(M815/J815&gt;1.1,"Overforecast",IF(M815/J815&lt;0.9,"Underforecast","Normal")))))</f>
        <v>Overforecast</v>
      </c>
      <c r="AF815" s="144" t="str">
        <f>IFERROR(IF(J815=0,"0",VLOOKUP(J815/M815,Master!$N$5:$P$11,3,TRUE)),"Sales Agst No FC")</f>
        <v>25-50</v>
      </c>
    </row>
    <row r="816" spans="1:32" x14ac:dyDescent="0.45">
      <c r="A816" s="60" t="s">
        <v>2302</v>
      </c>
      <c r="B816" s="61" t="s">
        <v>1121</v>
      </c>
      <c r="C816" s="61" t="s">
        <v>1129</v>
      </c>
      <c r="D816" s="61" t="s">
        <v>1262</v>
      </c>
      <c r="E816" s="62" t="s">
        <v>927</v>
      </c>
      <c r="F816" s="62" t="s">
        <v>2102</v>
      </c>
      <c r="G816" s="63">
        <v>44593</v>
      </c>
      <c r="H816" s="64">
        <v>8597</v>
      </c>
      <c r="I816" s="61" t="str">
        <f t="shared" si="68"/>
        <v>Demand</v>
      </c>
      <c r="J816" s="66">
        <v>2693</v>
      </c>
      <c r="K816" s="67">
        <v>2303</v>
      </c>
      <c r="L816" s="64">
        <v>2303</v>
      </c>
      <c r="M816" s="64">
        <v>2000</v>
      </c>
      <c r="N816" s="67">
        <f>ABS(K816-$J816)</f>
        <v>390</v>
      </c>
      <c r="O816" s="64">
        <f>ABS(L816-$J816)</f>
        <v>390</v>
      </c>
      <c r="P816" s="64">
        <f>ABS(M816-$J816)</f>
        <v>693</v>
      </c>
      <c r="Q816" s="66">
        <v>0.58064973491615357</v>
      </c>
      <c r="R816" s="66">
        <f>$Q816*J816</f>
        <v>1563.6897361292015</v>
      </c>
      <c r="S816" s="67">
        <f>$Q816*K816</f>
        <v>1337.2363395119016</v>
      </c>
      <c r="T816" s="64">
        <f>$Q816*L816</f>
        <v>1337.2363395119016</v>
      </c>
      <c r="U816" s="64">
        <f>$Q816*M816</f>
        <v>1161.2994698323071</v>
      </c>
      <c r="V816" s="67">
        <f t="shared" si="69"/>
        <v>226.45339661729986</v>
      </c>
      <c r="W816" s="64">
        <f t="shared" si="70"/>
        <v>226.45339661729986</v>
      </c>
      <c r="X816" s="117">
        <f t="shared" si="71"/>
        <v>402.39026629689442</v>
      </c>
      <c r="Y816" s="75">
        <f>IFERROR(MAX(1-N816/$J816,0),1)</f>
        <v>0.85518009654660232</v>
      </c>
      <c r="Z816" s="27">
        <f>IFERROR(MAX(1-O816/$J816,0),1)</f>
        <v>0.85518009654660232</v>
      </c>
      <c r="AA816" s="76">
        <f>IFERROR(MAX(1-P816/$J816,0),1)</f>
        <v>0.74266617155588566</v>
      </c>
      <c r="AB816" s="65" t="str">
        <f>IF(SUM($J816,M816)=0,"Others",VLOOKUP(AA816,Master!$B$4:$D$13,3,TRUE))</f>
        <v>70-80%</v>
      </c>
      <c r="AC816" s="60" t="str">
        <f>IF(SUM(J816,K816)=0,"Others",IF(AND(K816=0,J816&gt;0),"Not Forecasted But Sold",IF(AND(K816&gt;0,J816=0),"Forecasted But Not Sold",IF(K816/J816&gt;1.1,"Overforecast",IF(K816/J816&lt;0.9,"Underforecast","Normal")))))</f>
        <v>Underforecast</v>
      </c>
      <c r="AD816" s="61" t="str">
        <f>IF(SUM(J816,L816)=0,"Others",IF(AND(L816=0,J816&gt;0),"Not Forecasted But Sold",IF(AND(L816&gt;0,J816=0),"Forecasted But Not Sold",IF(L816/J816&gt;1.1,"Overforecast",IF(L816/J816&lt;0.9,"Underforecast","Normal")))))</f>
        <v>Underforecast</v>
      </c>
      <c r="AE816" s="61" t="str">
        <f>IF(SUM(J816,M816)=0,"Others",IF(AND(M816=0,J816&gt;0),"Not Forecasted But Sold",IF(AND(M816&gt;0,J816=0),"Forecasted But Not Sold",IF(M816/J816&gt;1.1,"Overforecast",IF(M816/J816&lt;0.9,"Underforecast","Normal")))))</f>
        <v>Underforecast</v>
      </c>
      <c r="AF816" s="144" t="str">
        <f>IFERROR(IF(J816=0,"0",VLOOKUP(J816/M816,Master!$N$5:$P$11,3,TRUE)),"Sales Agst No FC")</f>
        <v>120-150</v>
      </c>
    </row>
    <row r="817" spans="1:32" x14ac:dyDescent="0.45">
      <c r="A817" s="60" t="s">
        <v>2302</v>
      </c>
      <c r="B817" s="61" t="s">
        <v>1121</v>
      </c>
      <c r="C817" s="61" t="s">
        <v>1129</v>
      </c>
      <c r="D817" s="61" t="s">
        <v>1262</v>
      </c>
      <c r="E817" s="62" t="s">
        <v>928</v>
      </c>
      <c r="F817" s="62" t="s">
        <v>2103</v>
      </c>
      <c r="G817" s="63">
        <v>44593</v>
      </c>
      <c r="H817" s="64">
        <v>38985</v>
      </c>
      <c r="I817" s="61" t="str">
        <f t="shared" si="68"/>
        <v>Demand</v>
      </c>
      <c r="J817" s="66">
        <v>3487</v>
      </c>
      <c r="K817" s="67">
        <v>2422</v>
      </c>
      <c r="L817" s="64">
        <v>2422</v>
      </c>
      <c r="M817" s="64">
        <v>3000</v>
      </c>
      <c r="N817" s="67">
        <f>ABS(K817-$J817)</f>
        <v>1065</v>
      </c>
      <c r="O817" s="64">
        <f>ABS(L817-$J817)</f>
        <v>1065</v>
      </c>
      <c r="P817" s="64">
        <f>ABS(M817-$J817)</f>
        <v>487</v>
      </c>
      <c r="Q817" s="66">
        <v>2.2561011595747478</v>
      </c>
      <c r="R817" s="66">
        <f>$Q817*J817</f>
        <v>7867.0247434371458</v>
      </c>
      <c r="S817" s="67">
        <f>$Q817*K817</f>
        <v>5464.2770084900394</v>
      </c>
      <c r="T817" s="64">
        <f>$Q817*L817</f>
        <v>5464.2770084900394</v>
      </c>
      <c r="U817" s="64">
        <f>$Q817*M817</f>
        <v>6768.3034787242432</v>
      </c>
      <c r="V817" s="67">
        <f t="shared" si="69"/>
        <v>2402.7477349471064</v>
      </c>
      <c r="W817" s="64">
        <f t="shared" si="70"/>
        <v>2402.7477349471064</v>
      </c>
      <c r="X817" s="117">
        <f t="shared" si="71"/>
        <v>1098.7212647129027</v>
      </c>
      <c r="Y817" s="75">
        <f>IFERROR(MAX(1-N817/$J817,0),1)</f>
        <v>0.69457986808144545</v>
      </c>
      <c r="Z817" s="27">
        <f>IFERROR(MAX(1-O817/$J817,0),1)</f>
        <v>0.69457986808144545</v>
      </c>
      <c r="AA817" s="76">
        <f>IFERROR(MAX(1-P817/$J817,0),1)</f>
        <v>0.86033839977057647</v>
      </c>
      <c r="AB817" s="65" t="str">
        <f>IF(SUM($J817,M817)=0,"Others",VLOOKUP(AA817,Master!$B$4:$D$13,3,TRUE))</f>
        <v>80-90%</v>
      </c>
      <c r="AC817" s="60" t="str">
        <f>IF(SUM(J817,K817)=0,"Others",IF(AND(K817=0,J817&gt;0),"Not Forecasted But Sold",IF(AND(K817&gt;0,J817=0),"Forecasted But Not Sold",IF(K817/J817&gt;1.1,"Overforecast",IF(K817/J817&lt;0.9,"Underforecast","Normal")))))</f>
        <v>Underforecast</v>
      </c>
      <c r="AD817" s="61" t="str">
        <f>IF(SUM(J817,L817)=0,"Others",IF(AND(L817=0,J817&gt;0),"Not Forecasted But Sold",IF(AND(L817&gt;0,J817=0),"Forecasted But Not Sold",IF(L817/J817&gt;1.1,"Overforecast",IF(L817/J817&lt;0.9,"Underforecast","Normal")))))</f>
        <v>Underforecast</v>
      </c>
      <c r="AE817" s="61" t="str">
        <f>IF(SUM(J817,M817)=0,"Others",IF(AND(M817=0,J817&gt;0),"Not Forecasted But Sold",IF(AND(M817&gt;0,J817=0),"Forecasted But Not Sold",IF(M817/J817&gt;1.1,"Overforecast",IF(M817/J817&lt;0.9,"Underforecast","Normal")))))</f>
        <v>Underforecast</v>
      </c>
      <c r="AF817" s="144" t="str">
        <f>IFERROR(IF(J817=0,"0",VLOOKUP(J817/M817,Master!$N$5:$P$11,3,TRUE)),"Sales Agst No FC")</f>
        <v>80-120</v>
      </c>
    </row>
    <row r="818" spans="1:32" x14ac:dyDescent="0.45">
      <c r="A818" s="60" t="s">
        <v>2302</v>
      </c>
      <c r="B818" s="61" t="s">
        <v>1120</v>
      </c>
      <c r="C818" s="61" t="s">
        <v>1129</v>
      </c>
      <c r="D818" s="61" t="s">
        <v>1262</v>
      </c>
      <c r="E818" s="62" t="s">
        <v>929</v>
      </c>
      <c r="F818" s="62" t="s">
        <v>2104</v>
      </c>
      <c r="G818" s="63">
        <v>44593</v>
      </c>
      <c r="H818" s="64">
        <v>14996</v>
      </c>
      <c r="I818" s="61" t="str">
        <f t="shared" si="68"/>
        <v>Demand</v>
      </c>
      <c r="J818" s="66">
        <v>9430</v>
      </c>
      <c r="K818" s="67">
        <v>9091</v>
      </c>
      <c r="L818" s="64">
        <v>9091</v>
      </c>
      <c r="M818" s="64">
        <v>12000</v>
      </c>
      <c r="N818" s="67">
        <f>ABS(K818-$J818)</f>
        <v>339</v>
      </c>
      <c r="O818" s="64">
        <f>ABS(L818-$J818)</f>
        <v>339</v>
      </c>
      <c r="P818" s="64">
        <f>ABS(M818-$J818)</f>
        <v>2570</v>
      </c>
      <c r="Q818" s="66">
        <v>1.87</v>
      </c>
      <c r="R818" s="66">
        <f>$Q818*J818</f>
        <v>17634.100000000002</v>
      </c>
      <c r="S818" s="67">
        <f>$Q818*K818</f>
        <v>17000.170000000002</v>
      </c>
      <c r="T818" s="64">
        <f>$Q818*L818</f>
        <v>17000.170000000002</v>
      </c>
      <c r="U818" s="64">
        <f>$Q818*M818</f>
        <v>22440</v>
      </c>
      <c r="V818" s="67">
        <f t="shared" si="69"/>
        <v>633.93000000000029</v>
      </c>
      <c r="W818" s="64">
        <f t="shared" si="70"/>
        <v>633.93000000000029</v>
      </c>
      <c r="X818" s="117">
        <f t="shared" si="71"/>
        <v>4805.8999999999978</v>
      </c>
      <c r="Y818" s="75">
        <f>IFERROR(MAX(1-N818/$J818,0),1)</f>
        <v>0.96405090137857896</v>
      </c>
      <c r="Z818" s="27">
        <f>IFERROR(MAX(1-O818/$J818,0),1)</f>
        <v>0.96405090137857896</v>
      </c>
      <c r="AA818" s="76">
        <f>IFERROR(MAX(1-P818/$J818,0),1)</f>
        <v>0.72746553552492044</v>
      </c>
      <c r="AB818" s="65" t="str">
        <f>IF(SUM($J818,M818)=0,"Others",VLOOKUP(AA818,Master!$B$4:$D$13,3,TRUE))</f>
        <v>70-80%</v>
      </c>
      <c r="AC818" s="60" t="str">
        <f>IF(SUM(J818,K818)=0,"Others",IF(AND(K818=0,J818&gt;0),"Not Forecasted But Sold",IF(AND(K818&gt;0,J818=0),"Forecasted But Not Sold",IF(K818/J818&gt;1.1,"Overforecast",IF(K818/J818&lt;0.9,"Underforecast","Normal")))))</f>
        <v>Normal</v>
      </c>
      <c r="AD818" s="61" t="str">
        <f>IF(SUM(J818,L818)=0,"Others",IF(AND(L818=0,J818&gt;0),"Not Forecasted But Sold",IF(AND(L818&gt;0,J818=0),"Forecasted But Not Sold",IF(L818/J818&gt;1.1,"Overforecast",IF(L818/J818&lt;0.9,"Underforecast","Normal")))))</f>
        <v>Normal</v>
      </c>
      <c r="AE818" s="61" t="str">
        <f>IF(SUM(J818,M818)=0,"Others",IF(AND(M818=0,J818&gt;0),"Not Forecasted But Sold",IF(AND(M818&gt;0,J818=0),"Forecasted But Not Sold",IF(M818/J818&gt;1.1,"Overforecast",IF(M818/J818&lt;0.9,"Underforecast","Normal")))))</f>
        <v>Overforecast</v>
      </c>
      <c r="AF818" s="144" t="str">
        <f>IFERROR(IF(J818=0,"0",VLOOKUP(J818/M818,Master!$N$5:$P$11,3,TRUE)),"Sales Agst No FC")</f>
        <v>50-80</v>
      </c>
    </row>
    <row r="819" spans="1:32" x14ac:dyDescent="0.45">
      <c r="A819" s="60" t="s">
        <v>2302</v>
      </c>
      <c r="B819" s="61" t="s">
        <v>1119</v>
      </c>
      <c r="C819" s="61" t="s">
        <v>1129</v>
      </c>
      <c r="D819" s="61" t="s">
        <v>1262</v>
      </c>
      <c r="E819" s="62" t="s">
        <v>930</v>
      </c>
      <c r="F819" s="62" t="s">
        <v>2105</v>
      </c>
      <c r="G819" s="63">
        <v>44593</v>
      </c>
      <c r="H819" s="64">
        <v>349681</v>
      </c>
      <c r="I819" s="61" t="str">
        <f t="shared" si="68"/>
        <v>Demand</v>
      </c>
      <c r="J819" s="66">
        <v>51616</v>
      </c>
      <c r="K819" s="67">
        <v>4810</v>
      </c>
      <c r="L819" s="64">
        <v>4810</v>
      </c>
      <c r="M819" s="64">
        <v>6000</v>
      </c>
      <c r="N819" s="67">
        <f>ABS(K819-$J819)</f>
        <v>46806</v>
      </c>
      <c r="O819" s="64">
        <f>ABS(L819-$J819)</f>
        <v>46806</v>
      </c>
      <c r="P819" s="64">
        <f>ABS(M819-$J819)</f>
        <v>45616</v>
      </c>
      <c r="Q819" s="66">
        <v>0.93068601792581174</v>
      </c>
      <c r="R819" s="66">
        <f>$Q819*J819</f>
        <v>48038.289501258696</v>
      </c>
      <c r="S819" s="67">
        <f>$Q819*K819</f>
        <v>4476.5997462231544</v>
      </c>
      <c r="T819" s="64">
        <f>$Q819*L819</f>
        <v>4476.5997462231544</v>
      </c>
      <c r="U819" s="64">
        <f>$Q819*M819</f>
        <v>5584.1161075548707</v>
      </c>
      <c r="V819" s="67">
        <f t="shared" si="69"/>
        <v>43561.689755035542</v>
      </c>
      <c r="W819" s="64">
        <f t="shared" si="70"/>
        <v>43561.689755035542</v>
      </c>
      <c r="X819" s="117">
        <f t="shared" si="71"/>
        <v>42454.173393703823</v>
      </c>
      <c r="Y819" s="75">
        <f>IFERROR(MAX(1-N819/$J819,0),1)</f>
        <v>9.3188158710477365E-2</v>
      </c>
      <c r="Z819" s="27">
        <f>IFERROR(MAX(1-O819/$J819,0),1)</f>
        <v>9.3188158710477365E-2</v>
      </c>
      <c r="AA819" s="76">
        <f>IFERROR(MAX(1-P819/$J819,0),1)</f>
        <v>0.11624302541847487</v>
      </c>
      <c r="AB819" s="65" t="str">
        <f>IF(SUM($J819,M819)=0,"Others",VLOOKUP(AA819,Master!$B$4:$D$13,3,TRUE))</f>
        <v>10-20%</v>
      </c>
      <c r="AC819" s="60" t="str">
        <f>IF(SUM(J819,K819)=0,"Others",IF(AND(K819=0,J819&gt;0),"Not Forecasted But Sold",IF(AND(K819&gt;0,J819=0),"Forecasted But Not Sold",IF(K819/J819&gt;1.1,"Overforecast",IF(K819/J819&lt;0.9,"Underforecast","Normal")))))</f>
        <v>Underforecast</v>
      </c>
      <c r="AD819" s="61" t="str">
        <f>IF(SUM(J819,L819)=0,"Others",IF(AND(L819=0,J819&gt;0),"Not Forecasted But Sold",IF(AND(L819&gt;0,J819=0),"Forecasted But Not Sold",IF(L819/J819&gt;1.1,"Overforecast",IF(L819/J819&lt;0.9,"Underforecast","Normal")))))</f>
        <v>Underforecast</v>
      </c>
      <c r="AE819" s="61" t="str">
        <f>IF(SUM(J819,M819)=0,"Others",IF(AND(M819=0,J819&gt;0),"Not Forecasted But Sold",IF(AND(M819&gt;0,J819=0),"Forecasted But Not Sold",IF(M819/J819&gt;1.1,"Overforecast",IF(M819/J819&lt;0.9,"Underforecast","Normal")))))</f>
        <v>Underforecast</v>
      </c>
      <c r="AF819" s="144" t="str">
        <f>IFERROR(IF(J819=0,"0",VLOOKUP(J819/M819,Master!$N$5:$P$11,3,TRUE)),"Sales Agst No FC")</f>
        <v>&gt;200"</v>
      </c>
    </row>
    <row r="820" spans="1:32" x14ac:dyDescent="0.45">
      <c r="A820" s="60" t="s">
        <v>2302</v>
      </c>
      <c r="B820" s="61" t="s">
        <v>1119</v>
      </c>
      <c r="C820" s="61" t="s">
        <v>1129</v>
      </c>
      <c r="D820" s="61" t="s">
        <v>1262</v>
      </c>
      <c r="E820" s="62" t="s">
        <v>931</v>
      </c>
      <c r="F820" s="62" t="s">
        <v>2106</v>
      </c>
      <c r="G820" s="63">
        <v>44593</v>
      </c>
      <c r="H820" s="64">
        <v>117786</v>
      </c>
      <c r="I820" s="61" t="str">
        <f t="shared" si="68"/>
        <v>Demand</v>
      </c>
      <c r="J820" s="66">
        <v>2504</v>
      </c>
      <c r="K820" s="67">
        <v>8253</v>
      </c>
      <c r="L820" s="64">
        <v>8253</v>
      </c>
      <c r="M820" s="64">
        <v>6000</v>
      </c>
      <c r="N820" s="67">
        <f>ABS(K820-$J820)</f>
        <v>5749</v>
      </c>
      <c r="O820" s="64">
        <f>ABS(L820-$J820)</f>
        <v>5749</v>
      </c>
      <c r="P820" s="64">
        <f>ABS(M820-$J820)</f>
        <v>3496</v>
      </c>
      <c r="Q820" s="66">
        <v>0.65170855453191334</v>
      </c>
      <c r="R820" s="66">
        <f>$Q820*J820</f>
        <v>1631.878220547911</v>
      </c>
      <c r="S820" s="67">
        <f>$Q820*K820</f>
        <v>5378.5507005518812</v>
      </c>
      <c r="T820" s="64">
        <f>$Q820*L820</f>
        <v>5378.5507005518812</v>
      </c>
      <c r="U820" s="64">
        <f>$Q820*M820</f>
        <v>3910.25132719148</v>
      </c>
      <c r="V820" s="67">
        <f t="shared" si="69"/>
        <v>3746.6724800039701</v>
      </c>
      <c r="W820" s="64">
        <f t="shared" si="70"/>
        <v>3746.6724800039701</v>
      </c>
      <c r="X820" s="117">
        <f t="shared" si="71"/>
        <v>2278.3731066435689</v>
      </c>
      <c r="Y820" s="75">
        <f>IFERROR(MAX(1-N820/$J820,0),1)</f>
        <v>0</v>
      </c>
      <c r="Z820" s="27">
        <f>IFERROR(MAX(1-O820/$J820,0),1)</f>
        <v>0</v>
      </c>
      <c r="AA820" s="76">
        <f>IFERROR(MAX(1-P820/$J820,0),1)</f>
        <v>0</v>
      </c>
      <c r="AB820" s="65" t="str">
        <f>IF(SUM($J820,M820)=0,"Others",VLOOKUP(AA820,Master!$B$4:$D$13,3,TRUE))</f>
        <v>0-10%</v>
      </c>
      <c r="AC820" s="60" t="str">
        <f>IF(SUM(J820,K820)=0,"Others",IF(AND(K820=0,J820&gt;0),"Not Forecasted But Sold",IF(AND(K820&gt;0,J820=0),"Forecasted But Not Sold",IF(K820/J820&gt;1.1,"Overforecast",IF(K820/J820&lt;0.9,"Underforecast","Normal")))))</f>
        <v>Overforecast</v>
      </c>
      <c r="AD820" s="61" t="str">
        <f>IF(SUM(J820,L820)=0,"Others",IF(AND(L820=0,J820&gt;0),"Not Forecasted But Sold",IF(AND(L820&gt;0,J820=0),"Forecasted But Not Sold",IF(L820/J820&gt;1.1,"Overforecast",IF(L820/J820&lt;0.9,"Underforecast","Normal")))))</f>
        <v>Overforecast</v>
      </c>
      <c r="AE820" s="61" t="str">
        <f>IF(SUM(J820,M820)=0,"Others",IF(AND(M820=0,J820&gt;0),"Not Forecasted But Sold",IF(AND(M820&gt;0,J820=0),"Forecasted But Not Sold",IF(M820/J820&gt;1.1,"Overforecast",IF(M820/J820&lt;0.9,"Underforecast","Normal")))))</f>
        <v>Overforecast</v>
      </c>
      <c r="AF820" s="144" t="str">
        <f>IFERROR(IF(J820=0,"0",VLOOKUP(J820/M820,Master!$N$5:$P$11,3,TRUE)),"Sales Agst No FC")</f>
        <v>25-50</v>
      </c>
    </row>
    <row r="821" spans="1:32" x14ac:dyDescent="0.45">
      <c r="A821" s="60" t="s">
        <v>2302</v>
      </c>
      <c r="B821" s="61" t="s">
        <v>1122</v>
      </c>
      <c r="C821" s="61" t="s">
        <v>1140</v>
      </c>
      <c r="D821" s="61" t="s">
        <v>1263</v>
      </c>
      <c r="E821" s="62" t="s">
        <v>932</v>
      </c>
      <c r="F821" s="62" t="s">
        <v>2107</v>
      </c>
      <c r="G821" s="63">
        <v>44593</v>
      </c>
      <c r="H821" s="64">
        <v>0</v>
      </c>
      <c r="I821" s="61" t="str">
        <f t="shared" si="68"/>
        <v>Demand</v>
      </c>
      <c r="J821" s="66">
        <v>343</v>
      </c>
      <c r="K821" s="67">
        <v>157</v>
      </c>
      <c r="L821" s="64">
        <v>157</v>
      </c>
      <c r="M821" s="64">
        <v>150</v>
      </c>
      <c r="N821" s="67">
        <f>ABS(K821-$J821)</f>
        <v>186</v>
      </c>
      <c r="O821" s="64">
        <f>ABS(L821-$J821)</f>
        <v>186</v>
      </c>
      <c r="P821" s="64">
        <f>ABS(M821-$J821)</f>
        <v>193</v>
      </c>
      <c r="Q821" s="66">
        <v>3.5585</v>
      </c>
      <c r="R821" s="66">
        <f>$Q821*J821</f>
        <v>1220.5654999999999</v>
      </c>
      <c r="S821" s="67">
        <f>$Q821*K821</f>
        <v>558.68449999999996</v>
      </c>
      <c r="T821" s="64">
        <f>$Q821*L821</f>
        <v>558.68449999999996</v>
      </c>
      <c r="U821" s="64">
        <f>$Q821*M821</f>
        <v>533.77499999999998</v>
      </c>
      <c r="V821" s="67">
        <f t="shared" si="69"/>
        <v>661.88099999999997</v>
      </c>
      <c r="W821" s="64">
        <f t="shared" si="70"/>
        <v>661.88099999999997</v>
      </c>
      <c r="X821" s="117">
        <f t="shared" si="71"/>
        <v>686.79049999999995</v>
      </c>
      <c r="Y821" s="75">
        <f>IFERROR(MAX(1-N821/$J821,0),1)</f>
        <v>0.45772594752186591</v>
      </c>
      <c r="Z821" s="27">
        <f>IFERROR(MAX(1-O821/$J821,0),1)</f>
        <v>0.45772594752186591</v>
      </c>
      <c r="AA821" s="76">
        <f>IFERROR(MAX(1-P821/$J821,0),1)</f>
        <v>0.43731778425655976</v>
      </c>
      <c r="AB821" s="65" t="str">
        <f>IF(SUM($J821,M821)=0,"Others",VLOOKUP(AA821,Master!$B$4:$D$13,3,TRUE))</f>
        <v>40-50%</v>
      </c>
      <c r="AC821" s="60" t="str">
        <f>IF(SUM(J821,K821)=0,"Others",IF(AND(K821=0,J821&gt;0),"Not Forecasted But Sold",IF(AND(K821&gt;0,J821=0),"Forecasted But Not Sold",IF(K821/J821&gt;1.1,"Overforecast",IF(K821/J821&lt;0.9,"Underforecast","Normal")))))</f>
        <v>Underforecast</v>
      </c>
      <c r="AD821" s="61" t="str">
        <f>IF(SUM(J821,L821)=0,"Others",IF(AND(L821=0,J821&gt;0),"Not Forecasted But Sold",IF(AND(L821&gt;0,J821=0),"Forecasted But Not Sold",IF(L821/J821&gt;1.1,"Overforecast",IF(L821/J821&lt;0.9,"Underforecast","Normal")))))</f>
        <v>Underforecast</v>
      </c>
      <c r="AE821" s="61" t="str">
        <f>IF(SUM(J821,M821)=0,"Others",IF(AND(M821=0,J821&gt;0),"Not Forecasted But Sold",IF(AND(M821&gt;0,J821=0),"Forecasted But Not Sold",IF(M821/J821&gt;1.1,"Overforecast",IF(M821/J821&lt;0.9,"Underforecast","Normal")))))</f>
        <v>Underforecast</v>
      </c>
      <c r="AF821" s="144" t="str">
        <f>IFERROR(IF(J821=0,"0",VLOOKUP(J821/M821,Master!$N$5:$P$11,3,TRUE)),"Sales Agst No FC")</f>
        <v>&gt;200"</v>
      </c>
    </row>
    <row r="822" spans="1:32" x14ac:dyDescent="0.45">
      <c r="A822" s="60" t="s">
        <v>2302</v>
      </c>
      <c r="B822" s="61" t="s">
        <v>1122</v>
      </c>
      <c r="C822" s="61" t="s">
        <v>1140</v>
      </c>
      <c r="D822" s="61" t="s">
        <v>1263</v>
      </c>
      <c r="E822" s="62" t="s">
        <v>933</v>
      </c>
      <c r="F822" s="62" t="s">
        <v>2108</v>
      </c>
      <c r="G822" s="63">
        <v>44593</v>
      </c>
      <c r="H822" s="64">
        <v>295</v>
      </c>
      <c r="I822" s="61" t="str">
        <f t="shared" si="68"/>
        <v>Demand</v>
      </c>
      <c r="J822" s="66">
        <v>256</v>
      </c>
      <c r="K822" s="67">
        <v>347</v>
      </c>
      <c r="L822" s="64">
        <v>347</v>
      </c>
      <c r="M822" s="64">
        <v>700</v>
      </c>
      <c r="N822" s="67">
        <f>ABS(K822-$J822)</f>
        <v>91</v>
      </c>
      <c r="O822" s="64">
        <f>ABS(L822-$J822)</f>
        <v>91</v>
      </c>
      <c r="P822" s="64">
        <f>ABS(M822-$J822)</f>
        <v>444</v>
      </c>
      <c r="Q822" s="66">
        <v>21.037799999999997</v>
      </c>
      <c r="R822" s="66">
        <f>$Q822*J822</f>
        <v>5385.6767999999993</v>
      </c>
      <c r="S822" s="67">
        <f>$Q822*K822</f>
        <v>7300.1165999999994</v>
      </c>
      <c r="T822" s="64">
        <f>$Q822*L822</f>
        <v>7300.1165999999994</v>
      </c>
      <c r="U822" s="64">
        <f>$Q822*M822</f>
        <v>14726.459999999997</v>
      </c>
      <c r="V822" s="67">
        <f t="shared" si="69"/>
        <v>1914.4398000000001</v>
      </c>
      <c r="W822" s="64">
        <f t="shared" si="70"/>
        <v>1914.4398000000001</v>
      </c>
      <c r="X822" s="117">
        <f t="shared" si="71"/>
        <v>9340.783199999998</v>
      </c>
      <c r="Y822" s="75">
        <f>IFERROR(MAX(1-N822/$J822,0),1)</f>
        <v>0.64453125</v>
      </c>
      <c r="Z822" s="27">
        <f>IFERROR(MAX(1-O822/$J822,0),1)</f>
        <v>0.64453125</v>
      </c>
      <c r="AA822" s="76">
        <f>IFERROR(MAX(1-P822/$J822,0),1)</f>
        <v>0</v>
      </c>
      <c r="AB822" s="65" t="str">
        <f>IF(SUM($J822,M822)=0,"Others",VLOOKUP(AA822,Master!$B$4:$D$13,3,TRUE))</f>
        <v>0-10%</v>
      </c>
      <c r="AC822" s="60" t="str">
        <f>IF(SUM(J822,K822)=0,"Others",IF(AND(K822=0,J822&gt;0),"Not Forecasted But Sold",IF(AND(K822&gt;0,J822=0),"Forecasted But Not Sold",IF(K822/J822&gt;1.1,"Overforecast",IF(K822/J822&lt;0.9,"Underforecast","Normal")))))</f>
        <v>Overforecast</v>
      </c>
      <c r="AD822" s="61" t="str">
        <f>IF(SUM(J822,L822)=0,"Others",IF(AND(L822=0,J822&gt;0),"Not Forecasted But Sold",IF(AND(L822&gt;0,J822=0),"Forecasted But Not Sold",IF(L822/J822&gt;1.1,"Overforecast",IF(L822/J822&lt;0.9,"Underforecast","Normal")))))</f>
        <v>Overforecast</v>
      </c>
      <c r="AE822" s="61" t="str">
        <f>IF(SUM(J822,M822)=0,"Others",IF(AND(M822=0,J822&gt;0),"Not Forecasted But Sold",IF(AND(M822&gt;0,J822=0),"Forecasted But Not Sold",IF(M822/J822&gt;1.1,"Overforecast",IF(M822/J822&lt;0.9,"Underforecast","Normal")))))</f>
        <v>Overforecast</v>
      </c>
      <c r="AF822" s="144" t="str">
        <f>IFERROR(IF(J822=0,"0",VLOOKUP(J822/M822,Master!$N$5:$P$11,3,TRUE)),"Sales Agst No FC")</f>
        <v>25-50</v>
      </c>
    </row>
    <row r="823" spans="1:32" x14ac:dyDescent="0.45">
      <c r="A823" s="60" t="s">
        <v>2302</v>
      </c>
      <c r="B823" s="61" t="s">
        <v>1122</v>
      </c>
      <c r="C823" s="61" t="s">
        <v>1140</v>
      </c>
      <c r="D823" s="61" t="s">
        <v>1263</v>
      </c>
      <c r="E823" s="62" t="s">
        <v>934</v>
      </c>
      <c r="F823" s="62" t="s">
        <v>2109</v>
      </c>
      <c r="G823" s="63">
        <v>44593</v>
      </c>
      <c r="H823" s="64">
        <v>1525</v>
      </c>
      <c r="I823" s="61" t="str">
        <f t="shared" si="68"/>
        <v>Supply</v>
      </c>
      <c r="J823" s="66">
        <v>1567</v>
      </c>
      <c r="K823" s="67">
        <v>3659</v>
      </c>
      <c r="L823" s="64">
        <v>3659</v>
      </c>
      <c r="M823" s="64">
        <v>3500</v>
      </c>
      <c r="N823" s="67">
        <f>ABS(K823-$J823)</f>
        <v>2092</v>
      </c>
      <c r="O823" s="64">
        <f>ABS(L823-$J823)</f>
        <v>2092</v>
      </c>
      <c r="P823" s="64">
        <f>ABS(M823-$J823)</f>
        <v>1933</v>
      </c>
      <c r="Q823" s="66">
        <v>6.2150000000000007</v>
      </c>
      <c r="R823" s="66">
        <f>$Q823*J823</f>
        <v>9738.9050000000007</v>
      </c>
      <c r="S823" s="67">
        <f>$Q823*K823</f>
        <v>22740.685000000001</v>
      </c>
      <c r="T823" s="64">
        <f>$Q823*L823</f>
        <v>22740.685000000001</v>
      </c>
      <c r="U823" s="64">
        <f>$Q823*M823</f>
        <v>21752.500000000004</v>
      </c>
      <c r="V823" s="67">
        <f t="shared" si="69"/>
        <v>13001.78</v>
      </c>
      <c r="W823" s="64">
        <f t="shared" si="70"/>
        <v>13001.78</v>
      </c>
      <c r="X823" s="117">
        <f t="shared" si="71"/>
        <v>12013.595000000003</v>
      </c>
      <c r="Y823" s="75">
        <f>IFERROR(MAX(1-N823/$J823,0),1)</f>
        <v>0</v>
      </c>
      <c r="Z823" s="27">
        <f>IFERROR(MAX(1-O823/$J823,0),1)</f>
        <v>0</v>
      </c>
      <c r="AA823" s="76">
        <f>IFERROR(MAX(1-P823/$J823,0),1)</f>
        <v>0</v>
      </c>
      <c r="AB823" s="65" t="str">
        <f>IF(SUM($J823,M823)=0,"Others",VLOOKUP(AA823,Master!$B$4:$D$13,3,TRUE))</f>
        <v>0-10%</v>
      </c>
      <c r="AC823" s="60" t="str">
        <f>IF(SUM(J823,K823)=0,"Others",IF(AND(K823=0,J823&gt;0),"Not Forecasted But Sold",IF(AND(K823&gt;0,J823=0),"Forecasted But Not Sold",IF(K823/J823&gt;1.1,"Overforecast",IF(K823/J823&lt;0.9,"Underforecast","Normal")))))</f>
        <v>Overforecast</v>
      </c>
      <c r="AD823" s="61" t="str">
        <f>IF(SUM(J823,L823)=0,"Others",IF(AND(L823=0,J823&gt;0),"Not Forecasted But Sold",IF(AND(L823&gt;0,J823=0),"Forecasted But Not Sold",IF(L823/J823&gt;1.1,"Overforecast",IF(L823/J823&lt;0.9,"Underforecast","Normal")))))</f>
        <v>Overforecast</v>
      </c>
      <c r="AE823" s="61" t="str">
        <f>IF(SUM(J823,M823)=0,"Others",IF(AND(M823=0,J823&gt;0),"Not Forecasted But Sold",IF(AND(M823&gt;0,J823=0),"Forecasted But Not Sold",IF(M823/J823&gt;1.1,"Overforecast",IF(M823/J823&lt;0.9,"Underforecast","Normal")))))</f>
        <v>Overforecast</v>
      </c>
      <c r="AF823" s="144" t="str">
        <f>IFERROR(IF(J823=0,"0",VLOOKUP(J823/M823,Master!$N$5:$P$11,3,TRUE)),"Sales Agst No FC")</f>
        <v>25-50</v>
      </c>
    </row>
    <row r="824" spans="1:32" x14ac:dyDescent="0.45">
      <c r="A824" s="60" t="s">
        <v>2302</v>
      </c>
      <c r="B824" s="61" t="s">
        <v>1122</v>
      </c>
      <c r="C824" s="61" t="s">
        <v>1140</v>
      </c>
      <c r="D824" s="61" t="s">
        <v>1263</v>
      </c>
      <c r="E824" s="62" t="s">
        <v>935</v>
      </c>
      <c r="F824" s="62" t="s">
        <v>2110</v>
      </c>
      <c r="G824" s="63">
        <v>44593</v>
      </c>
      <c r="H824" s="64">
        <v>1155</v>
      </c>
      <c r="I824" s="61" t="str">
        <f t="shared" si="68"/>
        <v>Demand</v>
      </c>
      <c r="J824" s="66">
        <v>251</v>
      </c>
      <c r="K824" s="67">
        <v>226</v>
      </c>
      <c r="L824" s="64">
        <v>226</v>
      </c>
      <c r="M824" s="64">
        <v>340</v>
      </c>
      <c r="N824" s="67">
        <f>ABS(K824-$J824)</f>
        <v>25</v>
      </c>
      <c r="O824" s="64">
        <f>ABS(L824-$J824)</f>
        <v>25</v>
      </c>
      <c r="P824" s="64">
        <f>ABS(M824-$J824)</f>
        <v>89</v>
      </c>
      <c r="Q824" s="66">
        <v>42.939999999999991</v>
      </c>
      <c r="R824" s="66">
        <f>$Q824*J824</f>
        <v>10777.939999999997</v>
      </c>
      <c r="S824" s="67">
        <f>$Q824*K824</f>
        <v>9704.4399999999987</v>
      </c>
      <c r="T824" s="64">
        <f>$Q824*L824</f>
        <v>9704.4399999999987</v>
      </c>
      <c r="U824" s="64">
        <f>$Q824*M824</f>
        <v>14599.599999999997</v>
      </c>
      <c r="V824" s="67">
        <f t="shared" si="69"/>
        <v>1073.4999999999982</v>
      </c>
      <c r="W824" s="64">
        <f t="shared" si="70"/>
        <v>1073.4999999999982</v>
      </c>
      <c r="X824" s="117">
        <f t="shared" si="71"/>
        <v>3821.66</v>
      </c>
      <c r="Y824" s="75">
        <f>IFERROR(MAX(1-N824/$J824,0),1)</f>
        <v>0.90039840637450197</v>
      </c>
      <c r="Z824" s="27">
        <f>IFERROR(MAX(1-O824/$J824,0),1)</f>
        <v>0.90039840637450197</v>
      </c>
      <c r="AA824" s="76">
        <f>IFERROR(MAX(1-P824/$J824,0),1)</f>
        <v>0.64541832669322707</v>
      </c>
      <c r="AB824" s="65" t="str">
        <f>IF(SUM($J824,M824)=0,"Others",VLOOKUP(AA824,Master!$B$4:$D$13,3,TRUE))</f>
        <v>60-70%</v>
      </c>
      <c r="AC824" s="60" t="str">
        <f>IF(SUM(J824,K824)=0,"Others",IF(AND(K824=0,J824&gt;0),"Not Forecasted But Sold",IF(AND(K824&gt;0,J824=0),"Forecasted But Not Sold",IF(K824/J824&gt;1.1,"Overforecast",IF(K824/J824&lt;0.9,"Underforecast","Normal")))))</f>
        <v>Normal</v>
      </c>
      <c r="AD824" s="61" t="str">
        <f>IF(SUM(J824,L824)=0,"Others",IF(AND(L824=0,J824&gt;0),"Not Forecasted But Sold",IF(AND(L824&gt;0,J824=0),"Forecasted But Not Sold",IF(L824/J824&gt;1.1,"Overforecast",IF(L824/J824&lt;0.9,"Underforecast","Normal")))))</f>
        <v>Normal</v>
      </c>
      <c r="AE824" s="61" t="str">
        <f>IF(SUM(J824,M824)=0,"Others",IF(AND(M824=0,J824&gt;0),"Not Forecasted But Sold",IF(AND(M824&gt;0,J824=0),"Forecasted But Not Sold",IF(M824/J824&gt;1.1,"Overforecast",IF(M824/J824&lt;0.9,"Underforecast","Normal")))))</f>
        <v>Overforecast</v>
      </c>
      <c r="AF824" s="144" t="str">
        <f>IFERROR(IF(J824=0,"0",VLOOKUP(J824/M824,Master!$N$5:$P$11,3,TRUE)),"Sales Agst No FC")</f>
        <v>50-80</v>
      </c>
    </row>
    <row r="825" spans="1:32" x14ac:dyDescent="0.45">
      <c r="A825" s="60" t="s">
        <v>2302</v>
      </c>
      <c r="B825" s="61" t="s">
        <v>1122</v>
      </c>
      <c r="C825" s="61" t="s">
        <v>1140</v>
      </c>
      <c r="D825" s="61" t="s">
        <v>1263</v>
      </c>
      <c r="E825" s="62" t="s">
        <v>936</v>
      </c>
      <c r="F825" s="62" t="s">
        <v>2111</v>
      </c>
      <c r="G825" s="63">
        <v>44593</v>
      </c>
      <c r="H825" s="64">
        <v>1232</v>
      </c>
      <c r="I825" s="61" t="str">
        <f t="shared" si="68"/>
        <v>Demand</v>
      </c>
      <c r="J825" s="66">
        <v>684</v>
      </c>
      <c r="K825" s="67">
        <v>896</v>
      </c>
      <c r="L825" s="64">
        <v>896</v>
      </c>
      <c r="M825" s="64">
        <v>950</v>
      </c>
      <c r="N825" s="67">
        <f>ABS(K825-$J825)</f>
        <v>212</v>
      </c>
      <c r="O825" s="64">
        <f>ABS(L825-$J825)</f>
        <v>212</v>
      </c>
      <c r="P825" s="64">
        <f>ABS(M825-$J825)</f>
        <v>266</v>
      </c>
      <c r="Q825" s="66">
        <v>48.8675</v>
      </c>
      <c r="R825" s="66">
        <f>$Q825*J825</f>
        <v>33425.370000000003</v>
      </c>
      <c r="S825" s="67">
        <f>$Q825*K825</f>
        <v>43785.279999999999</v>
      </c>
      <c r="T825" s="64">
        <f>$Q825*L825</f>
        <v>43785.279999999999</v>
      </c>
      <c r="U825" s="64">
        <f>$Q825*M825</f>
        <v>46424.125</v>
      </c>
      <c r="V825" s="67">
        <f t="shared" si="69"/>
        <v>10359.909999999996</v>
      </c>
      <c r="W825" s="64">
        <f t="shared" si="70"/>
        <v>10359.909999999996</v>
      </c>
      <c r="X825" s="117">
        <f t="shared" si="71"/>
        <v>12998.754999999997</v>
      </c>
      <c r="Y825" s="75">
        <f>IFERROR(MAX(1-N825/$J825,0),1)</f>
        <v>0.69005847953216382</v>
      </c>
      <c r="Z825" s="27">
        <f>IFERROR(MAX(1-O825/$J825,0),1)</f>
        <v>0.69005847953216382</v>
      </c>
      <c r="AA825" s="76">
        <f>IFERROR(MAX(1-P825/$J825,0),1)</f>
        <v>0.61111111111111116</v>
      </c>
      <c r="AB825" s="65" t="str">
        <f>IF(SUM($J825,M825)=0,"Others",VLOOKUP(AA825,Master!$B$4:$D$13,3,TRUE))</f>
        <v>60-70%</v>
      </c>
      <c r="AC825" s="60" t="str">
        <f>IF(SUM(J825,K825)=0,"Others",IF(AND(K825=0,J825&gt;0),"Not Forecasted But Sold",IF(AND(K825&gt;0,J825=0),"Forecasted But Not Sold",IF(K825/J825&gt;1.1,"Overforecast",IF(K825/J825&lt;0.9,"Underforecast","Normal")))))</f>
        <v>Overforecast</v>
      </c>
      <c r="AD825" s="61" t="str">
        <f>IF(SUM(J825,L825)=0,"Others",IF(AND(L825=0,J825&gt;0),"Not Forecasted But Sold",IF(AND(L825&gt;0,J825=0),"Forecasted But Not Sold",IF(L825/J825&gt;1.1,"Overforecast",IF(L825/J825&lt;0.9,"Underforecast","Normal")))))</f>
        <v>Overforecast</v>
      </c>
      <c r="AE825" s="61" t="str">
        <f>IF(SUM(J825,M825)=0,"Others",IF(AND(M825=0,J825&gt;0),"Not Forecasted But Sold",IF(AND(M825&gt;0,J825=0),"Forecasted But Not Sold",IF(M825/J825&gt;1.1,"Overforecast",IF(M825/J825&lt;0.9,"Underforecast","Normal")))))</f>
        <v>Overforecast</v>
      </c>
      <c r="AF825" s="144" t="str">
        <f>IFERROR(IF(J825=0,"0",VLOOKUP(J825/M825,Master!$N$5:$P$11,3,TRUE)),"Sales Agst No FC")</f>
        <v>50-80</v>
      </c>
    </row>
    <row r="826" spans="1:32" x14ac:dyDescent="0.45">
      <c r="A826" s="60" t="s">
        <v>2302</v>
      </c>
      <c r="B826" s="61" t="s">
        <v>1122</v>
      </c>
      <c r="C826" s="61" t="s">
        <v>1140</v>
      </c>
      <c r="D826" s="61" t="s">
        <v>1263</v>
      </c>
      <c r="E826" s="62" t="s">
        <v>937</v>
      </c>
      <c r="F826" s="62" t="s">
        <v>2112</v>
      </c>
      <c r="G826" s="63">
        <v>44593</v>
      </c>
      <c r="H826" s="64">
        <v>0</v>
      </c>
      <c r="I826" s="61" t="str">
        <f t="shared" si="68"/>
        <v>Supply</v>
      </c>
      <c r="J826" s="66">
        <v>46</v>
      </c>
      <c r="K826" s="67">
        <v>64</v>
      </c>
      <c r="L826" s="64">
        <v>64</v>
      </c>
      <c r="M826" s="64">
        <v>70</v>
      </c>
      <c r="N826" s="67">
        <f>ABS(K826-$J826)</f>
        <v>18</v>
      </c>
      <c r="O826" s="64">
        <f>ABS(L826-$J826)</f>
        <v>18</v>
      </c>
      <c r="P826" s="64">
        <f>ABS(M826-$J826)</f>
        <v>24</v>
      </c>
      <c r="Q826" s="66">
        <v>21.013999999999996</v>
      </c>
      <c r="R826" s="66">
        <f>$Q826*J826</f>
        <v>966.64399999999978</v>
      </c>
      <c r="S826" s="67">
        <f>$Q826*K826</f>
        <v>1344.8959999999997</v>
      </c>
      <c r="T826" s="64">
        <f>$Q826*L826</f>
        <v>1344.8959999999997</v>
      </c>
      <c r="U826" s="64">
        <f>$Q826*M826</f>
        <v>1470.9799999999998</v>
      </c>
      <c r="V826" s="67">
        <f t="shared" si="69"/>
        <v>378.25199999999995</v>
      </c>
      <c r="W826" s="64">
        <f t="shared" si="70"/>
        <v>378.25199999999995</v>
      </c>
      <c r="X826" s="117">
        <f t="shared" si="71"/>
        <v>504.33600000000001</v>
      </c>
      <c r="Y826" s="75">
        <f>IFERROR(MAX(1-N826/$J826,0),1)</f>
        <v>0.60869565217391308</v>
      </c>
      <c r="Z826" s="27">
        <f>IFERROR(MAX(1-O826/$J826,0),1)</f>
        <v>0.60869565217391308</v>
      </c>
      <c r="AA826" s="76">
        <f>IFERROR(MAX(1-P826/$J826,0),1)</f>
        <v>0.47826086956521741</v>
      </c>
      <c r="AB826" s="65" t="str">
        <f>IF(SUM($J826,M826)=0,"Others",VLOOKUP(AA826,Master!$B$4:$D$13,3,TRUE))</f>
        <v>40-50%</v>
      </c>
      <c r="AC826" s="60" t="str">
        <f>IF(SUM(J826,K826)=0,"Others",IF(AND(K826=0,J826&gt;0),"Not Forecasted But Sold",IF(AND(K826&gt;0,J826=0),"Forecasted But Not Sold",IF(K826/J826&gt;1.1,"Overforecast",IF(K826/J826&lt;0.9,"Underforecast","Normal")))))</f>
        <v>Overforecast</v>
      </c>
      <c r="AD826" s="61" t="str">
        <f>IF(SUM(J826,L826)=0,"Others",IF(AND(L826=0,J826&gt;0),"Not Forecasted But Sold",IF(AND(L826&gt;0,J826=0),"Forecasted But Not Sold",IF(L826/J826&gt;1.1,"Overforecast",IF(L826/J826&lt;0.9,"Underforecast","Normal")))))</f>
        <v>Overforecast</v>
      </c>
      <c r="AE826" s="61" t="str">
        <f>IF(SUM(J826,M826)=0,"Others",IF(AND(M826=0,J826&gt;0),"Not Forecasted But Sold",IF(AND(M826&gt;0,J826=0),"Forecasted But Not Sold",IF(M826/J826&gt;1.1,"Overforecast",IF(M826/J826&lt;0.9,"Underforecast","Normal")))))</f>
        <v>Overforecast</v>
      </c>
      <c r="AF826" s="144" t="str">
        <f>IFERROR(IF(J826=0,"0",VLOOKUP(J826/M826,Master!$N$5:$P$11,3,TRUE)),"Sales Agst No FC")</f>
        <v>50-80</v>
      </c>
    </row>
    <row r="827" spans="1:32" x14ac:dyDescent="0.45">
      <c r="A827" s="60" t="s">
        <v>2302</v>
      </c>
      <c r="B827" s="61" t="s">
        <v>1122</v>
      </c>
      <c r="C827" s="61" t="s">
        <v>1140</v>
      </c>
      <c r="D827" s="61" t="s">
        <v>1263</v>
      </c>
      <c r="E827" s="62" t="s">
        <v>938</v>
      </c>
      <c r="F827" s="62" t="s">
        <v>2113</v>
      </c>
      <c r="G827" s="63">
        <v>44593</v>
      </c>
      <c r="H827" s="64">
        <v>656</v>
      </c>
      <c r="I827" s="61" t="str">
        <f t="shared" si="68"/>
        <v>Demand</v>
      </c>
      <c r="J827" s="66">
        <v>147</v>
      </c>
      <c r="K827" s="67">
        <v>279</v>
      </c>
      <c r="L827" s="64">
        <v>279</v>
      </c>
      <c r="M827" s="64">
        <v>350</v>
      </c>
      <c r="N827" s="67">
        <f>ABS(K827-$J827)</f>
        <v>132</v>
      </c>
      <c r="O827" s="64">
        <f>ABS(L827-$J827)</f>
        <v>132</v>
      </c>
      <c r="P827" s="64">
        <f>ABS(M827-$J827)</f>
        <v>203</v>
      </c>
      <c r="Q827" s="66">
        <v>82.717999999999989</v>
      </c>
      <c r="R827" s="66">
        <f>$Q827*J827</f>
        <v>12159.545999999998</v>
      </c>
      <c r="S827" s="67">
        <f>$Q827*K827</f>
        <v>23078.321999999996</v>
      </c>
      <c r="T827" s="64">
        <f>$Q827*L827</f>
        <v>23078.321999999996</v>
      </c>
      <c r="U827" s="64">
        <f>$Q827*M827</f>
        <v>28951.299999999996</v>
      </c>
      <c r="V827" s="67">
        <f t="shared" si="69"/>
        <v>10918.775999999998</v>
      </c>
      <c r="W827" s="64">
        <f t="shared" si="70"/>
        <v>10918.775999999998</v>
      </c>
      <c r="X827" s="117">
        <f t="shared" si="71"/>
        <v>16791.753999999997</v>
      </c>
      <c r="Y827" s="75">
        <f>IFERROR(MAX(1-N827/$J827,0),1)</f>
        <v>0.10204081632653061</v>
      </c>
      <c r="Z827" s="27">
        <f>IFERROR(MAX(1-O827/$J827,0),1)</f>
        <v>0.10204081632653061</v>
      </c>
      <c r="AA827" s="76">
        <f>IFERROR(MAX(1-P827/$J827,0),1)</f>
        <v>0</v>
      </c>
      <c r="AB827" s="65" t="str">
        <f>IF(SUM($J827,M827)=0,"Others",VLOOKUP(AA827,Master!$B$4:$D$13,3,TRUE))</f>
        <v>0-10%</v>
      </c>
      <c r="AC827" s="60" t="str">
        <f>IF(SUM(J827,K827)=0,"Others",IF(AND(K827=0,J827&gt;0),"Not Forecasted But Sold",IF(AND(K827&gt;0,J827=0),"Forecasted But Not Sold",IF(K827/J827&gt;1.1,"Overforecast",IF(K827/J827&lt;0.9,"Underforecast","Normal")))))</f>
        <v>Overforecast</v>
      </c>
      <c r="AD827" s="61" t="str">
        <f>IF(SUM(J827,L827)=0,"Others",IF(AND(L827=0,J827&gt;0),"Not Forecasted But Sold",IF(AND(L827&gt;0,J827=0),"Forecasted But Not Sold",IF(L827/J827&gt;1.1,"Overforecast",IF(L827/J827&lt;0.9,"Underforecast","Normal")))))</f>
        <v>Overforecast</v>
      </c>
      <c r="AE827" s="61" t="str">
        <f>IF(SUM(J827,M827)=0,"Others",IF(AND(M827=0,J827&gt;0),"Not Forecasted But Sold",IF(AND(M827&gt;0,J827=0),"Forecasted But Not Sold",IF(M827/J827&gt;1.1,"Overforecast",IF(M827/J827&lt;0.9,"Underforecast","Normal")))))</f>
        <v>Overforecast</v>
      </c>
      <c r="AF827" s="144" t="str">
        <f>IFERROR(IF(J827=0,"0",VLOOKUP(J827/M827,Master!$N$5:$P$11,3,TRUE)),"Sales Agst No FC")</f>
        <v>25-50</v>
      </c>
    </row>
    <row r="828" spans="1:32" x14ac:dyDescent="0.45">
      <c r="A828" s="60" t="s">
        <v>2302</v>
      </c>
      <c r="B828" s="61" t="s">
        <v>1122</v>
      </c>
      <c r="C828" s="61" t="s">
        <v>1140</v>
      </c>
      <c r="D828" s="61" t="s">
        <v>1263</v>
      </c>
      <c r="E828" s="62" t="s">
        <v>939</v>
      </c>
      <c r="F828" s="62" t="s">
        <v>2114</v>
      </c>
      <c r="G828" s="63">
        <v>44593</v>
      </c>
      <c r="H828" s="64">
        <v>0</v>
      </c>
      <c r="I828" s="61" t="str">
        <f t="shared" si="68"/>
        <v>Supply</v>
      </c>
      <c r="J828" s="66">
        <v>0</v>
      </c>
      <c r="K828" s="67">
        <v>80</v>
      </c>
      <c r="L828" s="64">
        <v>80</v>
      </c>
      <c r="M828" s="64">
        <v>500</v>
      </c>
      <c r="N828" s="67">
        <f>ABS(K828-$J828)</f>
        <v>80</v>
      </c>
      <c r="O828" s="64">
        <f>ABS(L828-$J828)</f>
        <v>80</v>
      </c>
      <c r="P828" s="64">
        <f>ABS(M828-$J828)</f>
        <v>500</v>
      </c>
      <c r="Q828" s="66">
        <v>2.2243000000000004</v>
      </c>
      <c r="R828" s="66">
        <f>$Q828*J828</f>
        <v>0</v>
      </c>
      <c r="S828" s="67">
        <f>$Q828*K828</f>
        <v>177.94400000000002</v>
      </c>
      <c r="T828" s="64">
        <f>$Q828*L828</f>
        <v>177.94400000000002</v>
      </c>
      <c r="U828" s="64">
        <f>$Q828*M828</f>
        <v>1112.1500000000001</v>
      </c>
      <c r="V828" s="67">
        <f t="shared" si="69"/>
        <v>177.94400000000002</v>
      </c>
      <c r="W828" s="64">
        <f t="shared" si="70"/>
        <v>177.94400000000002</v>
      </c>
      <c r="X828" s="117">
        <f t="shared" si="71"/>
        <v>1112.1500000000001</v>
      </c>
      <c r="Y828" s="75">
        <f>IFERROR(MAX(1-N828/$J828,0),1)</f>
        <v>1</v>
      </c>
      <c r="Z828" s="27">
        <f>IFERROR(MAX(1-O828/$J828,0),1)</f>
        <v>1</v>
      </c>
      <c r="AA828" s="76">
        <f>IFERROR(MAX(1-P828/$J828,0),1)</f>
        <v>1</v>
      </c>
      <c r="AB828" s="65" t="str">
        <f>IF(SUM($J828,M828)=0,"Others",VLOOKUP(AA828,Master!$B$4:$D$13,3,TRUE))</f>
        <v>90-100%</v>
      </c>
      <c r="AC828" s="60" t="str">
        <f>IF(SUM(J828,K828)=0,"Others",IF(AND(K828=0,J828&gt;0),"Not Forecasted But Sold",IF(AND(K828&gt;0,J828=0),"Forecasted But Not Sold",IF(K828/J828&gt;1.1,"Overforecast",IF(K828/J828&lt;0.9,"Underforecast","Normal")))))</f>
        <v>Forecasted But Not Sold</v>
      </c>
      <c r="AD828" s="61" t="str">
        <f>IF(SUM(J828,L828)=0,"Others",IF(AND(L828=0,J828&gt;0),"Not Forecasted But Sold",IF(AND(L828&gt;0,J828=0),"Forecasted But Not Sold",IF(L828/J828&gt;1.1,"Overforecast",IF(L828/J828&lt;0.9,"Underforecast","Normal")))))</f>
        <v>Forecasted But Not Sold</v>
      </c>
      <c r="AE828" s="61" t="str">
        <f>IF(SUM(J828,M828)=0,"Others",IF(AND(M828=0,J828&gt;0),"Not Forecasted But Sold",IF(AND(M828&gt;0,J828=0),"Forecasted But Not Sold",IF(M828/J828&gt;1.1,"Overforecast",IF(M828/J828&lt;0.9,"Underforecast","Normal")))))</f>
        <v>Forecasted But Not Sold</v>
      </c>
      <c r="AF828" s="144" t="str">
        <f>IFERROR(IF(J828=0,"0",VLOOKUP(J828/M828,Master!$N$5:$P$11,3,TRUE)),"Sales Agst No FC")</f>
        <v>0</v>
      </c>
    </row>
    <row r="829" spans="1:32" x14ac:dyDescent="0.45">
      <c r="A829" s="60" t="s">
        <v>2302</v>
      </c>
      <c r="B829" s="61" t="s">
        <v>1122</v>
      </c>
      <c r="C829" s="61" t="s">
        <v>1140</v>
      </c>
      <c r="D829" s="61" t="s">
        <v>1263</v>
      </c>
      <c r="E829" s="62" t="s">
        <v>940</v>
      </c>
      <c r="F829" s="62" t="s">
        <v>2115</v>
      </c>
      <c r="G829" s="63">
        <v>44593</v>
      </c>
      <c r="H829" s="64">
        <v>3647</v>
      </c>
      <c r="I829" s="61" t="str">
        <f t="shared" si="68"/>
        <v>Demand</v>
      </c>
      <c r="J829" s="66">
        <v>1265</v>
      </c>
      <c r="K829" s="67">
        <v>457</v>
      </c>
      <c r="L829" s="64">
        <v>457</v>
      </c>
      <c r="M829" s="64">
        <v>460</v>
      </c>
      <c r="N829" s="67">
        <f>ABS(K829-$J829)</f>
        <v>808</v>
      </c>
      <c r="O829" s="64">
        <f>ABS(L829-$J829)</f>
        <v>808</v>
      </c>
      <c r="P829" s="64">
        <f>ABS(M829-$J829)</f>
        <v>805</v>
      </c>
      <c r="Q829" s="66">
        <v>5.3130000000000006</v>
      </c>
      <c r="R829" s="66">
        <f>$Q829*J829</f>
        <v>6720.9450000000006</v>
      </c>
      <c r="S829" s="67">
        <f>$Q829*K829</f>
        <v>2428.0410000000002</v>
      </c>
      <c r="T829" s="64">
        <f>$Q829*L829</f>
        <v>2428.0410000000002</v>
      </c>
      <c r="U829" s="64">
        <f>$Q829*M829</f>
        <v>2443.9800000000005</v>
      </c>
      <c r="V829" s="67">
        <f t="shared" si="69"/>
        <v>4292.9040000000005</v>
      </c>
      <c r="W829" s="64">
        <f t="shared" si="70"/>
        <v>4292.9040000000005</v>
      </c>
      <c r="X829" s="117">
        <f t="shared" si="71"/>
        <v>4276.9650000000001</v>
      </c>
      <c r="Y829" s="75">
        <f>IFERROR(MAX(1-N829/$J829,0),1)</f>
        <v>0.36126482213438738</v>
      </c>
      <c r="Z829" s="27">
        <f>IFERROR(MAX(1-O829/$J829,0),1)</f>
        <v>0.36126482213438738</v>
      </c>
      <c r="AA829" s="76">
        <f>IFERROR(MAX(1-P829/$J829,0),1)</f>
        <v>0.36363636363636365</v>
      </c>
      <c r="AB829" s="65" t="str">
        <f>IF(SUM($J829,M829)=0,"Others",VLOOKUP(AA829,Master!$B$4:$D$13,3,TRUE))</f>
        <v>30-40%</v>
      </c>
      <c r="AC829" s="60" t="str">
        <f>IF(SUM(J829,K829)=0,"Others",IF(AND(K829=0,J829&gt;0),"Not Forecasted But Sold",IF(AND(K829&gt;0,J829=0),"Forecasted But Not Sold",IF(K829/J829&gt;1.1,"Overforecast",IF(K829/J829&lt;0.9,"Underforecast","Normal")))))</f>
        <v>Underforecast</v>
      </c>
      <c r="AD829" s="61" t="str">
        <f>IF(SUM(J829,L829)=0,"Others",IF(AND(L829=0,J829&gt;0),"Not Forecasted But Sold",IF(AND(L829&gt;0,J829=0),"Forecasted But Not Sold",IF(L829/J829&gt;1.1,"Overforecast",IF(L829/J829&lt;0.9,"Underforecast","Normal")))))</f>
        <v>Underforecast</v>
      </c>
      <c r="AE829" s="61" t="str">
        <f>IF(SUM(J829,M829)=0,"Others",IF(AND(M829=0,J829&gt;0),"Not Forecasted But Sold",IF(AND(M829&gt;0,J829=0),"Forecasted But Not Sold",IF(M829/J829&gt;1.1,"Overforecast",IF(M829/J829&lt;0.9,"Underforecast","Normal")))))</f>
        <v>Underforecast</v>
      </c>
      <c r="AF829" s="144" t="str">
        <f>IFERROR(IF(J829=0,"0",VLOOKUP(J829/M829,Master!$N$5:$P$11,3,TRUE)),"Sales Agst No FC")</f>
        <v>&gt;200"</v>
      </c>
    </row>
    <row r="830" spans="1:32" x14ac:dyDescent="0.45">
      <c r="A830" s="60" t="s">
        <v>2302</v>
      </c>
      <c r="B830" s="61" t="s">
        <v>1122</v>
      </c>
      <c r="C830" s="61" t="s">
        <v>1140</v>
      </c>
      <c r="D830" s="61" t="s">
        <v>1263</v>
      </c>
      <c r="E830" s="62" t="s">
        <v>941</v>
      </c>
      <c r="F830" s="62" t="s">
        <v>2116</v>
      </c>
      <c r="G830" s="63">
        <v>44593</v>
      </c>
      <c r="H830" s="64">
        <v>0</v>
      </c>
      <c r="I830" s="61" t="str">
        <f t="shared" si="68"/>
        <v>Supply</v>
      </c>
      <c r="J830" s="66">
        <v>0</v>
      </c>
      <c r="K830" s="67">
        <v>218</v>
      </c>
      <c r="L830" s="64">
        <v>218</v>
      </c>
      <c r="M830" s="64">
        <v>200</v>
      </c>
      <c r="N830" s="67">
        <f>ABS(K830-$J830)</f>
        <v>218</v>
      </c>
      <c r="O830" s="64">
        <f>ABS(L830-$J830)</f>
        <v>218</v>
      </c>
      <c r="P830" s="64">
        <f>ABS(M830-$J830)</f>
        <v>200</v>
      </c>
      <c r="Q830" s="66">
        <v>32.660999999999994</v>
      </c>
      <c r="R830" s="66">
        <f>$Q830*J830</f>
        <v>0</v>
      </c>
      <c r="S830" s="67">
        <f>$Q830*K830</f>
        <v>7120.097999999999</v>
      </c>
      <c r="T830" s="64">
        <f>$Q830*L830</f>
        <v>7120.097999999999</v>
      </c>
      <c r="U830" s="64">
        <f>$Q830*M830</f>
        <v>6532.1999999999989</v>
      </c>
      <c r="V830" s="67">
        <f t="shared" si="69"/>
        <v>7120.097999999999</v>
      </c>
      <c r="W830" s="64">
        <f t="shared" si="70"/>
        <v>7120.097999999999</v>
      </c>
      <c r="X830" s="117">
        <f t="shared" si="71"/>
        <v>6532.1999999999989</v>
      </c>
      <c r="Y830" s="75">
        <f>IFERROR(MAX(1-N830/$J830,0),1)</f>
        <v>1</v>
      </c>
      <c r="Z830" s="27">
        <f>IFERROR(MAX(1-O830/$J830,0),1)</f>
        <v>1</v>
      </c>
      <c r="AA830" s="76">
        <f>IFERROR(MAX(1-P830/$J830,0),1)</f>
        <v>1</v>
      </c>
      <c r="AB830" s="65" t="str">
        <f>IF(SUM($J830,M830)=0,"Others",VLOOKUP(AA830,Master!$B$4:$D$13,3,TRUE))</f>
        <v>90-100%</v>
      </c>
      <c r="AC830" s="60" t="str">
        <f>IF(SUM(J830,K830)=0,"Others",IF(AND(K830=0,J830&gt;0),"Not Forecasted But Sold",IF(AND(K830&gt;0,J830=0),"Forecasted But Not Sold",IF(K830/J830&gt;1.1,"Overforecast",IF(K830/J830&lt;0.9,"Underforecast","Normal")))))</f>
        <v>Forecasted But Not Sold</v>
      </c>
      <c r="AD830" s="61" t="str">
        <f>IF(SUM(J830,L830)=0,"Others",IF(AND(L830=0,J830&gt;0),"Not Forecasted But Sold",IF(AND(L830&gt;0,J830=0),"Forecasted But Not Sold",IF(L830/J830&gt;1.1,"Overforecast",IF(L830/J830&lt;0.9,"Underforecast","Normal")))))</f>
        <v>Forecasted But Not Sold</v>
      </c>
      <c r="AE830" s="61" t="str">
        <f>IF(SUM(J830,M830)=0,"Others",IF(AND(M830=0,J830&gt;0),"Not Forecasted But Sold",IF(AND(M830&gt;0,J830=0),"Forecasted But Not Sold",IF(M830/J830&gt;1.1,"Overforecast",IF(M830/J830&lt;0.9,"Underforecast","Normal")))))</f>
        <v>Forecasted But Not Sold</v>
      </c>
      <c r="AF830" s="144" t="str">
        <f>IFERROR(IF(J830=0,"0",VLOOKUP(J830/M830,Master!$N$5:$P$11,3,TRUE)),"Sales Agst No FC")</f>
        <v>0</v>
      </c>
    </row>
    <row r="831" spans="1:32" x14ac:dyDescent="0.45">
      <c r="A831" s="60" t="s">
        <v>2302</v>
      </c>
      <c r="B831" s="61" t="s">
        <v>1122</v>
      </c>
      <c r="C831" s="61" t="s">
        <v>1140</v>
      </c>
      <c r="D831" s="61" t="s">
        <v>1263</v>
      </c>
      <c r="E831" s="62" t="s">
        <v>942</v>
      </c>
      <c r="F831" s="62" t="s">
        <v>2117</v>
      </c>
      <c r="G831" s="63">
        <v>44593</v>
      </c>
      <c r="H831" s="64">
        <v>174</v>
      </c>
      <c r="I831" s="61" t="str">
        <f t="shared" si="68"/>
        <v>Demand</v>
      </c>
      <c r="J831" s="66">
        <v>103</v>
      </c>
      <c r="K831" s="67">
        <v>114</v>
      </c>
      <c r="L831" s="64">
        <v>114</v>
      </c>
      <c r="M831" s="64">
        <v>120</v>
      </c>
      <c r="N831" s="67">
        <f>ABS(K831-$J831)</f>
        <v>11</v>
      </c>
      <c r="O831" s="64">
        <f>ABS(L831-$J831)</f>
        <v>11</v>
      </c>
      <c r="P831" s="64">
        <f>ABS(M831-$J831)</f>
        <v>17</v>
      </c>
      <c r="Q831" s="66">
        <v>48.806100000000001</v>
      </c>
      <c r="R831" s="66">
        <f>$Q831*J831</f>
        <v>5027.0282999999999</v>
      </c>
      <c r="S831" s="67">
        <f>$Q831*K831</f>
        <v>5563.8954000000003</v>
      </c>
      <c r="T831" s="64">
        <f>$Q831*L831</f>
        <v>5563.8954000000003</v>
      </c>
      <c r="U831" s="64">
        <f>$Q831*M831</f>
        <v>5856.732</v>
      </c>
      <c r="V831" s="67">
        <f t="shared" si="69"/>
        <v>536.86710000000039</v>
      </c>
      <c r="W831" s="64">
        <f t="shared" si="70"/>
        <v>536.86710000000039</v>
      </c>
      <c r="X831" s="117">
        <f t="shared" si="71"/>
        <v>829.70370000000003</v>
      </c>
      <c r="Y831" s="75">
        <f>IFERROR(MAX(1-N831/$J831,0),1)</f>
        <v>0.89320388349514568</v>
      </c>
      <c r="Z831" s="27">
        <f>IFERROR(MAX(1-O831/$J831,0),1)</f>
        <v>0.89320388349514568</v>
      </c>
      <c r="AA831" s="76">
        <f>IFERROR(MAX(1-P831/$J831,0),1)</f>
        <v>0.83495145631067957</v>
      </c>
      <c r="AB831" s="65" t="str">
        <f>IF(SUM($J831,M831)=0,"Others",VLOOKUP(AA831,Master!$B$4:$D$13,3,TRUE))</f>
        <v>80-90%</v>
      </c>
      <c r="AC831" s="60" t="str">
        <f>IF(SUM(J831,K831)=0,"Others",IF(AND(K831=0,J831&gt;0),"Not Forecasted But Sold",IF(AND(K831&gt;0,J831=0),"Forecasted But Not Sold",IF(K831/J831&gt;1.1,"Overforecast",IF(K831/J831&lt;0.9,"Underforecast","Normal")))))</f>
        <v>Overforecast</v>
      </c>
      <c r="AD831" s="61" t="str">
        <f>IF(SUM(J831,L831)=0,"Others",IF(AND(L831=0,J831&gt;0),"Not Forecasted But Sold",IF(AND(L831&gt;0,J831=0),"Forecasted But Not Sold",IF(L831/J831&gt;1.1,"Overforecast",IF(L831/J831&lt;0.9,"Underforecast","Normal")))))</f>
        <v>Overforecast</v>
      </c>
      <c r="AE831" s="61" t="str">
        <f>IF(SUM(J831,M831)=0,"Others",IF(AND(M831=0,J831&gt;0),"Not Forecasted But Sold",IF(AND(M831&gt;0,J831=0),"Forecasted But Not Sold",IF(M831/J831&gt;1.1,"Overforecast",IF(M831/J831&lt;0.9,"Underforecast","Normal")))))</f>
        <v>Overforecast</v>
      </c>
      <c r="AF831" s="144" t="str">
        <f>IFERROR(IF(J831=0,"0",VLOOKUP(J831/M831,Master!$N$5:$P$11,3,TRUE)),"Sales Agst No FC")</f>
        <v>80-120</v>
      </c>
    </row>
    <row r="832" spans="1:32" x14ac:dyDescent="0.45">
      <c r="A832" s="60" t="s">
        <v>2302</v>
      </c>
      <c r="B832" s="61" t="s">
        <v>1121</v>
      </c>
      <c r="C832" s="61" t="s">
        <v>1140</v>
      </c>
      <c r="D832" s="61" t="s">
        <v>1263</v>
      </c>
      <c r="E832" s="62" t="s">
        <v>943</v>
      </c>
      <c r="F832" s="62" t="s">
        <v>2118</v>
      </c>
      <c r="G832" s="63">
        <v>44593</v>
      </c>
      <c r="H832" s="64">
        <v>0</v>
      </c>
      <c r="I832" s="61" t="str">
        <f t="shared" si="68"/>
        <v>Supply</v>
      </c>
      <c r="J832" s="66">
        <v>0</v>
      </c>
      <c r="K832" s="67">
        <v>787</v>
      </c>
      <c r="L832" s="64">
        <v>787</v>
      </c>
      <c r="M832" s="64">
        <v>0</v>
      </c>
      <c r="N832" s="67">
        <f>ABS(K832-$J832)</f>
        <v>787</v>
      </c>
      <c r="O832" s="64">
        <f>ABS(L832-$J832)</f>
        <v>787</v>
      </c>
      <c r="P832" s="64">
        <f>ABS(M832-$J832)</f>
        <v>0</v>
      </c>
      <c r="Q832" s="66">
        <v>4.3003571625724533</v>
      </c>
      <c r="R832" s="66">
        <f>$Q832*J832</f>
        <v>0</v>
      </c>
      <c r="S832" s="67">
        <f>$Q832*K832</f>
        <v>3384.3810869445206</v>
      </c>
      <c r="T832" s="64">
        <f>$Q832*L832</f>
        <v>3384.3810869445206</v>
      </c>
      <c r="U832" s="64">
        <f>$Q832*M832</f>
        <v>0</v>
      </c>
      <c r="V832" s="67">
        <f t="shared" si="69"/>
        <v>3384.3810869445206</v>
      </c>
      <c r="W832" s="64">
        <f t="shared" si="70"/>
        <v>3384.3810869445206</v>
      </c>
      <c r="X832" s="117">
        <f t="shared" si="71"/>
        <v>0</v>
      </c>
      <c r="Y832" s="75">
        <f>IFERROR(MAX(1-N832/$J832,0),1)</f>
        <v>1</v>
      </c>
      <c r="Z832" s="27">
        <f>IFERROR(MAX(1-O832/$J832,0),1)</f>
        <v>1</v>
      </c>
      <c r="AA832" s="76">
        <f>IFERROR(MAX(1-P832/$J832,0),1)</f>
        <v>1</v>
      </c>
      <c r="AB832" s="65" t="str">
        <f>IF(SUM($J832,M832)=0,"Others",VLOOKUP(AA832,Master!$B$4:$D$13,3,TRUE))</f>
        <v>Others</v>
      </c>
      <c r="AC832" s="60" t="str">
        <f>IF(SUM(J832,K832)=0,"Others",IF(AND(K832=0,J832&gt;0),"Not Forecasted But Sold",IF(AND(K832&gt;0,J832=0),"Forecasted But Not Sold",IF(K832/J832&gt;1.1,"Overforecast",IF(K832/J832&lt;0.9,"Underforecast","Normal")))))</f>
        <v>Forecasted But Not Sold</v>
      </c>
      <c r="AD832" s="61" t="str">
        <f>IF(SUM(J832,L832)=0,"Others",IF(AND(L832=0,J832&gt;0),"Not Forecasted But Sold",IF(AND(L832&gt;0,J832=0),"Forecasted But Not Sold",IF(L832/J832&gt;1.1,"Overforecast",IF(L832/J832&lt;0.9,"Underforecast","Normal")))))</f>
        <v>Forecasted But Not Sold</v>
      </c>
      <c r="AE832" s="61" t="str">
        <f>IF(SUM(J832,M832)=0,"Others",IF(AND(M832=0,J832&gt;0),"Not Forecasted But Sold",IF(AND(M832&gt;0,J832=0),"Forecasted But Not Sold",IF(M832/J832&gt;1.1,"Overforecast",IF(M832/J832&lt;0.9,"Underforecast","Normal")))))</f>
        <v>Others</v>
      </c>
      <c r="AF832" s="144" t="str">
        <f>IFERROR(IF(J832=0,"0",VLOOKUP(J832/M832,Master!$N$5:$P$11,3,TRUE)),"Sales Agst No FC")</f>
        <v>0</v>
      </c>
    </row>
    <row r="833" spans="1:32" x14ac:dyDescent="0.45">
      <c r="A833" s="60" t="s">
        <v>2302</v>
      </c>
      <c r="B833" s="61" t="s">
        <v>1121</v>
      </c>
      <c r="C833" s="61" t="s">
        <v>1140</v>
      </c>
      <c r="D833" s="61" t="s">
        <v>1263</v>
      </c>
      <c r="E833" s="62" t="s">
        <v>944</v>
      </c>
      <c r="F833" s="62" t="s">
        <v>2119</v>
      </c>
      <c r="G833" s="63">
        <v>44593</v>
      </c>
      <c r="H833" s="64">
        <v>4580</v>
      </c>
      <c r="I833" s="61" t="str">
        <f t="shared" si="68"/>
        <v>Demand</v>
      </c>
      <c r="J833" s="66">
        <v>3028</v>
      </c>
      <c r="K833" s="67">
        <v>1500</v>
      </c>
      <c r="L833" s="64">
        <v>1500</v>
      </c>
      <c r="M833" s="64">
        <v>1500</v>
      </c>
      <c r="N833" s="67">
        <f>ABS(K833-$J833)</f>
        <v>1528</v>
      </c>
      <c r="O833" s="64">
        <f>ABS(L833-$J833)</f>
        <v>1528</v>
      </c>
      <c r="P833" s="64">
        <f>ABS(M833-$J833)</f>
        <v>1528</v>
      </c>
      <c r="Q833" s="66">
        <v>2.1543236245954698</v>
      </c>
      <c r="R833" s="66">
        <f>$Q833*J833</f>
        <v>6523.2919352750823</v>
      </c>
      <c r="S833" s="67">
        <f>$Q833*K833</f>
        <v>3231.4854368932047</v>
      </c>
      <c r="T833" s="64">
        <f>$Q833*L833</f>
        <v>3231.4854368932047</v>
      </c>
      <c r="U833" s="64">
        <f>$Q833*M833</f>
        <v>3231.4854368932047</v>
      </c>
      <c r="V833" s="67">
        <f t="shared" si="69"/>
        <v>3291.8064983818776</v>
      </c>
      <c r="W833" s="64">
        <f t="shared" si="70"/>
        <v>3291.8064983818776</v>
      </c>
      <c r="X833" s="117">
        <f t="shared" si="71"/>
        <v>3291.8064983818776</v>
      </c>
      <c r="Y833" s="75">
        <f>IFERROR(MAX(1-N833/$J833,0),1)</f>
        <v>0.49537648612945839</v>
      </c>
      <c r="Z833" s="27">
        <f>IFERROR(MAX(1-O833/$J833,0),1)</f>
        <v>0.49537648612945839</v>
      </c>
      <c r="AA833" s="76">
        <f>IFERROR(MAX(1-P833/$J833,0),1)</f>
        <v>0.49537648612945839</v>
      </c>
      <c r="AB833" s="65" t="str">
        <f>IF(SUM($J833,M833)=0,"Others",VLOOKUP(AA833,Master!$B$4:$D$13,3,TRUE))</f>
        <v>40-50%</v>
      </c>
      <c r="AC833" s="60" t="str">
        <f>IF(SUM(J833,K833)=0,"Others",IF(AND(K833=0,J833&gt;0),"Not Forecasted But Sold",IF(AND(K833&gt;0,J833=0),"Forecasted But Not Sold",IF(K833/J833&gt;1.1,"Overforecast",IF(K833/J833&lt;0.9,"Underforecast","Normal")))))</f>
        <v>Underforecast</v>
      </c>
      <c r="AD833" s="61" t="str">
        <f>IF(SUM(J833,L833)=0,"Others",IF(AND(L833=0,J833&gt;0),"Not Forecasted But Sold",IF(AND(L833&gt;0,J833=0),"Forecasted But Not Sold",IF(L833/J833&gt;1.1,"Overforecast",IF(L833/J833&lt;0.9,"Underforecast","Normal")))))</f>
        <v>Underforecast</v>
      </c>
      <c r="AE833" s="61" t="str">
        <f>IF(SUM(J833,M833)=0,"Others",IF(AND(M833=0,J833&gt;0),"Not Forecasted But Sold",IF(AND(M833&gt;0,J833=0),"Forecasted But Not Sold",IF(M833/J833&gt;1.1,"Overforecast",IF(M833/J833&lt;0.9,"Underforecast","Normal")))))</f>
        <v>Underforecast</v>
      </c>
      <c r="AF833" s="144" t="str">
        <f>IFERROR(IF(J833=0,"0",VLOOKUP(J833/M833,Master!$N$5:$P$11,3,TRUE)),"Sales Agst No FC")</f>
        <v>&gt;200"</v>
      </c>
    </row>
    <row r="834" spans="1:32" x14ac:dyDescent="0.45">
      <c r="A834" s="60" t="s">
        <v>2302</v>
      </c>
      <c r="B834" s="61" t="s">
        <v>1121</v>
      </c>
      <c r="C834" s="61" t="s">
        <v>1140</v>
      </c>
      <c r="D834" s="61" t="s">
        <v>1263</v>
      </c>
      <c r="E834" s="62" t="s">
        <v>945</v>
      </c>
      <c r="F834" s="62" t="s">
        <v>2120</v>
      </c>
      <c r="G834" s="63">
        <v>44593</v>
      </c>
      <c r="H834" s="64">
        <v>10</v>
      </c>
      <c r="I834" s="61" t="str">
        <f t="shared" si="68"/>
        <v>Supply</v>
      </c>
      <c r="J834" s="66">
        <v>0</v>
      </c>
      <c r="K834" s="67">
        <v>563</v>
      </c>
      <c r="L834" s="64">
        <v>563</v>
      </c>
      <c r="M834" s="64">
        <v>604</v>
      </c>
      <c r="N834" s="67">
        <f>ABS(K834-$J834)</f>
        <v>563</v>
      </c>
      <c r="O834" s="64">
        <f>ABS(L834-$J834)</f>
        <v>563</v>
      </c>
      <c r="P834" s="64">
        <f>ABS(M834-$J834)</f>
        <v>604</v>
      </c>
      <c r="Q834" s="66">
        <v>2.7564313575525805</v>
      </c>
      <c r="R834" s="66">
        <f>$Q834*J834</f>
        <v>0</v>
      </c>
      <c r="S834" s="67">
        <f>$Q834*K834</f>
        <v>1551.8708543021028</v>
      </c>
      <c r="T834" s="64">
        <f>$Q834*L834</f>
        <v>1551.8708543021028</v>
      </c>
      <c r="U834" s="64">
        <f>$Q834*M834</f>
        <v>1664.8845399617587</v>
      </c>
      <c r="V834" s="67">
        <f t="shared" si="69"/>
        <v>1551.8708543021028</v>
      </c>
      <c r="W834" s="64">
        <f t="shared" si="70"/>
        <v>1551.8708543021028</v>
      </c>
      <c r="X834" s="117">
        <f t="shared" si="71"/>
        <v>1664.8845399617587</v>
      </c>
      <c r="Y834" s="75">
        <f>IFERROR(MAX(1-N834/$J834,0),1)</f>
        <v>1</v>
      </c>
      <c r="Z834" s="27">
        <f>IFERROR(MAX(1-O834/$J834,0),1)</f>
        <v>1</v>
      </c>
      <c r="AA834" s="76">
        <f>IFERROR(MAX(1-P834/$J834,0),1)</f>
        <v>1</v>
      </c>
      <c r="AB834" s="65" t="str">
        <f>IF(SUM($J834,M834)=0,"Others",VLOOKUP(AA834,Master!$B$4:$D$13,3,TRUE))</f>
        <v>90-100%</v>
      </c>
      <c r="AC834" s="60" t="str">
        <f>IF(SUM(J834,K834)=0,"Others",IF(AND(K834=0,J834&gt;0),"Not Forecasted But Sold",IF(AND(K834&gt;0,J834=0),"Forecasted But Not Sold",IF(K834/J834&gt;1.1,"Overforecast",IF(K834/J834&lt;0.9,"Underforecast","Normal")))))</f>
        <v>Forecasted But Not Sold</v>
      </c>
      <c r="AD834" s="61" t="str">
        <f>IF(SUM(J834,L834)=0,"Others",IF(AND(L834=0,J834&gt;0),"Not Forecasted But Sold",IF(AND(L834&gt;0,J834=0),"Forecasted But Not Sold",IF(L834/J834&gt;1.1,"Overforecast",IF(L834/J834&lt;0.9,"Underforecast","Normal")))))</f>
        <v>Forecasted But Not Sold</v>
      </c>
      <c r="AE834" s="61" t="str">
        <f>IF(SUM(J834,M834)=0,"Others",IF(AND(M834=0,J834&gt;0),"Not Forecasted But Sold",IF(AND(M834&gt;0,J834=0),"Forecasted But Not Sold",IF(M834/J834&gt;1.1,"Overforecast",IF(M834/J834&lt;0.9,"Underforecast","Normal")))))</f>
        <v>Forecasted But Not Sold</v>
      </c>
      <c r="AF834" s="144" t="str">
        <f>IFERROR(IF(J834=0,"0",VLOOKUP(J834/M834,Master!$N$5:$P$11,3,TRUE)),"Sales Agst No FC")</f>
        <v>0</v>
      </c>
    </row>
    <row r="835" spans="1:32" x14ac:dyDescent="0.45">
      <c r="A835" s="60" t="s">
        <v>2302</v>
      </c>
      <c r="B835" s="61" t="s">
        <v>1123</v>
      </c>
      <c r="C835" s="61" t="s">
        <v>1140</v>
      </c>
      <c r="D835" s="61" t="s">
        <v>1263</v>
      </c>
      <c r="E835" s="62" t="s">
        <v>946</v>
      </c>
      <c r="F835" s="62" t="s">
        <v>2121</v>
      </c>
      <c r="G835" s="63">
        <v>44593</v>
      </c>
      <c r="H835" s="64">
        <v>2954</v>
      </c>
      <c r="I835" s="61" t="str">
        <f t="shared" si="68"/>
        <v>Demand</v>
      </c>
      <c r="J835" s="66">
        <v>177</v>
      </c>
      <c r="K835" s="67">
        <v>617</v>
      </c>
      <c r="L835" s="64">
        <v>617</v>
      </c>
      <c r="M835" s="64">
        <v>800</v>
      </c>
      <c r="N835" s="67">
        <f>ABS(K835-$J835)</f>
        <v>440</v>
      </c>
      <c r="O835" s="64">
        <f>ABS(L835-$J835)</f>
        <v>440</v>
      </c>
      <c r="P835" s="64">
        <f>ABS(M835-$J835)</f>
        <v>623</v>
      </c>
      <c r="Q835" s="66">
        <v>4.4552177487864073</v>
      </c>
      <c r="R835" s="66">
        <f>$Q835*J835</f>
        <v>788.57354153519407</v>
      </c>
      <c r="S835" s="67">
        <f>$Q835*K835</f>
        <v>2748.8693510012131</v>
      </c>
      <c r="T835" s="64">
        <f>$Q835*L835</f>
        <v>2748.8693510012131</v>
      </c>
      <c r="U835" s="64">
        <f>$Q835*M835</f>
        <v>3564.1741990291257</v>
      </c>
      <c r="V835" s="67">
        <f t="shared" si="69"/>
        <v>1960.2958094660189</v>
      </c>
      <c r="W835" s="64">
        <f t="shared" si="70"/>
        <v>1960.2958094660189</v>
      </c>
      <c r="X835" s="117">
        <f t="shared" si="71"/>
        <v>2775.6006574939315</v>
      </c>
      <c r="Y835" s="75">
        <f>IFERROR(MAX(1-N835/$J835,0),1)</f>
        <v>0</v>
      </c>
      <c r="Z835" s="27">
        <f>IFERROR(MAX(1-O835/$J835,0),1)</f>
        <v>0</v>
      </c>
      <c r="AA835" s="76">
        <f>IFERROR(MAX(1-P835/$J835,0),1)</f>
        <v>0</v>
      </c>
      <c r="AB835" s="65" t="str">
        <f>IF(SUM($J835,M835)=0,"Others",VLOOKUP(AA835,Master!$B$4:$D$13,3,TRUE))</f>
        <v>0-10%</v>
      </c>
      <c r="AC835" s="60" t="str">
        <f>IF(SUM(J835,K835)=0,"Others",IF(AND(K835=0,J835&gt;0),"Not Forecasted But Sold",IF(AND(K835&gt;0,J835=0),"Forecasted But Not Sold",IF(K835/J835&gt;1.1,"Overforecast",IF(K835/J835&lt;0.9,"Underforecast","Normal")))))</f>
        <v>Overforecast</v>
      </c>
      <c r="AD835" s="61" t="str">
        <f>IF(SUM(J835,L835)=0,"Others",IF(AND(L835=0,J835&gt;0),"Not Forecasted But Sold",IF(AND(L835&gt;0,J835=0),"Forecasted But Not Sold",IF(L835/J835&gt;1.1,"Overforecast",IF(L835/J835&lt;0.9,"Underforecast","Normal")))))</f>
        <v>Overforecast</v>
      </c>
      <c r="AE835" s="61" t="str">
        <f>IF(SUM(J835,M835)=0,"Others",IF(AND(M835=0,J835&gt;0),"Not Forecasted But Sold",IF(AND(M835&gt;0,J835=0),"Forecasted But Not Sold",IF(M835/J835&gt;1.1,"Overforecast",IF(M835/J835&lt;0.9,"Underforecast","Normal")))))</f>
        <v>Overforecast</v>
      </c>
      <c r="AF835" s="144" t="str">
        <f>IFERROR(IF(J835=0,"0",VLOOKUP(J835/M835,Master!$N$5:$P$11,3,TRUE)),"Sales Agst No FC")</f>
        <v>0-25</v>
      </c>
    </row>
    <row r="836" spans="1:32" x14ac:dyDescent="0.45">
      <c r="A836" s="60" t="s">
        <v>2302</v>
      </c>
      <c r="B836" s="61" t="s">
        <v>1121</v>
      </c>
      <c r="C836" s="61" t="s">
        <v>1140</v>
      </c>
      <c r="D836" s="61" t="s">
        <v>1263</v>
      </c>
      <c r="E836" s="62" t="s">
        <v>947</v>
      </c>
      <c r="F836" s="62" t="s">
        <v>2122</v>
      </c>
      <c r="G836" s="63">
        <v>44593</v>
      </c>
      <c r="H836" s="64">
        <v>1</v>
      </c>
      <c r="I836" s="61" t="str">
        <f t="shared" si="68"/>
        <v>Demand</v>
      </c>
      <c r="J836" s="66">
        <v>0</v>
      </c>
      <c r="K836" s="67">
        <v>190</v>
      </c>
      <c r="L836" s="64">
        <v>190</v>
      </c>
      <c r="M836" s="64">
        <v>0</v>
      </c>
      <c r="N836" s="67">
        <f>ABS(K836-$J836)</f>
        <v>190</v>
      </c>
      <c r="O836" s="64">
        <f>ABS(L836-$J836)</f>
        <v>190</v>
      </c>
      <c r="P836" s="64">
        <f>ABS(M836-$J836)</f>
        <v>0</v>
      </c>
      <c r="Q836" s="66">
        <v>7.9634980988593149</v>
      </c>
      <c r="R836" s="66">
        <f>$Q836*J836</f>
        <v>0</v>
      </c>
      <c r="S836" s="67">
        <f>$Q836*K836</f>
        <v>1513.0646387832699</v>
      </c>
      <c r="T836" s="64">
        <f>$Q836*L836</f>
        <v>1513.0646387832699</v>
      </c>
      <c r="U836" s="64">
        <f>$Q836*M836</f>
        <v>0</v>
      </c>
      <c r="V836" s="67">
        <f t="shared" si="69"/>
        <v>1513.0646387832699</v>
      </c>
      <c r="W836" s="64">
        <f t="shared" si="70"/>
        <v>1513.0646387832699</v>
      </c>
      <c r="X836" s="117">
        <f t="shared" si="71"/>
        <v>0</v>
      </c>
      <c r="Y836" s="75">
        <f>IFERROR(MAX(1-N836/$J836,0),1)</f>
        <v>1</v>
      </c>
      <c r="Z836" s="27">
        <f>IFERROR(MAX(1-O836/$J836,0),1)</f>
        <v>1</v>
      </c>
      <c r="AA836" s="76">
        <f>IFERROR(MAX(1-P836/$J836,0),1)</f>
        <v>1</v>
      </c>
      <c r="AB836" s="65" t="str">
        <f>IF(SUM($J836,M836)=0,"Others",VLOOKUP(AA836,Master!$B$4:$D$13,3,TRUE))</f>
        <v>Others</v>
      </c>
      <c r="AC836" s="60" t="str">
        <f>IF(SUM(J836,K836)=0,"Others",IF(AND(K836=0,J836&gt;0),"Not Forecasted But Sold",IF(AND(K836&gt;0,J836=0),"Forecasted But Not Sold",IF(K836/J836&gt;1.1,"Overforecast",IF(K836/J836&lt;0.9,"Underforecast","Normal")))))</f>
        <v>Forecasted But Not Sold</v>
      </c>
      <c r="AD836" s="61" t="str">
        <f>IF(SUM(J836,L836)=0,"Others",IF(AND(L836=0,J836&gt;0),"Not Forecasted But Sold",IF(AND(L836&gt;0,J836=0),"Forecasted But Not Sold",IF(L836/J836&gt;1.1,"Overforecast",IF(L836/J836&lt;0.9,"Underforecast","Normal")))))</f>
        <v>Forecasted But Not Sold</v>
      </c>
      <c r="AE836" s="61" t="str">
        <f>IF(SUM(J836,M836)=0,"Others",IF(AND(M836=0,J836&gt;0),"Not Forecasted But Sold",IF(AND(M836&gt;0,J836=0),"Forecasted But Not Sold",IF(M836/J836&gt;1.1,"Overforecast",IF(M836/J836&lt;0.9,"Underforecast","Normal")))))</f>
        <v>Others</v>
      </c>
      <c r="AF836" s="144" t="str">
        <f>IFERROR(IF(J836=0,"0",VLOOKUP(J836/M836,Master!$N$5:$P$11,3,TRUE)),"Sales Agst No FC")</f>
        <v>0</v>
      </c>
    </row>
    <row r="837" spans="1:32" x14ac:dyDescent="0.45">
      <c r="A837" s="60" t="s">
        <v>2302</v>
      </c>
      <c r="B837" s="61" t="s">
        <v>1121</v>
      </c>
      <c r="C837" s="61" t="s">
        <v>1140</v>
      </c>
      <c r="D837" s="61" t="s">
        <v>1263</v>
      </c>
      <c r="E837" s="62" t="s">
        <v>948</v>
      </c>
      <c r="F837" s="62" t="s">
        <v>2123</v>
      </c>
      <c r="G837" s="63">
        <v>44593</v>
      </c>
      <c r="H837" s="64">
        <v>3549</v>
      </c>
      <c r="I837" s="61" t="str">
        <f t="shared" si="68"/>
        <v>Demand</v>
      </c>
      <c r="J837" s="66">
        <v>949</v>
      </c>
      <c r="K837" s="67">
        <v>1015</v>
      </c>
      <c r="L837" s="64">
        <v>1015</v>
      </c>
      <c r="M837" s="64">
        <v>1000</v>
      </c>
      <c r="N837" s="67">
        <f>ABS(K837-$J837)</f>
        <v>66</v>
      </c>
      <c r="O837" s="64">
        <f>ABS(L837-$J837)</f>
        <v>66</v>
      </c>
      <c r="P837" s="64">
        <f>ABS(M837-$J837)</f>
        <v>51</v>
      </c>
      <c r="Q837" s="66">
        <v>3.0133220338983051</v>
      </c>
      <c r="R837" s="66">
        <f>$Q837*J837</f>
        <v>2859.6426101694915</v>
      </c>
      <c r="S837" s="67">
        <f>$Q837*K837</f>
        <v>3058.5218644067795</v>
      </c>
      <c r="T837" s="64">
        <f>$Q837*L837</f>
        <v>3058.5218644067795</v>
      </c>
      <c r="U837" s="64">
        <f>$Q837*M837</f>
        <v>3013.3220338983051</v>
      </c>
      <c r="V837" s="67">
        <f t="shared" si="69"/>
        <v>198.87925423728802</v>
      </c>
      <c r="W837" s="64">
        <f t="shared" si="70"/>
        <v>198.87925423728802</v>
      </c>
      <c r="X837" s="117">
        <f t="shared" si="71"/>
        <v>153.67942372881362</v>
      </c>
      <c r="Y837" s="75">
        <f>IFERROR(MAX(1-N837/$J837,0),1)</f>
        <v>0.93045310853530028</v>
      </c>
      <c r="Z837" s="27">
        <f>IFERROR(MAX(1-O837/$J837,0),1)</f>
        <v>0.93045310853530028</v>
      </c>
      <c r="AA837" s="76">
        <f>IFERROR(MAX(1-P837/$J837,0),1)</f>
        <v>0.94625922023182296</v>
      </c>
      <c r="AB837" s="65" t="str">
        <f>IF(SUM($J837,M837)=0,"Others",VLOOKUP(AA837,Master!$B$4:$D$13,3,TRUE))</f>
        <v>90-100%</v>
      </c>
      <c r="AC837" s="60" t="str">
        <f>IF(SUM(J837,K837)=0,"Others",IF(AND(K837=0,J837&gt;0),"Not Forecasted But Sold",IF(AND(K837&gt;0,J837=0),"Forecasted But Not Sold",IF(K837/J837&gt;1.1,"Overforecast",IF(K837/J837&lt;0.9,"Underforecast","Normal")))))</f>
        <v>Normal</v>
      </c>
      <c r="AD837" s="61" t="str">
        <f>IF(SUM(J837,L837)=0,"Others",IF(AND(L837=0,J837&gt;0),"Not Forecasted But Sold",IF(AND(L837&gt;0,J837=0),"Forecasted But Not Sold",IF(L837/J837&gt;1.1,"Overforecast",IF(L837/J837&lt;0.9,"Underforecast","Normal")))))</f>
        <v>Normal</v>
      </c>
      <c r="AE837" s="61" t="str">
        <f>IF(SUM(J837,M837)=0,"Others",IF(AND(M837=0,J837&gt;0),"Not Forecasted But Sold",IF(AND(M837&gt;0,J837=0),"Forecasted But Not Sold",IF(M837/J837&gt;1.1,"Overforecast",IF(M837/J837&lt;0.9,"Underforecast","Normal")))))</f>
        <v>Normal</v>
      </c>
      <c r="AF837" s="144" t="str">
        <f>IFERROR(IF(J837=0,"0",VLOOKUP(J837/M837,Master!$N$5:$P$11,3,TRUE)),"Sales Agst No FC")</f>
        <v>80-120</v>
      </c>
    </row>
    <row r="838" spans="1:32" x14ac:dyDescent="0.45">
      <c r="A838" s="60" t="s">
        <v>2302</v>
      </c>
      <c r="B838" s="61" t="s">
        <v>1121</v>
      </c>
      <c r="C838" s="61" t="s">
        <v>1140</v>
      </c>
      <c r="D838" s="61" t="s">
        <v>1263</v>
      </c>
      <c r="E838" s="62" t="s">
        <v>949</v>
      </c>
      <c r="F838" s="62" t="s">
        <v>2124</v>
      </c>
      <c r="G838" s="63">
        <v>44593</v>
      </c>
      <c r="H838" s="64">
        <v>26</v>
      </c>
      <c r="I838" s="61" t="str">
        <f t="shared" ref="I838:I881" si="72">IF(J838&gt;M838,"Demand",IF(OR(H838&lt;=0.05*M838,J838&gt;=0.9*H838),"Supply","Demand"))</f>
        <v>Demand</v>
      </c>
      <c r="J838" s="66">
        <v>0</v>
      </c>
      <c r="K838" s="67">
        <v>374</v>
      </c>
      <c r="L838" s="64">
        <v>374</v>
      </c>
      <c r="M838" s="64">
        <v>200</v>
      </c>
      <c r="N838" s="67">
        <f>ABS(K838-$J838)</f>
        <v>374</v>
      </c>
      <c r="O838" s="64">
        <f>ABS(L838-$J838)</f>
        <v>374</v>
      </c>
      <c r="P838" s="64">
        <f>ABS(M838-$J838)</f>
        <v>200</v>
      </c>
      <c r="Q838" s="66">
        <v>2.7924615384615383</v>
      </c>
      <c r="R838" s="66">
        <f>$Q838*J838</f>
        <v>0</v>
      </c>
      <c r="S838" s="67">
        <f>$Q838*K838</f>
        <v>1044.3806153846153</v>
      </c>
      <c r="T838" s="64">
        <f>$Q838*L838</f>
        <v>1044.3806153846153</v>
      </c>
      <c r="U838" s="64">
        <f>$Q838*M838</f>
        <v>558.49230769230769</v>
      </c>
      <c r="V838" s="67">
        <f t="shared" si="69"/>
        <v>1044.3806153846153</v>
      </c>
      <c r="W838" s="64">
        <f t="shared" si="70"/>
        <v>1044.3806153846153</v>
      </c>
      <c r="X838" s="117">
        <f t="shared" si="71"/>
        <v>558.49230769230769</v>
      </c>
      <c r="Y838" s="75">
        <f>IFERROR(MAX(1-N838/$J838,0),1)</f>
        <v>1</v>
      </c>
      <c r="Z838" s="27">
        <f>IFERROR(MAX(1-O838/$J838,0),1)</f>
        <v>1</v>
      </c>
      <c r="AA838" s="76">
        <f>IFERROR(MAX(1-P838/$J838,0),1)</f>
        <v>1</v>
      </c>
      <c r="AB838" s="65" t="str">
        <f>IF(SUM($J838,M838)=0,"Others",VLOOKUP(AA838,Master!$B$4:$D$13,3,TRUE))</f>
        <v>90-100%</v>
      </c>
      <c r="AC838" s="60" t="str">
        <f>IF(SUM(J838,K838)=0,"Others",IF(AND(K838=0,J838&gt;0),"Not Forecasted But Sold",IF(AND(K838&gt;0,J838=0),"Forecasted But Not Sold",IF(K838/J838&gt;1.1,"Overforecast",IF(K838/J838&lt;0.9,"Underforecast","Normal")))))</f>
        <v>Forecasted But Not Sold</v>
      </c>
      <c r="AD838" s="61" t="str">
        <f>IF(SUM(J838,L838)=0,"Others",IF(AND(L838=0,J838&gt;0),"Not Forecasted But Sold",IF(AND(L838&gt;0,J838=0),"Forecasted But Not Sold",IF(L838/J838&gt;1.1,"Overforecast",IF(L838/J838&lt;0.9,"Underforecast","Normal")))))</f>
        <v>Forecasted But Not Sold</v>
      </c>
      <c r="AE838" s="61" t="str">
        <f>IF(SUM(J838,M838)=0,"Others",IF(AND(M838=0,J838&gt;0),"Not Forecasted But Sold",IF(AND(M838&gt;0,J838=0),"Forecasted But Not Sold",IF(M838/J838&gt;1.1,"Overforecast",IF(M838/J838&lt;0.9,"Underforecast","Normal")))))</f>
        <v>Forecasted But Not Sold</v>
      </c>
      <c r="AF838" s="144" t="str">
        <f>IFERROR(IF(J838=0,"0",VLOOKUP(J838/M838,Master!$N$5:$P$11,3,TRUE)),"Sales Agst No FC")</f>
        <v>0</v>
      </c>
    </row>
    <row r="839" spans="1:32" x14ac:dyDescent="0.45">
      <c r="A839" s="60" t="s">
        <v>2302</v>
      </c>
      <c r="B839" s="61" t="s">
        <v>1121</v>
      </c>
      <c r="C839" s="61" t="s">
        <v>1140</v>
      </c>
      <c r="D839" s="61" t="s">
        <v>1263</v>
      </c>
      <c r="E839" s="62" t="s">
        <v>950</v>
      </c>
      <c r="F839" s="62" t="s">
        <v>2125</v>
      </c>
      <c r="G839" s="63">
        <v>44593</v>
      </c>
      <c r="H839" s="64">
        <v>2</v>
      </c>
      <c r="I839" s="61" t="str">
        <f t="shared" si="72"/>
        <v>Demand</v>
      </c>
      <c r="J839" s="66">
        <v>0</v>
      </c>
      <c r="K839" s="67">
        <v>520</v>
      </c>
      <c r="L839" s="64">
        <v>520</v>
      </c>
      <c r="M839" s="64">
        <v>0</v>
      </c>
      <c r="N839" s="67">
        <f>ABS(K839-$J839)</f>
        <v>520</v>
      </c>
      <c r="O839" s="64">
        <f>ABS(L839-$J839)</f>
        <v>520</v>
      </c>
      <c r="P839" s="64">
        <f>ABS(M839-$J839)</f>
        <v>0</v>
      </c>
      <c r="Q839" s="66">
        <v>4.3953775433308202</v>
      </c>
      <c r="R839" s="66">
        <f>$Q839*J839</f>
        <v>0</v>
      </c>
      <c r="S839" s="67">
        <f>$Q839*K839</f>
        <v>2285.5963225320265</v>
      </c>
      <c r="T839" s="64">
        <f>$Q839*L839</f>
        <v>2285.5963225320265</v>
      </c>
      <c r="U839" s="64">
        <f>$Q839*M839</f>
        <v>0</v>
      </c>
      <c r="V839" s="67">
        <f t="shared" si="69"/>
        <v>2285.5963225320265</v>
      </c>
      <c r="W839" s="64">
        <f t="shared" si="70"/>
        <v>2285.5963225320265</v>
      </c>
      <c r="X839" s="117">
        <f t="shared" si="71"/>
        <v>0</v>
      </c>
      <c r="Y839" s="75">
        <f>IFERROR(MAX(1-N839/$J839,0),1)</f>
        <v>1</v>
      </c>
      <c r="Z839" s="27">
        <f>IFERROR(MAX(1-O839/$J839,0),1)</f>
        <v>1</v>
      </c>
      <c r="AA839" s="76">
        <f>IFERROR(MAX(1-P839/$J839,0),1)</f>
        <v>1</v>
      </c>
      <c r="AB839" s="65" t="str">
        <f>IF(SUM($J839,M839)=0,"Others",VLOOKUP(AA839,Master!$B$4:$D$13,3,TRUE))</f>
        <v>Others</v>
      </c>
      <c r="AC839" s="60" t="str">
        <f>IF(SUM(J839,K839)=0,"Others",IF(AND(K839=0,J839&gt;0),"Not Forecasted But Sold",IF(AND(K839&gt;0,J839=0),"Forecasted But Not Sold",IF(K839/J839&gt;1.1,"Overforecast",IF(K839/J839&lt;0.9,"Underforecast","Normal")))))</f>
        <v>Forecasted But Not Sold</v>
      </c>
      <c r="AD839" s="61" t="str">
        <f>IF(SUM(J839,L839)=0,"Others",IF(AND(L839=0,J839&gt;0),"Not Forecasted But Sold",IF(AND(L839&gt;0,J839=0),"Forecasted But Not Sold",IF(L839/J839&gt;1.1,"Overforecast",IF(L839/J839&lt;0.9,"Underforecast","Normal")))))</f>
        <v>Forecasted But Not Sold</v>
      </c>
      <c r="AE839" s="61" t="str">
        <f>IF(SUM(J839,M839)=0,"Others",IF(AND(M839=0,J839&gt;0),"Not Forecasted But Sold",IF(AND(M839&gt;0,J839=0),"Forecasted But Not Sold",IF(M839/J839&gt;1.1,"Overforecast",IF(M839/J839&lt;0.9,"Underforecast","Normal")))))</f>
        <v>Others</v>
      </c>
      <c r="AF839" s="144" t="str">
        <f>IFERROR(IF(J839=0,"0",VLOOKUP(J839/M839,Master!$N$5:$P$11,3,TRUE)),"Sales Agst No FC")</f>
        <v>0</v>
      </c>
    </row>
    <row r="840" spans="1:32" x14ac:dyDescent="0.45">
      <c r="A840" s="60" t="s">
        <v>2302</v>
      </c>
      <c r="B840" s="61" t="s">
        <v>1123</v>
      </c>
      <c r="C840" s="61" t="s">
        <v>1140</v>
      </c>
      <c r="D840" s="61" t="s">
        <v>1263</v>
      </c>
      <c r="E840" s="62" t="s">
        <v>951</v>
      </c>
      <c r="F840" s="62" t="s">
        <v>2126</v>
      </c>
      <c r="G840" s="63">
        <v>44593</v>
      </c>
      <c r="H840" s="64">
        <v>15511</v>
      </c>
      <c r="I840" s="61" t="str">
        <f t="shared" si="72"/>
        <v>Demand</v>
      </c>
      <c r="J840" s="66">
        <v>492</v>
      </c>
      <c r="K840" s="67">
        <v>615</v>
      </c>
      <c r="L840" s="64">
        <v>615</v>
      </c>
      <c r="M840" s="64">
        <v>800</v>
      </c>
      <c r="N840" s="67">
        <f>ABS(K840-$J840)</f>
        <v>123</v>
      </c>
      <c r="O840" s="64">
        <f>ABS(L840-$J840)</f>
        <v>123</v>
      </c>
      <c r="P840" s="64">
        <f>ABS(M840-$J840)</f>
        <v>308</v>
      </c>
      <c r="Q840" s="66">
        <v>2.7181559385290885</v>
      </c>
      <c r="R840" s="66">
        <f>$Q840*J840</f>
        <v>1337.3327217563115</v>
      </c>
      <c r="S840" s="67">
        <f>$Q840*K840</f>
        <v>1671.6659021953894</v>
      </c>
      <c r="T840" s="64">
        <f>$Q840*L840</f>
        <v>1671.6659021953894</v>
      </c>
      <c r="U840" s="64">
        <f>$Q840*M840</f>
        <v>2174.524750823271</v>
      </c>
      <c r="V840" s="67">
        <f t="shared" si="69"/>
        <v>334.33318043907798</v>
      </c>
      <c r="W840" s="64">
        <f t="shared" si="70"/>
        <v>334.33318043907798</v>
      </c>
      <c r="X840" s="117">
        <f t="shared" si="71"/>
        <v>837.19202906695955</v>
      </c>
      <c r="Y840" s="75">
        <f>IFERROR(MAX(1-N840/$J840,0),1)</f>
        <v>0.75</v>
      </c>
      <c r="Z840" s="27">
        <f>IFERROR(MAX(1-O840/$J840,0),1)</f>
        <v>0.75</v>
      </c>
      <c r="AA840" s="76">
        <f>IFERROR(MAX(1-P840/$J840,0),1)</f>
        <v>0.37398373983739841</v>
      </c>
      <c r="AB840" s="65" t="str">
        <f>IF(SUM($J840,M840)=0,"Others",VLOOKUP(AA840,Master!$B$4:$D$13,3,TRUE))</f>
        <v>30-40%</v>
      </c>
      <c r="AC840" s="60" t="str">
        <f>IF(SUM(J840,K840)=0,"Others",IF(AND(K840=0,J840&gt;0),"Not Forecasted But Sold",IF(AND(K840&gt;0,J840=0),"Forecasted But Not Sold",IF(K840/J840&gt;1.1,"Overforecast",IF(K840/J840&lt;0.9,"Underforecast","Normal")))))</f>
        <v>Overforecast</v>
      </c>
      <c r="AD840" s="61" t="str">
        <f>IF(SUM(J840,L840)=0,"Others",IF(AND(L840=0,J840&gt;0),"Not Forecasted But Sold",IF(AND(L840&gt;0,J840=0),"Forecasted But Not Sold",IF(L840/J840&gt;1.1,"Overforecast",IF(L840/J840&lt;0.9,"Underforecast","Normal")))))</f>
        <v>Overforecast</v>
      </c>
      <c r="AE840" s="61" t="str">
        <f>IF(SUM(J840,M840)=0,"Others",IF(AND(M840=0,J840&gt;0),"Not Forecasted But Sold",IF(AND(M840&gt;0,J840=0),"Forecasted But Not Sold",IF(M840/J840&gt;1.1,"Overforecast",IF(M840/J840&lt;0.9,"Underforecast","Normal")))))</f>
        <v>Overforecast</v>
      </c>
      <c r="AF840" s="144" t="str">
        <f>IFERROR(IF(J840=0,"0",VLOOKUP(J840/M840,Master!$N$5:$P$11,3,TRUE)),"Sales Agst No FC")</f>
        <v>50-80</v>
      </c>
    </row>
    <row r="841" spans="1:32" x14ac:dyDescent="0.45">
      <c r="A841" s="60" t="s">
        <v>2302</v>
      </c>
      <c r="B841" s="61" t="s">
        <v>1121</v>
      </c>
      <c r="C841" s="61" t="s">
        <v>1140</v>
      </c>
      <c r="D841" s="61" t="s">
        <v>1263</v>
      </c>
      <c r="E841" s="62" t="s">
        <v>952</v>
      </c>
      <c r="F841" s="62" t="s">
        <v>2127</v>
      </c>
      <c r="G841" s="63">
        <v>44593</v>
      </c>
      <c r="H841" s="64">
        <v>3</v>
      </c>
      <c r="I841" s="61" t="str">
        <f t="shared" si="72"/>
        <v>Demand</v>
      </c>
      <c r="J841" s="66">
        <v>0</v>
      </c>
      <c r="K841" s="67">
        <v>137</v>
      </c>
      <c r="L841" s="64">
        <v>137</v>
      </c>
      <c r="M841" s="64">
        <v>0</v>
      </c>
      <c r="N841" s="67">
        <f>ABS(K841-$J841)</f>
        <v>137</v>
      </c>
      <c r="O841" s="64">
        <f>ABS(L841-$J841)</f>
        <v>137</v>
      </c>
      <c r="P841" s="64">
        <f>ABS(M841-$J841)</f>
        <v>0</v>
      </c>
      <c r="Q841" s="66">
        <v>7.9903675675675681</v>
      </c>
      <c r="R841" s="66">
        <f>$Q841*J841</f>
        <v>0</v>
      </c>
      <c r="S841" s="67">
        <f>$Q841*K841</f>
        <v>1094.6803567567567</v>
      </c>
      <c r="T841" s="64">
        <f>$Q841*L841</f>
        <v>1094.6803567567567</v>
      </c>
      <c r="U841" s="64">
        <f>$Q841*M841</f>
        <v>0</v>
      </c>
      <c r="V841" s="67">
        <f t="shared" si="69"/>
        <v>1094.6803567567567</v>
      </c>
      <c r="W841" s="64">
        <f t="shared" si="70"/>
        <v>1094.6803567567567</v>
      </c>
      <c r="X841" s="117">
        <f t="shared" si="71"/>
        <v>0</v>
      </c>
      <c r="Y841" s="75">
        <f>IFERROR(MAX(1-N841/$J841,0),1)</f>
        <v>1</v>
      </c>
      <c r="Z841" s="27">
        <f>IFERROR(MAX(1-O841/$J841,0),1)</f>
        <v>1</v>
      </c>
      <c r="AA841" s="76">
        <f>IFERROR(MAX(1-P841/$J841,0),1)</f>
        <v>1</v>
      </c>
      <c r="AB841" s="65" t="str">
        <f>IF(SUM($J841,M841)=0,"Others",VLOOKUP(AA841,Master!$B$4:$D$13,3,TRUE))</f>
        <v>Others</v>
      </c>
      <c r="AC841" s="60" t="str">
        <f>IF(SUM(J841,K841)=0,"Others",IF(AND(K841=0,J841&gt;0),"Not Forecasted But Sold",IF(AND(K841&gt;0,J841=0),"Forecasted But Not Sold",IF(K841/J841&gt;1.1,"Overforecast",IF(K841/J841&lt;0.9,"Underforecast","Normal")))))</f>
        <v>Forecasted But Not Sold</v>
      </c>
      <c r="AD841" s="61" t="str">
        <f>IF(SUM(J841,L841)=0,"Others",IF(AND(L841=0,J841&gt;0),"Not Forecasted But Sold",IF(AND(L841&gt;0,J841=0),"Forecasted But Not Sold",IF(L841/J841&gt;1.1,"Overforecast",IF(L841/J841&lt;0.9,"Underforecast","Normal")))))</f>
        <v>Forecasted But Not Sold</v>
      </c>
      <c r="AE841" s="61" t="str">
        <f>IF(SUM(J841,M841)=0,"Others",IF(AND(M841=0,J841&gt;0),"Not Forecasted But Sold",IF(AND(M841&gt;0,J841=0),"Forecasted But Not Sold",IF(M841/J841&gt;1.1,"Overforecast",IF(M841/J841&lt;0.9,"Underforecast","Normal")))))</f>
        <v>Others</v>
      </c>
      <c r="AF841" s="144" t="str">
        <f>IFERROR(IF(J841=0,"0",VLOOKUP(J841/M841,Master!$N$5:$P$11,3,TRUE)),"Sales Agst No FC")</f>
        <v>0</v>
      </c>
    </row>
    <row r="842" spans="1:32" x14ac:dyDescent="0.45">
      <c r="A842" s="60" t="s">
        <v>2302</v>
      </c>
      <c r="B842" s="61" t="s">
        <v>1122</v>
      </c>
      <c r="C842" s="61" t="s">
        <v>1136</v>
      </c>
      <c r="D842" s="61" t="s">
        <v>1264</v>
      </c>
      <c r="E842" s="62" t="s">
        <v>953</v>
      </c>
      <c r="F842" s="62" t="s">
        <v>2128</v>
      </c>
      <c r="G842" s="63">
        <v>44593</v>
      </c>
      <c r="H842" s="64">
        <v>14355</v>
      </c>
      <c r="I842" s="61" t="str">
        <f t="shared" si="72"/>
        <v>Demand</v>
      </c>
      <c r="J842" s="66">
        <v>5391</v>
      </c>
      <c r="K842" s="67">
        <v>7446</v>
      </c>
      <c r="L842" s="64">
        <v>7446</v>
      </c>
      <c r="M842" s="64">
        <v>9000</v>
      </c>
      <c r="N842" s="67">
        <f>ABS(K842-$J842)</f>
        <v>2055</v>
      </c>
      <c r="O842" s="64">
        <f>ABS(L842-$J842)</f>
        <v>2055</v>
      </c>
      <c r="P842" s="64">
        <f>ABS(M842-$J842)</f>
        <v>3609</v>
      </c>
      <c r="Q842" s="66">
        <v>0.94284143249781405</v>
      </c>
      <c r="R842" s="66">
        <f>$Q842*J842</f>
        <v>5082.8581625957158</v>
      </c>
      <c r="S842" s="67">
        <f>$Q842*K842</f>
        <v>7020.3973063787234</v>
      </c>
      <c r="T842" s="64">
        <f>$Q842*L842</f>
        <v>7020.3973063787234</v>
      </c>
      <c r="U842" s="64">
        <f>$Q842*M842</f>
        <v>8485.5728924803261</v>
      </c>
      <c r="V842" s="67">
        <f t="shared" si="69"/>
        <v>1937.5391437830076</v>
      </c>
      <c r="W842" s="64">
        <f t="shared" si="70"/>
        <v>1937.5391437830076</v>
      </c>
      <c r="X842" s="117">
        <f t="shared" si="71"/>
        <v>3402.7147298846103</v>
      </c>
      <c r="Y842" s="75">
        <f>IFERROR(MAX(1-N842/$J842,0),1)</f>
        <v>0.6188091263216472</v>
      </c>
      <c r="Z842" s="27">
        <f>IFERROR(MAX(1-O842/$J842,0),1)</f>
        <v>0.6188091263216472</v>
      </c>
      <c r="AA842" s="76">
        <f>IFERROR(MAX(1-P842/$J842,0),1)</f>
        <v>0.330550918196995</v>
      </c>
      <c r="AB842" s="65" t="str">
        <f>IF(SUM($J842,M842)=0,"Others",VLOOKUP(AA842,Master!$B$4:$D$13,3,TRUE))</f>
        <v>30-40%</v>
      </c>
      <c r="AC842" s="60" t="str">
        <f>IF(SUM(J842,K842)=0,"Others",IF(AND(K842=0,J842&gt;0),"Not Forecasted But Sold",IF(AND(K842&gt;0,J842=0),"Forecasted But Not Sold",IF(K842/J842&gt;1.1,"Overforecast",IF(K842/J842&lt;0.9,"Underforecast","Normal")))))</f>
        <v>Overforecast</v>
      </c>
      <c r="AD842" s="61" t="str">
        <f>IF(SUM(J842,L842)=0,"Others",IF(AND(L842=0,J842&gt;0),"Not Forecasted But Sold",IF(AND(L842&gt;0,J842=0),"Forecasted But Not Sold",IF(L842/J842&gt;1.1,"Overforecast",IF(L842/J842&lt;0.9,"Underforecast","Normal")))))</f>
        <v>Overforecast</v>
      </c>
      <c r="AE842" s="61" t="str">
        <f>IF(SUM(J842,M842)=0,"Others",IF(AND(M842=0,J842&gt;0),"Not Forecasted But Sold",IF(AND(M842&gt;0,J842=0),"Forecasted But Not Sold",IF(M842/J842&gt;1.1,"Overforecast",IF(M842/J842&lt;0.9,"Underforecast","Normal")))))</f>
        <v>Overforecast</v>
      </c>
      <c r="AF842" s="144" t="str">
        <f>IFERROR(IF(J842=0,"0",VLOOKUP(J842/M842,Master!$N$5:$P$11,3,TRUE)),"Sales Agst No FC")</f>
        <v>50-80</v>
      </c>
    </row>
    <row r="843" spans="1:32" x14ac:dyDescent="0.45">
      <c r="A843" s="60" t="s">
        <v>2302</v>
      </c>
      <c r="B843" s="61" t="s">
        <v>1122</v>
      </c>
      <c r="C843" s="61" t="s">
        <v>1136</v>
      </c>
      <c r="D843" s="61" t="s">
        <v>1264</v>
      </c>
      <c r="E843" s="62" t="s">
        <v>954</v>
      </c>
      <c r="F843" s="62" t="s">
        <v>2129</v>
      </c>
      <c r="G843" s="63">
        <v>44593</v>
      </c>
      <c r="H843" s="64">
        <v>1840</v>
      </c>
      <c r="I843" s="61" t="str">
        <f t="shared" si="72"/>
        <v>Demand</v>
      </c>
      <c r="J843" s="66">
        <v>53</v>
      </c>
      <c r="K843" s="67">
        <v>87</v>
      </c>
      <c r="L843" s="64">
        <v>87</v>
      </c>
      <c r="M843" s="64">
        <v>115</v>
      </c>
      <c r="N843" s="67">
        <f>ABS(K843-$J843)</f>
        <v>34</v>
      </c>
      <c r="O843" s="64">
        <f>ABS(L843-$J843)</f>
        <v>34</v>
      </c>
      <c r="P843" s="64">
        <f>ABS(M843-$J843)</f>
        <v>62</v>
      </c>
      <c r="Q843" s="66">
        <v>0.59026507048572519</v>
      </c>
      <c r="R843" s="66">
        <f>$Q843*J843</f>
        <v>31.284048735743436</v>
      </c>
      <c r="S843" s="67">
        <f>$Q843*K843</f>
        <v>51.353061132258091</v>
      </c>
      <c r="T843" s="64">
        <f>$Q843*L843</f>
        <v>51.353061132258091</v>
      </c>
      <c r="U843" s="64">
        <f>$Q843*M843</f>
        <v>67.880483105858403</v>
      </c>
      <c r="V843" s="67">
        <f t="shared" si="69"/>
        <v>20.069012396514655</v>
      </c>
      <c r="W843" s="64">
        <f t="shared" si="70"/>
        <v>20.069012396514655</v>
      </c>
      <c r="X843" s="117">
        <f t="shared" si="71"/>
        <v>36.596434370114963</v>
      </c>
      <c r="Y843" s="75">
        <f>IFERROR(MAX(1-N843/$J843,0),1)</f>
        <v>0.35849056603773588</v>
      </c>
      <c r="Z843" s="27">
        <f>IFERROR(MAX(1-O843/$J843,0),1)</f>
        <v>0.35849056603773588</v>
      </c>
      <c r="AA843" s="76">
        <f>IFERROR(MAX(1-P843/$J843,0),1)</f>
        <v>0</v>
      </c>
      <c r="AB843" s="65" t="str">
        <f>IF(SUM($J843,M843)=0,"Others",VLOOKUP(AA843,Master!$B$4:$D$13,3,TRUE))</f>
        <v>0-10%</v>
      </c>
      <c r="AC843" s="60" t="str">
        <f>IF(SUM(J843,K843)=0,"Others",IF(AND(K843=0,J843&gt;0),"Not Forecasted But Sold",IF(AND(K843&gt;0,J843=0),"Forecasted But Not Sold",IF(K843/J843&gt;1.1,"Overforecast",IF(K843/J843&lt;0.9,"Underforecast","Normal")))))</f>
        <v>Overforecast</v>
      </c>
      <c r="AD843" s="61" t="str">
        <f>IF(SUM(J843,L843)=0,"Others",IF(AND(L843=0,J843&gt;0),"Not Forecasted But Sold",IF(AND(L843&gt;0,J843=0),"Forecasted But Not Sold",IF(L843/J843&gt;1.1,"Overforecast",IF(L843/J843&lt;0.9,"Underforecast","Normal")))))</f>
        <v>Overforecast</v>
      </c>
      <c r="AE843" s="61" t="str">
        <f>IF(SUM(J843,M843)=0,"Others",IF(AND(M843=0,J843&gt;0),"Not Forecasted But Sold",IF(AND(M843&gt;0,J843=0),"Forecasted But Not Sold",IF(M843/J843&gt;1.1,"Overforecast",IF(M843/J843&lt;0.9,"Underforecast","Normal")))))</f>
        <v>Overforecast</v>
      </c>
      <c r="AF843" s="144" t="str">
        <f>IFERROR(IF(J843=0,"0",VLOOKUP(J843/M843,Master!$N$5:$P$11,3,TRUE)),"Sales Agst No FC")</f>
        <v>25-50</v>
      </c>
    </row>
    <row r="844" spans="1:32" x14ac:dyDescent="0.45">
      <c r="A844" s="60" t="s">
        <v>2302</v>
      </c>
      <c r="B844" s="61" t="s">
        <v>1122</v>
      </c>
      <c r="C844" s="61" t="s">
        <v>1136</v>
      </c>
      <c r="D844" s="61" t="s">
        <v>1264</v>
      </c>
      <c r="E844" s="62" t="s">
        <v>955</v>
      </c>
      <c r="F844" s="62" t="s">
        <v>2130</v>
      </c>
      <c r="G844" s="63">
        <v>44593</v>
      </c>
      <c r="H844" s="64">
        <v>4383</v>
      </c>
      <c r="I844" s="61" t="str">
        <f t="shared" si="72"/>
        <v>Demand</v>
      </c>
      <c r="J844" s="66">
        <v>112</v>
      </c>
      <c r="K844" s="67">
        <v>170</v>
      </c>
      <c r="L844" s="64">
        <v>170</v>
      </c>
      <c r="M844" s="64">
        <v>200</v>
      </c>
      <c r="N844" s="67">
        <f>ABS(K844-$J844)</f>
        <v>58</v>
      </c>
      <c r="O844" s="64">
        <f>ABS(L844-$J844)</f>
        <v>58</v>
      </c>
      <c r="P844" s="64">
        <f>ABS(M844-$J844)</f>
        <v>88</v>
      </c>
      <c r="Q844" s="66">
        <v>0.72264410603495444</v>
      </c>
      <c r="R844" s="66">
        <f>$Q844*J844</f>
        <v>80.936139875914904</v>
      </c>
      <c r="S844" s="67">
        <f>$Q844*K844</f>
        <v>122.84949802594225</v>
      </c>
      <c r="T844" s="64">
        <f>$Q844*L844</f>
        <v>122.84949802594225</v>
      </c>
      <c r="U844" s="64">
        <f>$Q844*M844</f>
        <v>144.5288212069909</v>
      </c>
      <c r="V844" s="67">
        <f t="shared" si="69"/>
        <v>41.913358150027349</v>
      </c>
      <c r="W844" s="64">
        <f t="shared" si="70"/>
        <v>41.913358150027349</v>
      </c>
      <c r="X844" s="117">
        <f t="shared" si="71"/>
        <v>63.592681331075994</v>
      </c>
      <c r="Y844" s="75">
        <f>IFERROR(MAX(1-N844/$J844,0),1)</f>
        <v>0.4821428571428571</v>
      </c>
      <c r="Z844" s="27">
        <f>IFERROR(MAX(1-O844/$J844,0),1)</f>
        <v>0.4821428571428571</v>
      </c>
      <c r="AA844" s="76">
        <f>IFERROR(MAX(1-P844/$J844,0),1)</f>
        <v>0.2142857142857143</v>
      </c>
      <c r="AB844" s="65" t="str">
        <f>IF(SUM($J844,M844)=0,"Others",VLOOKUP(AA844,Master!$B$4:$D$13,3,TRUE))</f>
        <v>20-30%</v>
      </c>
      <c r="AC844" s="60" t="str">
        <f>IF(SUM(J844,K844)=0,"Others",IF(AND(K844=0,J844&gt;0),"Not Forecasted But Sold",IF(AND(K844&gt;0,J844=0),"Forecasted But Not Sold",IF(K844/J844&gt;1.1,"Overforecast",IF(K844/J844&lt;0.9,"Underforecast","Normal")))))</f>
        <v>Overforecast</v>
      </c>
      <c r="AD844" s="61" t="str">
        <f>IF(SUM(J844,L844)=0,"Others",IF(AND(L844=0,J844&gt;0),"Not Forecasted But Sold",IF(AND(L844&gt;0,J844=0),"Forecasted But Not Sold",IF(L844/J844&gt;1.1,"Overforecast",IF(L844/J844&lt;0.9,"Underforecast","Normal")))))</f>
        <v>Overforecast</v>
      </c>
      <c r="AE844" s="61" t="str">
        <f>IF(SUM(J844,M844)=0,"Others",IF(AND(M844=0,J844&gt;0),"Not Forecasted But Sold",IF(AND(M844&gt;0,J844=0),"Forecasted But Not Sold",IF(M844/J844&gt;1.1,"Overforecast",IF(M844/J844&lt;0.9,"Underforecast","Normal")))))</f>
        <v>Overforecast</v>
      </c>
      <c r="AF844" s="144" t="str">
        <f>IFERROR(IF(J844=0,"0",VLOOKUP(J844/M844,Master!$N$5:$P$11,3,TRUE)),"Sales Agst No FC")</f>
        <v>50-80</v>
      </c>
    </row>
    <row r="845" spans="1:32" x14ac:dyDescent="0.45">
      <c r="A845" s="60" t="s">
        <v>2302</v>
      </c>
      <c r="B845" s="61" t="s">
        <v>1122</v>
      </c>
      <c r="C845" s="61" t="s">
        <v>1136</v>
      </c>
      <c r="D845" s="61" t="s">
        <v>1264</v>
      </c>
      <c r="E845" s="62" t="s">
        <v>956</v>
      </c>
      <c r="F845" s="62" t="s">
        <v>2131</v>
      </c>
      <c r="G845" s="63">
        <v>44593</v>
      </c>
      <c r="H845" s="64">
        <v>437472</v>
      </c>
      <c r="I845" s="61" t="str">
        <f t="shared" si="72"/>
        <v>Demand</v>
      </c>
      <c r="J845" s="66">
        <v>82602</v>
      </c>
      <c r="K845" s="67">
        <v>120000</v>
      </c>
      <c r="L845" s="64">
        <v>120000</v>
      </c>
      <c r="M845" s="64">
        <v>120000</v>
      </c>
      <c r="N845" s="67">
        <f>ABS(K845-$J845)</f>
        <v>37398</v>
      </c>
      <c r="O845" s="64">
        <f>ABS(L845-$J845)</f>
        <v>37398</v>
      </c>
      <c r="P845" s="64">
        <f>ABS(M845-$J845)</f>
        <v>37398</v>
      </c>
      <c r="Q845" s="66">
        <v>1.2664932892861311</v>
      </c>
      <c r="R845" s="66">
        <f>$Q845*J845</f>
        <v>104614.878681613</v>
      </c>
      <c r="S845" s="67">
        <f>$Q845*K845</f>
        <v>151979.19471433572</v>
      </c>
      <c r="T845" s="64">
        <f>$Q845*L845</f>
        <v>151979.19471433572</v>
      </c>
      <c r="U845" s="64">
        <f>$Q845*M845</f>
        <v>151979.19471433572</v>
      </c>
      <c r="V845" s="67">
        <f t="shared" si="69"/>
        <v>47364.316032722723</v>
      </c>
      <c r="W845" s="64">
        <f t="shared" si="70"/>
        <v>47364.316032722723</v>
      </c>
      <c r="X845" s="117">
        <f t="shared" si="71"/>
        <v>47364.316032722723</v>
      </c>
      <c r="Y845" s="75">
        <f>IFERROR(MAX(1-N845/$J845,0),1)</f>
        <v>0.54725067189656418</v>
      </c>
      <c r="Z845" s="27">
        <f>IFERROR(MAX(1-O845/$J845,0),1)</f>
        <v>0.54725067189656418</v>
      </c>
      <c r="AA845" s="76">
        <f>IFERROR(MAX(1-P845/$J845,0),1)</f>
        <v>0.54725067189656418</v>
      </c>
      <c r="AB845" s="65" t="str">
        <f>IF(SUM($J845,M845)=0,"Others",VLOOKUP(AA845,Master!$B$4:$D$13,3,TRUE))</f>
        <v>50-60%</v>
      </c>
      <c r="AC845" s="60" t="str">
        <f>IF(SUM(J845,K845)=0,"Others",IF(AND(K845=0,J845&gt;0),"Not Forecasted But Sold",IF(AND(K845&gt;0,J845=0),"Forecasted But Not Sold",IF(K845/J845&gt;1.1,"Overforecast",IF(K845/J845&lt;0.9,"Underforecast","Normal")))))</f>
        <v>Overforecast</v>
      </c>
      <c r="AD845" s="61" t="str">
        <f>IF(SUM(J845,L845)=0,"Others",IF(AND(L845=0,J845&gt;0),"Not Forecasted But Sold",IF(AND(L845&gt;0,J845=0),"Forecasted But Not Sold",IF(L845/J845&gt;1.1,"Overforecast",IF(L845/J845&lt;0.9,"Underforecast","Normal")))))</f>
        <v>Overforecast</v>
      </c>
      <c r="AE845" s="61" t="str">
        <f>IF(SUM(J845,M845)=0,"Others",IF(AND(M845=0,J845&gt;0),"Not Forecasted But Sold",IF(AND(M845&gt;0,J845=0),"Forecasted But Not Sold",IF(M845/J845&gt;1.1,"Overforecast",IF(M845/J845&lt;0.9,"Underforecast","Normal")))))</f>
        <v>Overforecast</v>
      </c>
      <c r="AF845" s="144" t="str">
        <f>IFERROR(IF(J845=0,"0",VLOOKUP(J845/M845,Master!$N$5:$P$11,3,TRUE)),"Sales Agst No FC")</f>
        <v>50-80</v>
      </c>
    </row>
    <row r="846" spans="1:32" x14ac:dyDescent="0.45">
      <c r="A846" s="60" t="s">
        <v>2302</v>
      </c>
      <c r="B846" s="61" t="s">
        <v>1122</v>
      </c>
      <c r="C846" s="61" t="s">
        <v>1136</v>
      </c>
      <c r="D846" s="61" t="s">
        <v>1264</v>
      </c>
      <c r="E846" s="62" t="s">
        <v>957</v>
      </c>
      <c r="F846" s="62" t="s">
        <v>2132</v>
      </c>
      <c r="G846" s="63">
        <v>44593</v>
      </c>
      <c r="H846" s="64">
        <v>3094</v>
      </c>
      <c r="I846" s="61" t="str">
        <f t="shared" si="72"/>
        <v>Demand</v>
      </c>
      <c r="J846" s="66">
        <v>229</v>
      </c>
      <c r="K846" s="67">
        <v>528</v>
      </c>
      <c r="L846" s="64">
        <v>528</v>
      </c>
      <c r="M846" s="64">
        <v>750</v>
      </c>
      <c r="N846" s="67">
        <f>ABS(K846-$J846)</f>
        <v>299</v>
      </c>
      <c r="O846" s="64">
        <f>ABS(L846-$J846)</f>
        <v>299</v>
      </c>
      <c r="P846" s="64">
        <f>ABS(M846-$J846)</f>
        <v>521</v>
      </c>
      <c r="Q846" s="66">
        <v>0.82843413870523575</v>
      </c>
      <c r="R846" s="66">
        <f>$Q846*J846</f>
        <v>189.71141776349899</v>
      </c>
      <c r="S846" s="67">
        <f>$Q846*K846</f>
        <v>437.4132252363645</v>
      </c>
      <c r="T846" s="64">
        <f>$Q846*L846</f>
        <v>437.4132252363645</v>
      </c>
      <c r="U846" s="64">
        <f>$Q846*M846</f>
        <v>621.32560402892682</v>
      </c>
      <c r="V846" s="67">
        <f t="shared" si="69"/>
        <v>247.70180747286551</v>
      </c>
      <c r="W846" s="64">
        <f t="shared" si="70"/>
        <v>247.70180747286551</v>
      </c>
      <c r="X846" s="117">
        <f t="shared" si="71"/>
        <v>431.61418626542786</v>
      </c>
      <c r="Y846" s="75">
        <f>IFERROR(MAX(1-N846/$J846,0),1)</f>
        <v>0</v>
      </c>
      <c r="Z846" s="27">
        <f>IFERROR(MAX(1-O846/$J846,0),1)</f>
        <v>0</v>
      </c>
      <c r="AA846" s="76">
        <f>IFERROR(MAX(1-P846/$J846,0),1)</f>
        <v>0</v>
      </c>
      <c r="AB846" s="65" t="str">
        <f>IF(SUM($J846,M846)=0,"Others",VLOOKUP(AA846,Master!$B$4:$D$13,3,TRUE))</f>
        <v>0-10%</v>
      </c>
      <c r="AC846" s="60" t="str">
        <f>IF(SUM(J846,K846)=0,"Others",IF(AND(K846=0,J846&gt;0),"Not Forecasted But Sold",IF(AND(K846&gt;0,J846=0),"Forecasted But Not Sold",IF(K846/J846&gt;1.1,"Overforecast",IF(K846/J846&lt;0.9,"Underforecast","Normal")))))</f>
        <v>Overforecast</v>
      </c>
      <c r="AD846" s="61" t="str">
        <f>IF(SUM(J846,L846)=0,"Others",IF(AND(L846=0,J846&gt;0),"Not Forecasted But Sold",IF(AND(L846&gt;0,J846=0),"Forecasted But Not Sold",IF(L846/J846&gt;1.1,"Overforecast",IF(L846/J846&lt;0.9,"Underforecast","Normal")))))</f>
        <v>Overforecast</v>
      </c>
      <c r="AE846" s="61" t="str">
        <f>IF(SUM(J846,M846)=0,"Others",IF(AND(M846=0,J846&gt;0),"Not Forecasted But Sold",IF(AND(M846&gt;0,J846=0),"Forecasted But Not Sold",IF(M846/J846&gt;1.1,"Overforecast",IF(M846/J846&lt;0.9,"Underforecast","Normal")))))</f>
        <v>Overforecast</v>
      </c>
      <c r="AF846" s="144" t="str">
        <f>IFERROR(IF(J846=0,"0",VLOOKUP(J846/M846,Master!$N$5:$P$11,3,TRUE)),"Sales Agst No FC")</f>
        <v>25-50</v>
      </c>
    </row>
    <row r="847" spans="1:32" x14ac:dyDescent="0.45">
      <c r="A847" s="60" t="s">
        <v>2302</v>
      </c>
      <c r="B847" s="61" t="s">
        <v>1122</v>
      </c>
      <c r="C847" s="61" t="s">
        <v>1136</v>
      </c>
      <c r="D847" s="61" t="s">
        <v>1264</v>
      </c>
      <c r="E847" s="62" t="s">
        <v>958</v>
      </c>
      <c r="F847" s="62" t="s">
        <v>2133</v>
      </c>
      <c r="G847" s="63">
        <v>44593</v>
      </c>
      <c r="H847" s="64">
        <v>5948</v>
      </c>
      <c r="I847" s="61" t="str">
        <f t="shared" si="72"/>
        <v>Demand</v>
      </c>
      <c r="J847" s="66">
        <v>444</v>
      </c>
      <c r="K847" s="67">
        <v>993</v>
      </c>
      <c r="L847" s="64">
        <v>993</v>
      </c>
      <c r="M847" s="64">
        <v>1350</v>
      </c>
      <c r="N847" s="67">
        <f>ABS(K847-$J847)</f>
        <v>549</v>
      </c>
      <c r="O847" s="64">
        <f>ABS(L847-$J847)</f>
        <v>549</v>
      </c>
      <c r="P847" s="64">
        <f>ABS(M847-$J847)</f>
        <v>906</v>
      </c>
      <c r="Q847" s="66">
        <v>0.99743152077102426</v>
      </c>
      <c r="R847" s="66">
        <f>$Q847*J847</f>
        <v>442.85959522233475</v>
      </c>
      <c r="S847" s="67">
        <f>$Q847*K847</f>
        <v>990.44950012562708</v>
      </c>
      <c r="T847" s="64">
        <f>$Q847*L847</f>
        <v>990.44950012562708</v>
      </c>
      <c r="U847" s="64">
        <f>$Q847*M847</f>
        <v>1346.5325530408827</v>
      </c>
      <c r="V847" s="67">
        <f t="shared" si="69"/>
        <v>547.58990490329234</v>
      </c>
      <c r="W847" s="64">
        <f t="shared" si="70"/>
        <v>547.58990490329234</v>
      </c>
      <c r="X847" s="117">
        <f t="shared" si="71"/>
        <v>903.67295781854796</v>
      </c>
      <c r="Y847" s="75">
        <f>IFERROR(MAX(1-N847/$J847,0),1)</f>
        <v>0</v>
      </c>
      <c r="Z847" s="27">
        <f>IFERROR(MAX(1-O847/$J847,0),1)</f>
        <v>0</v>
      </c>
      <c r="AA847" s="76">
        <f>IFERROR(MAX(1-P847/$J847,0),1)</f>
        <v>0</v>
      </c>
      <c r="AB847" s="65" t="str">
        <f>IF(SUM($J847,M847)=0,"Others",VLOOKUP(AA847,Master!$B$4:$D$13,3,TRUE))</f>
        <v>0-10%</v>
      </c>
      <c r="AC847" s="60" t="str">
        <f>IF(SUM(J847,K847)=0,"Others",IF(AND(K847=0,J847&gt;0),"Not Forecasted But Sold",IF(AND(K847&gt;0,J847=0),"Forecasted But Not Sold",IF(K847/J847&gt;1.1,"Overforecast",IF(K847/J847&lt;0.9,"Underforecast","Normal")))))</f>
        <v>Overforecast</v>
      </c>
      <c r="AD847" s="61" t="str">
        <f>IF(SUM(J847,L847)=0,"Others",IF(AND(L847=0,J847&gt;0),"Not Forecasted But Sold",IF(AND(L847&gt;0,J847=0),"Forecasted But Not Sold",IF(L847/J847&gt;1.1,"Overforecast",IF(L847/J847&lt;0.9,"Underforecast","Normal")))))</f>
        <v>Overforecast</v>
      </c>
      <c r="AE847" s="61" t="str">
        <f>IF(SUM(J847,M847)=0,"Others",IF(AND(M847=0,J847&gt;0),"Not Forecasted But Sold",IF(AND(M847&gt;0,J847=0),"Forecasted But Not Sold",IF(M847/J847&gt;1.1,"Overforecast",IF(M847/J847&lt;0.9,"Underforecast","Normal")))))</f>
        <v>Overforecast</v>
      </c>
      <c r="AF847" s="144" t="str">
        <f>IFERROR(IF(J847=0,"0",VLOOKUP(J847/M847,Master!$N$5:$P$11,3,TRUE)),"Sales Agst No FC")</f>
        <v>25-50</v>
      </c>
    </row>
    <row r="848" spans="1:32" x14ac:dyDescent="0.45">
      <c r="A848" s="60" t="s">
        <v>2302</v>
      </c>
      <c r="B848" s="61" t="s">
        <v>1122</v>
      </c>
      <c r="C848" s="61" t="s">
        <v>1136</v>
      </c>
      <c r="D848" s="61" t="s">
        <v>1264</v>
      </c>
      <c r="E848" s="62" t="s">
        <v>959</v>
      </c>
      <c r="F848" s="62" t="s">
        <v>2134</v>
      </c>
      <c r="G848" s="63">
        <v>44593</v>
      </c>
      <c r="H848" s="64">
        <v>24144</v>
      </c>
      <c r="I848" s="61" t="str">
        <f t="shared" si="72"/>
        <v>Demand</v>
      </c>
      <c r="J848" s="66">
        <v>5359</v>
      </c>
      <c r="K848" s="67">
        <v>9062</v>
      </c>
      <c r="L848" s="64">
        <v>9062</v>
      </c>
      <c r="M848" s="64">
        <v>9550</v>
      </c>
      <c r="N848" s="67">
        <f>ABS(K848-$J848)</f>
        <v>3703</v>
      </c>
      <c r="O848" s="64">
        <f>ABS(L848-$J848)</f>
        <v>3703</v>
      </c>
      <c r="P848" s="64">
        <f>ABS(M848-$J848)</f>
        <v>4191</v>
      </c>
      <c r="Q848" s="66">
        <v>2.4706410413331867</v>
      </c>
      <c r="R848" s="66">
        <f>$Q848*J848</f>
        <v>13240.165340504547</v>
      </c>
      <c r="S848" s="67">
        <f>$Q848*K848</f>
        <v>22388.94911656134</v>
      </c>
      <c r="T848" s="64">
        <f>$Q848*L848</f>
        <v>22388.94911656134</v>
      </c>
      <c r="U848" s="64">
        <f>$Q848*M848</f>
        <v>23594.621944731934</v>
      </c>
      <c r="V848" s="67">
        <f t="shared" si="69"/>
        <v>9148.7837760567927</v>
      </c>
      <c r="W848" s="64">
        <f t="shared" si="70"/>
        <v>9148.7837760567927</v>
      </c>
      <c r="X848" s="117">
        <f t="shared" si="71"/>
        <v>10354.456604227387</v>
      </c>
      <c r="Y848" s="75">
        <f>IFERROR(MAX(1-N848/$J848,0),1)</f>
        <v>0.30901287553648071</v>
      </c>
      <c r="Z848" s="27">
        <f>IFERROR(MAX(1-O848/$J848,0),1)</f>
        <v>0.30901287553648071</v>
      </c>
      <c r="AA848" s="76">
        <f>IFERROR(MAX(1-P848/$J848,0),1)</f>
        <v>0.21795111028176894</v>
      </c>
      <c r="AB848" s="65" t="str">
        <f>IF(SUM($J848,M848)=0,"Others",VLOOKUP(AA848,Master!$B$4:$D$13,3,TRUE))</f>
        <v>20-30%</v>
      </c>
      <c r="AC848" s="60" t="str">
        <f>IF(SUM(J848,K848)=0,"Others",IF(AND(K848=0,J848&gt;0),"Not Forecasted But Sold",IF(AND(K848&gt;0,J848=0),"Forecasted But Not Sold",IF(K848/J848&gt;1.1,"Overforecast",IF(K848/J848&lt;0.9,"Underforecast","Normal")))))</f>
        <v>Overforecast</v>
      </c>
      <c r="AD848" s="61" t="str">
        <f>IF(SUM(J848,L848)=0,"Others",IF(AND(L848=0,J848&gt;0),"Not Forecasted But Sold",IF(AND(L848&gt;0,J848=0),"Forecasted But Not Sold",IF(L848/J848&gt;1.1,"Overforecast",IF(L848/J848&lt;0.9,"Underforecast","Normal")))))</f>
        <v>Overforecast</v>
      </c>
      <c r="AE848" s="61" t="str">
        <f>IF(SUM(J848,M848)=0,"Others",IF(AND(M848=0,J848&gt;0),"Not Forecasted But Sold",IF(AND(M848&gt;0,J848=0),"Forecasted But Not Sold",IF(M848/J848&gt;1.1,"Overforecast",IF(M848/J848&lt;0.9,"Underforecast","Normal")))))</f>
        <v>Overforecast</v>
      </c>
      <c r="AF848" s="144" t="str">
        <f>IFERROR(IF(J848=0,"0",VLOOKUP(J848/M848,Master!$N$5:$P$11,3,TRUE)),"Sales Agst No FC")</f>
        <v>50-80</v>
      </c>
    </row>
    <row r="849" spans="1:32" x14ac:dyDescent="0.45">
      <c r="A849" s="60" t="s">
        <v>2302</v>
      </c>
      <c r="B849" s="61" t="s">
        <v>1122</v>
      </c>
      <c r="C849" s="61" t="s">
        <v>1136</v>
      </c>
      <c r="D849" s="61" t="s">
        <v>1264</v>
      </c>
      <c r="E849" s="62" t="s">
        <v>960</v>
      </c>
      <c r="F849" s="62" t="s">
        <v>2135</v>
      </c>
      <c r="G849" s="63">
        <v>44593</v>
      </c>
      <c r="H849" s="64">
        <v>900</v>
      </c>
      <c r="I849" s="61" t="str">
        <f t="shared" si="72"/>
        <v>Demand</v>
      </c>
      <c r="J849" s="66">
        <v>108</v>
      </c>
      <c r="K849" s="67">
        <v>32</v>
      </c>
      <c r="L849" s="64">
        <v>32</v>
      </c>
      <c r="M849" s="64">
        <v>80</v>
      </c>
      <c r="N849" s="67">
        <f>ABS(K849-$J849)</f>
        <v>76</v>
      </c>
      <c r="O849" s="64">
        <f>ABS(L849-$J849)</f>
        <v>76</v>
      </c>
      <c r="P849" s="64">
        <f>ABS(M849-$J849)</f>
        <v>28</v>
      </c>
      <c r="Q849" s="66">
        <v>1.5456005628714375</v>
      </c>
      <c r="R849" s="66">
        <f>$Q849*J849</f>
        <v>166.92486079011525</v>
      </c>
      <c r="S849" s="67">
        <f>$Q849*K849</f>
        <v>49.459218011886001</v>
      </c>
      <c r="T849" s="64">
        <f>$Q849*L849</f>
        <v>49.459218011886001</v>
      </c>
      <c r="U849" s="64">
        <f>$Q849*M849</f>
        <v>123.64804502971501</v>
      </c>
      <c r="V849" s="67">
        <f t="shared" si="69"/>
        <v>117.46564277822924</v>
      </c>
      <c r="W849" s="64">
        <f t="shared" si="70"/>
        <v>117.46564277822924</v>
      </c>
      <c r="X849" s="117">
        <f t="shared" si="71"/>
        <v>43.27681576040024</v>
      </c>
      <c r="Y849" s="75">
        <f>IFERROR(MAX(1-N849/$J849,0),1)</f>
        <v>0.29629629629629628</v>
      </c>
      <c r="Z849" s="27">
        <f>IFERROR(MAX(1-O849/$J849,0),1)</f>
        <v>0.29629629629629628</v>
      </c>
      <c r="AA849" s="76">
        <f>IFERROR(MAX(1-P849/$J849,0),1)</f>
        <v>0.7407407407407407</v>
      </c>
      <c r="AB849" s="65" t="str">
        <f>IF(SUM($J849,M849)=0,"Others",VLOOKUP(AA849,Master!$B$4:$D$13,3,TRUE))</f>
        <v>70-80%</v>
      </c>
      <c r="AC849" s="60" t="str">
        <f>IF(SUM(J849,K849)=0,"Others",IF(AND(K849=0,J849&gt;0),"Not Forecasted But Sold",IF(AND(K849&gt;0,J849=0),"Forecasted But Not Sold",IF(K849/J849&gt;1.1,"Overforecast",IF(K849/J849&lt;0.9,"Underforecast","Normal")))))</f>
        <v>Underforecast</v>
      </c>
      <c r="AD849" s="61" t="str">
        <f>IF(SUM(J849,L849)=0,"Others",IF(AND(L849=0,J849&gt;0),"Not Forecasted But Sold",IF(AND(L849&gt;0,J849=0),"Forecasted But Not Sold",IF(L849/J849&gt;1.1,"Overforecast",IF(L849/J849&lt;0.9,"Underforecast","Normal")))))</f>
        <v>Underforecast</v>
      </c>
      <c r="AE849" s="61" t="str">
        <f>IF(SUM(J849,M849)=0,"Others",IF(AND(M849=0,J849&gt;0),"Not Forecasted But Sold",IF(AND(M849&gt;0,J849=0),"Forecasted But Not Sold",IF(M849/J849&gt;1.1,"Overforecast",IF(M849/J849&lt;0.9,"Underforecast","Normal")))))</f>
        <v>Underforecast</v>
      </c>
      <c r="AF849" s="144" t="str">
        <f>IFERROR(IF(J849=0,"0",VLOOKUP(J849/M849,Master!$N$5:$P$11,3,TRUE)),"Sales Agst No FC")</f>
        <v>120-150</v>
      </c>
    </row>
    <row r="850" spans="1:32" x14ac:dyDescent="0.45">
      <c r="A850" s="60" t="s">
        <v>2302</v>
      </c>
      <c r="B850" s="61" t="s">
        <v>1122</v>
      </c>
      <c r="C850" s="61" t="s">
        <v>1136</v>
      </c>
      <c r="D850" s="61" t="s">
        <v>1264</v>
      </c>
      <c r="E850" s="62" t="s">
        <v>961</v>
      </c>
      <c r="F850" s="62" t="s">
        <v>2136</v>
      </c>
      <c r="G850" s="63">
        <v>44593</v>
      </c>
      <c r="H850" s="64">
        <v>1521</v>
      </c>
      <c r="I850" s="61" t="str">
        <f t="shared" si="72"/>
        <v>Demand</v>
      </c>
      <c r="J850" s="66">
        <v>298</v>
      </c>
      <c r="K850" s="67">
        <v>151</v>
      </c>
      <c r="L850" s="64">
        <v>151</v>
      </c>
      <c r="M850" s="64">
        <v>200</v>
      </c>
      <c r="N850" s="67">
        <f>ABS(K850-$J850)</f>
        <v>147</v>
      </c>
      <c r="O850" s="64">
        <f>ABS(L850-$J850)</f>
        <v>147</v>
      </c>
      <c r="P850" s="64">
        <f>ABS(M850-$J850)</f>
        <v>98</v>
      </c>
      <c r="Q850" s="66">
        <v>1.8368156389117036</v>
      </c>
      <c r="R850" s="66">
        <f>$Q850*J850</f>
        <v>547.37106039568766</v>
      </c>
      <c r="S850" s="67">
        <f>$Q850*K850</f>
        <v>277.35916147566724</v>
      </c>
      <c r="T850" s="64">
        <f>$Q850*L850</f>
        <v>277.35916147566724</v>
      </c>
      <c r="U850" s="64">
        <f>$Q850*M850</f>
        <v>367.36312778234071</v>
      </c>
      <c r="V850" s="67">
        <f t="shared" si="69"/>
        <v>270.01189892002043</v>
      </c>
      <c r="W850" s="64">
        <f t="shared" si="70"/>
        <v>270.01189892002043</v>
      </c>
      <c r="X850" s="117">
        <f t="shared" si="71"/>
        <v>180.00793261334695</v>
      </c>
      <c r="Y850" s="75">
        <f>IFERROR(MAX(1-N850/$J850,0),1)</f>
        <v>0.50671140939597314</v>
      </c>
      <c r="Z850" s="27">
        <f>IFERROR(MAX(1-O850/$J850,0),1)</f>
        <v>0.50671140939597314</v>
      </c>
      <c r="AA850" s="76">
        <f>IFERROR(MAX(1-P850/$J850,0),1)</f>
        <v>0.67114093959731536</v>
      </c>
      <c r="AB850" s="65" t="str">
        <f>IF(SUM($J850,M850)=0,"Others",VLOOKUP(AA850,Master!$B$4:$D$13,3,TRUE))</f>
        <v>60-70%</v>
      </c>
      <c r="AC850" s="60" t="str">
        <f>IF(SUM(J850,K850)=0,"Others",IF(AND(K850=0,J850&gt;0),"Not Forecasted But Sold",IF(AND(K850&gt;0,J850=0),"Forecasted But Not Sold",IF(K850/J850&gt;1.1,"Overforecast",IF(K850/J850&lt;0.9,"Underforecast","Normal")))))</f>
        <v>Underforecast</v>
      </c>
      <c r="AD850" s="61" t="str">
        <f>IF(SUM(J850,L850)=0,"Others",IF(AND(L850=0,J850&gt;0),"Not Forecasted But Sold",IF(AND(L850&gt;0,J850=0),"Forecasted But Not Sold",IF(L850/J850&gt;1.1,"Overforecast",IF(L850/J850&lt;0.9,"Underforecast","Normal")))))</f>
        <v>Underforecast</v>
      </c>
      <c r="AE850" s="61" t="str">
        <f>IF(SUM(J850,M850)=0,"Others",IF(AND(M850=0,J850&gt;0),"Not Forecasted But Sold",IF(AND(M850&gt;0,J850=0),"Forecasted But Not Sold",IF(M850/J850&gt;1.1,"Overforecast",IF(M850/J850&lt;0.9,"Underforecast","Normal")))))</f>
        <v>Underforecast</v>
      </c>
      <c r="AF850" s="144" t="str">
        <f>IFERROR(IF(J850=0,"0",VLOOKUP(J850/M850,Master!$N$5:$P$11,3,TRUE)),"Sales Agst No FC")</f>
        <v>120-150</v>
      </c>
    </row>
    <row r="851" spans="1:32" x14ac:dyDescent="0.45">
      <c r="A851" s="60" t="s">
        <v>2302</v>
      </c>
      <c r="B851" s="61" t="s">
        <v>1122</v>
      </c>
      <c r="C851" s="61" t="s">
        <v>1136</v>
      </c>
      <c r="D851" s="61" t="s">
        <v>1264</v>
      </c>
      <c r="E851" s="62" t="s">
        <v>962</v>
      </c>
      <c r="F851" s="62" t="s">
        <v>2137</v>
      </c>
      <c r="G851" s="63">
        <v>44593</v>
      </c>
      <c r="H851" s="64">
        <v>403778</v>
      </c>
      <c r="I851" s="61" t="str">
        <f t="shared" si="72"/>
        <v>Demand</v>
      </c>
      <c r="J851" s="66">
        <v>69234</v>
      </c>
      <c r="K851" s="67">
        <v>72729</v>
      </c>
      <c r="L851" s="64">
        <v>98000</v>
      </c>
      <c r="M851" s="64">
        <v>98000</v>
      </c>
      <c r="N851" s="67">
        <f>ABS(K851-$J851)</f>
        <v>3495</v>
      </c>
      <c r="O851" s="64">
        <f>ABS(L851-$J851)</f>
        <v>28766</v>
      </c>
      <c r="P851" s="64">
        <f>ABS(M851-$J851)</f>
        <v>28766</v>
      </c>
      <c r="Q851" s="66">
        <v>2.1957959863315191</v>
      </c>
      <c r="R851" s="66">
        <f>$Q851*J851</f>
        <v>152023.7393176764</v>
      </c>
      <c r="S851" s="67">
        <f>$Q851*K851</f>
        <v>159698.04628990506</v>
      </c>
      <c r="T851" s="64">
        <f>$Q851*L851</f>
        <v>215188.00666048887</v>
      </c>
      <c r="U851" s="64">
        <f>$Q851*M851</f>
        <v>215188.00666048887</v>
      </c>
      <c r="V851" s="67">
        <f t="shared" si="69"/>
        <v>7674.30697222866</v>
      </c>
      <c r="W851" s="64">
        <f t="shared" si="70"/>
        <v>63164.267342812469</v>
      </c>
      <c r="X851" s="117">
        <f t="shared" si="71"/>
        <v>63164.267342812469</v>
      </c>
      <c r="Y851" s="75">
        <f>IFERROR(MAX(1-N851/$J851,0),1)</f>
        <v>0.94951902244561925</v>
      </c>
      <c r="Z851" s="27">
        <f>IFERROR(MAX(1-O851/$J851,0),1)</f>
        <v>0.58451050062108212</v>
      </c>
      <c r="AA851" s="76">
        <f>IFERROR(MAX(1-P851/$J851,0),1)</f>
        <v>0.58451050062108212</v>
      </c>
      <c r="AB851" s="65" t="str">
        <f>IF(SUM($J851,M851)=0,"Others",VLOOKUP(AA851,Master!$B$4:$D$13,3,TRUE))</f>
        <v>50-60%</v>
      </c>
      <c r="AC851" s="60" t="str">
        <f>IF(SUM(J851,K851)=0,"Others",IF(AND(K851=0,J851&gt;0),"Not Forecasted But Sold",IF(AND(K851&gt;0,J851=0),"Forecasted But Not Sold",IF(K851/J851&gt;1.1,"Overforecast",IF(K851/J851&lt;0.9,"Underforecast","Normal")))))</f>
        <v>Normal</v>
      </c>
      <c r="AD851" s="61" t="str">
        <f>IF(SUM(J851,L851)=0,"Others",IF(AND(L851=0,J851&gt;0),"Not Forecasted But Sold",IF(AND(L851&gt;0,J851=0),"Forecasted But Not Sold",IF(L851/J851&gt;1.1,"Overforecast",IF(L851/J851&lt;0.9,"Underforecast","Normal")))))</f>
        <v>Overforecast</v>
      </c>
      <c r="AE851" s="61" t="str">
        <f>IF(SUM(J851,M851)=0,"Others",IF(AND(M851=0,J851&gt;0),"Not Forecasted But Sold",IF(AND(M851&gt;0,J851=0),"Forecasted But Not Sold",IF(M851/J851&gt;1.1,"Overforecast",IF(M851/J851&lt;0.9,"Underforecast","Normal")))))</f>
        <v>Overforecast</v>
      </c>
      <c r="AF851" s="144" t="str">
        <f>IFERROR(IF(J851=0,"0",VLOOKUP(J851/M851,Master!$N$5:$P$11,3,TRUE)),"Sales Agst No FC")</f>
        <v>50-80</v>
      </c>
    </row>
    <row r="852" spans="1:32" x14ac:dyDescent="0.45">
      <c r="A852" s="60" t="s">
        <v>2302</v>
      </c>
      <c r="B852" s="61" t="s">
        <v>1122</v>
      </c>
      <c r="C852" s="61" t="s">
        <v>1136</v>
      </c>
      <c r="D852" s="61" t="s">
        <v>1264</v>
      </c>
      <c r="E852" s="62" t="s">
        <v>963</v>
      </c>
      <c r="F852" s="62" t="s">
        <v>2138</v>
      </c>
      <c r="G852" s="63">
        <v>44593</v>
      </c>
      <c r="H852" s="64">
        <v>6242</v>
      </c>
      <c r="I852" s="61" t="str">
        <f t="shared" si="72"/>
        <v>Demand</v>
      </c>
      <c r="J852" s="66">
        <v>277</v>
      </c>
      <c r="K852" s="67">
        <v>544</v>
      </c>
      <c r="L852" s="64">
        <v>544</v>
      </c>
      <c r="M852" s="64">
        <v>680</v>
      </c>
      <c r="N852" s="67">
        <f>ABS(K852-$J852)</f>
        <v>267</v>
      </c>
      <c r="O852" s="64">
        <f>ABS(L852-$J852)</f>
        <v>267</v>
      </c>
      <c r="P852" s="64">
        <f>ABS(M852-$J852)</f>
        <v>403</v>
      </c>
      <c r="Q852" s="66">
        <v>1.0837925943803033</v>
      </c>
      <c r="R852" s="66">
        <f>$Q852*J852</f>
        <v>300.210548643344</v>
      </c>
      <c r="S852" s="67">
        <f>$Q852*K852</f>
        <v>589.58317134288495</v>
      </c>
      <c r="T852" s="64">
        <f>$Q852*L852</f>
        <v>589.58317134288495</v>
      </c>
      <c r="U852" s="64">
        <f>$Q852*M852</f>
        <v>736.97896417860625</v>
      </c>
      <c r="V852" s="67">
        <f t="shared" si="69"/>
        <v>289.37262269954095</v>
      </c>
      <c r="W852" s="64">
        <f t="shared" si="70"/>
        <v>289.37262269954095</v>
      </c>
      <c r="X852" s="117">
        <f t="shared" si="71"/>
        <v>436.76841553526225</v>
      </c>
      <c r="Y852" s="75">
        <f>IFERROR(MAX(1-N852/$J852,0),1)</f>
        <v>3.6101083032490933E-2</v>
      </c>
      <c r="Z852" s="27">
        <f>IFERROR(MAX(1-O852/$J852,0),1)</f>
        <v>3.6101083032490933E-2</v>
      </c>
      <c r="AA852" s="76">
        <f>IFERROR(MAX(1-P852/$J852,0),1)</f>
        <v>0</v>
      </c>
      <c r="AB852" s="65" t="str">
        <f>IF(SUM($J852,M852)=0,"Others",VLOOKUP(AA852,Master!$B$4:$D$13,3,TRUE))</f>
        <v>0-10%</v>
      </c>
      <c r="AC852" s="60" t="str">
        <f>IF(SUM(J852,K852)=0,"Others",IF(AND(K852=0,J852&gt;0),"Not Forecasted But Sold",IF(AND(K852&gt;0,J852=0),"Forecasted But Not Sold",IF(K852/J852&gt;1.1,"Overforecast",IF(K852/J852&lt;0.9,"Underforecast","Normal")))))</f>
        <v>Overforecast</v>
      </c>
      <c r="AD852" s="61" t="str">
        <f>IF(SUM(J852,L852)=0,"Others",IF(AND(L852=0,J852&gt;0),"Not Forecasted But Sold",IF(AND(L852&gt;0,J852=0),"Forecasted But Not Sold",IF(L852/J852&gt;1.1,"Overforecast",IF(L852/J852&lt;0.9,"Underforecast","Normal")))))</f>
        <v>Overforecast</v>
      </c>
      <c r="AE852" s="61" t="str">
        <f>IF(SUM(J852,M852)=0,"Others",IF(AND(M852=0,J852&gt;0),"Not Forecasted But Sold",IF(AND(M852&gt;0,J852=0),"Forecasted But Not Sold",IF(M852/J852&gt;1.1,"Overforecast",IF(M852/J852&lt;0.9,"Underforecast","Normal")))))</f>
        <v>Overforecast</v>
      </c>
      <c r="AF852" s="144" t="str">
        <f>IFERROR(IF(J852=0,"0",VLOOKUP(J852/M852,Master!$N$5:$P$11,3,TRUE)),"Sales Agst No FC")</f>
        <v>25-50</v>
      </c>
    </row>
    <row r="853" spans="1:32" x14ac:dyDescent="0.45">
      <c r="A853" s="60" t="s">
        <v>2302</v>
      </c>
      <c r="B853" s="61" t="s">
        <v>1122</v>
      </c>
      <c r="C853" s="61" t="s">
        <v>1136</v>
      </c>
      <c r="D853" s="61" t="s">
        <v>1264</v>
      </c>
      <c r="E853" s="62" t="s">
        <v>964</v>
      </c>
      <c r="F853" s="62" t="s">
        <v>2139</v>
      </c>
      <c r="G853" s="63">
        <v>44593</v>
      </c>
      <c r="H853" s="64">
        <v>6549</v>
      </c>
      <c r="I853" s="61" t="str">
        <f t="shared" si="72"/>
        <v>Demand</v>
      </c>
      <c r="J853" s="66">
        <v>738</v>
      </c>
      <c r="K853" s="67">
        <v>1948</v>
      </c>
      <c r="L853" s="64">
        <v>1948</v>
      </c>
      <c r="M853" s="64">
        <v>1580</v>
      </c>
      <c r="N853" s="67">
        <f>ABS(K853-$J853)</f>
        <v>1210</v>
      </c>
      <c r="O853" s="64">
        <f>ABS(L853-$J853)</f>
        <v>1210</v>
      </c>
      <c r="P853" s="64">
        <f>ABS(M853-$J853)</f>
        <v>842</v>
      </c>
      <c r="Q853" s="66">
        <v>1.5618628602472202</v>
      </c>
      <c r="R853" s="66">
        <f>$Q853*J853</f>
        <v>1152.6547908624484</v>
      </c>
      <c r="S853" s="67">
        <f>$Q853*K853</f>
        <v>3042.508851761585</v>
      </c>
      <c r="T853" s="64">
        <f>$Q853*L853</f>
        <v>3042.508851761585</v>
      </c>
      <c r="U853" s="64">
        <f>$Q853*M853</f>
        <v>2467.743319190608</v>
      </c>
      <c r="V853" s="67">
        <f t="shared" si="69"/>
        <v>1889.8540608991366</v>
      </c>
      <c r="W853" s="64">
        <f t="shared" si="70"/>
        <v>1889.8540608991366</v>
      </c>
      <c r="X853" s="117">
        <f t="shared" si="71"/>
        <v>1315.0885283281596</v>
      </c>
      <c r="Y853" s="75">
        <f>IFERROR(MAX(1-N853/$J853,0),1)</f>
        <v>0</v>
      </c>
      <c r="Z853" s="27">
        <f>IFERROR(MAX(1-O853/$J853,0),1)</f>
        <v>0</v>
      </c>
      <c r="AA853" s="76">
        <f>IFERROR(MAX(1-P853/$J853,0),1)</f>
        <v>0</v>
      </c>
      <c r="AB853" s="65" t="str">
        <f>IF(SUM($J853,M853)=0,"Others",VLOOKUP(AA853,Master!$B$4:$D$13,3,TRUE))</f>
        <v>0-10%</v>
      </c>
      <c r="AC853" s="60" t="str">
        <f>IF(SUM(J853,K853)=0,"Others",IF(AND(K853=0,J853&gt;0),"Not Forecasted But Sold",IF(AND(K853&gt;0,J853=0),"Forecasted But Not Sold",IF(K853/J853&gt;1.1,"Overforecast",IF(K853/J853&lt;0.9,"Underforecast","Normal")))))</f>
        <v>Overforecast</v>
      </c>
      <c r="AD853" s="61" t="str">
        <f>IF(SUM(J853,L853)=0,"Others",IF(AND(L853=0,J853&gt;0),"Not Forecasted But Sold",IF(AND(L853&gt;0,J853=0),"Forecasted But Not Sold",IF(L853/J853&gt;1.1,"Overforecast",IF(L853/J853&lt;0.9,"Underforecast","Normal")))))</f>
        <v>Overforecast</v>
      </c>
      <c r="AE853" s="61" t="str">
        <f>IF(SUM(J853,M853)=0,"Others",IF(AND(M853=0,J853&gt;0),"Not Forecasted But Sold",IF(AND(M853&gt;0,J853=0),"Forecasted But Not Sold",IF(M853/J853&gt;1.1,"Overforecast",IF(M853/J853&lt;0.9,"Underforecast","Normal")))))</f>
        <v>Overforecast</v>
      </c>
      <c r="AF853" s="144" t="str">
        <f>IFERROR(IF(J853=0,"0",VLOOKUP(J853/M853,Master!$N$5:$P$11,3,TRUE)),"Sales Agst No FC")</f>
        <v>25-50</v>
      </c>
    </row>
    <row r="854" spans="1:32" x14ac:dyDescent="0.45">
      <c r="A854" s="60" t="s">
        <v>2302</v>
      </c>
      <c r="B854" s="61" t="s">
        <v>1122</v>
      </c>
      <c r="C854" s="61" t="s">
        <v>1136</v>
      </c>
      <c r="D854" s="61" t="s">
        <v>1264</v>
      </c>
      <c r="E854" s="62" t="s">
        <v>965</v>
      </c>
      <c r="F854" s="62" t="s">
        <v>2140</v>
      </c>
      <c r="G854" s="63">
        <v>44593</v>
      </c>
      <c r="H854" s="64">
        <v>8063</v>
      </c>
      <c r="I854" s="61" t="str">
        <f t="shared" si="72"/>
        <v>Demand</v>
      </c>
      <c r="J854" s="66">
        <v>1060</v>
      </c>
      <c r="K854" s="67">
        <v>1236</v>
      </c>
      <c r="L854" s="64">
        <v>1236</v>
      </c>
      <c r="M854" s="64">
        <v>1400</v>
      </c>
      <c r="N854" s="67">
        <f>ABS(K854-$J854)</f>
        <v>176</v>
      </c>
      <c r="O854" s="64">
        <f>ABS(L854-$J854)</f>
        <v>176</v>
      </c>
      <c r="P854" s="64">
        <f>ABS(M854-$J854)</f>
        <v>340</v>
      </c>
      <c r="Q854" s="66">
        <v>4.9278664312266436</v>
      </c>
      <c r="R854" s="66">
        <f>$Q854*J854</f>
        <v>5223.5384171002424</v>
      </c>
      <c r="S854" s="67">
        <f>$Q854*K854</f>
        <v>6090.8429089961319</v>
      </c>
      <c r="T854" s="64">
        <f>$Q854*L854</f>
        <v>6090.8429089961319</v>
      </c>
      <c r="U854" s="64">
        <f>$Q854*M854</f>
        <v>6899.0130037173012</v>
      </c>
      <c r="V854" s="67">
        <f t="shared" si="69"/>
        <v>867.30449189588944</v>
      </c>
      <c r="W854" s="64">
        <f t="shared" si="70"/>
        <v>867.30449189588944</v>
      </c>
      <c r="X854" s="117">
        <f t="shared" si="71"/>
        <v>1675.4745866170588</v>
      </c>
      <c r="Y854" s="75">
        <f>IFERROR(MAX(1-N854/$J854,0),1)</f>
        <v>0.83396226415094343</v>
      </c>
      <c r="Z854" s="27">
        <f>IFERROR(MAX(1-O854/$J854,0),1)</f>
        <v>0.83396226415094343</v>
      </c>
      <c r="AA854" s="76">
        <f>IFERROR(MAX(1-P854/$J854,0),1)</f>
        <v>0.679245283018868</v>
      </c>
      <c r="AB854" s="65" t="str">
        <f>IF(SUM($J854,M854)=0,"Others",VLOOKUP(AA854,Master!$B$4:$D$13,3,TRUE))</f>
        <v>60-70%</v>
      </c>
      <c r="AC854" s="60" t="str">
        <f>IF(SUM(J854,K854)=0,"Others",IF(AND(K854=0,J854&gt;0),"Not Forecasted But Sold",IF(AND(K854&gt;0,J854=0),"Forecasted But Not Sold",IF(K854/J854&gt;1.1,"Overforecast",IF(K854/J854&lt;0.9,"Underforecast","Normal")))))</f>
        <v>Overforecast</v>
      </c>
      <c r="AD854" s="61" t="str">
        <f>IF(SUM(J854,L854)=0,"Others",IF(AND(L854=0,J854&gt;0),"Not Forecasted But Sold",IF(AND(L854&gt;0,J854=0),"Forecasted But Not Sold",IF(L854/J854&gt;1.1,"Overforecast",IF(L854/J854&lt;0.9,"Underforecast","Normal")))))</f>
        <v>Overforecast</v>
      </c>
      <c r="AE854" s="61" t="str">
        <f>IF(SUM(J854,M854)=0,"Others",IF(AND(M854=0,J854&gt;0),"Not Forecasted But Sold",IF(AND(M854&gt;0,J854=0),"Forecasted But Not Sold",IF(M854/J854&gt;1.1,"Overforecast",IF(M854/J854&lt;0.9,"Underforecast","Normal")))))</f>
        <v>Overforecast</v>
      </c>
      <c r="AF854" s="144" t="str">
        <f>IFERROR(IF(J854=0,"0",VLOOKUP(J854/M854,Master!$N$5:$P$11,3,TRUE)),"Sales Agst No FC")</f>
        <v>50-80</v>
      </c>
    </row>
    <row r="855" spans="1:32" x14ac:dyDescent="0.45">
      <c r="A855" s="60" t="s">
        <v>2302</v>
      </c>
      <c r="B855" s="61" t="s">
        <v>1122</v>
      </c>
      <c r="C855" s="61" t="s">
        <v>1136</v>
      </c>
      <c r="D855" s="61" t="s">
        <v>1264</v>
      </c>
      <c r="E855" s="62" t="s">
        <v>966</v>
      </c>
      <c r="F855" s="62" t="s">
        <v>2141</v>
      </c>
      <c r="G855" s="63">
        <v>44593</v>
      </c>
      <c r="H855" s="64">
        <v>7437</v>
      </c>
      <c r="I855" s="61" t="str">
        <f t="shared" si="72"/>
        <v>Demand</v>
      </c>
      <c r="J855" s="66">
        <v>10</v>
      </c>
      <c r="K855" s="67">
        <v>11</v>
      </c>
      <c r="L855" s="64">
        <v>11</v>
      </c>
      <c r="M855" s="64">
        <v>10</v>
      </c>
      <c r="N855" s="67">
        <f>ABS(K855-$J855)</f>
        <v>1</v>
      </c>
      <c r="O855" s="64">
        <f>ABS(L855-$J855)</f>
        <v>1</v>
      </c>
      <c r="P855" s="64">
        <f>ABS(M855-$J855)</f>
        <v>0</v>
      </c>
      <c r="Q855" s="66">
        <v>2.5468799300411522</v>
      </c>
      <c r="R855" s="66">
        <f>$Q855*J855</f>
        <v>25.468799300411522</v>
      </c>
      <c r="S855" s="67">
        <f>$Q855*K855</f>
        <v>28.015679230452676</v>
      </c>
      <c r="T855" s="64">
        <f>$Q855*L855</f>
        <v>28.015679230452676</v>
      </c>
      <c r="U855" s="64">
        <f>$Q855*M855</f>
        <v>25.468799300411522</v>
      </c>
      <c r="V855" s="67">
        <f t="shared" si="69"/>
        <v>2.546879930041154</v>
      </c>
      <c r="W855" s="64">
        <f t="shared" si="70"/>
        <v>2.546879930041154</v>
      </c>
      <c r="X855" s="117">
        <f t="shared" si="71"/>
        <v>0</v>
      </c>
      <c r="Y855" s="75">
        <f>IFERROR(MAX(1-N855/$J855,0),1)</f>
        <v>0.9</v>
      </c>
      <c r="Z855" s="27">
        <f>IFERROR(MAX(1-O855/$J855,0),1)</f>
        <v>0.9</v>
      </c>
      <c r="AA855" s="76">
        <f>IFERROR(MAX(1-P855/$J855,0),1)</f>
        <v>1</v>
      </c>
      <c r="AB855" s="65" t="str">
        <f>IF(SUM($J855,M855)=0,"Others",VLOOKUP(AA855,Master!$B$4:$D$13,3,TRUE))</f>
        <v>90-100%</v>
      </c>
      <c r="AC855" s="60" t="str">
        <f>IF(SUM(J855,K855)=0,"Others",IF(AND(K855=0,J855&gt;0),"Not Forecasted But Sold",IF(AND(K855&gt;0,J855=0),"Forecasted But Not Sold",IF(K855/J855&gt;1.1,"Overforecast",IF(K855/J855&lt;0.9,"Underforecast","Normal")))))</f>
        <v>Normal</v>
      </c>
      <c r="AD855" s="61" t="str">
        <f>IF(SUM(J855,L855)=0,"Others",IF(AND(L855=0,J855&gt;0),"Not Forecasted But Sold",IF(AND(L855&gt;0,J855=0),"Forecasted But Not Sold",IF(L855/J855&gt;1.1,"Overforecast",IF(L855/J855&lt;0.9,"Underforecast","Normal")))))</f>
        <v>Normal</v>
      </c>
      <c r="AE855" s="61" t="str">
        <f>IF(SUM(J855,M855)=0,"Others",IF(AND(M855=0,J855&gt;0),"Not Forecasted But Sold",IF(AND(M855&gt;0,J855=0),"Forecasted But Not Sold",IF(M855/J855&gt;1.1,"Overforecast",IF(M855/J855&lt;0.9,"Underforecast","Normal")))))</f>
        <v>Normal</v>
      </c>
      <c r="AF855" s="144" t="str">
        <f>IFERROR(IF(J855=0,"0",VLOOKUP(J855/M855,Master!$N$5:$P$11,3,TRUE)),"Sales Agst No FC")</f>
        <v>80-120</v>
      </c>
    </row>
    <row r="856" spans="1:32" x14ac:dyDescent="0.45">
      <c r="A856" s="60" t="s">
        <v>2302</v>
      </c>
      <c r="B856" s="61" t="s">
        <v>1122</v>
      </c>
      <c r="C856" s="61" t="s">
        <v>1136</v>
      </c>
      <c r="D856" s="61" t="s">
        <v>1264</v>
      </c>
      <c r="E856" s="62" t="s">
        <v>967</v>
      </c>
      <c r="F856" s="62" t="s">
        <v>2142</v>
      </c>
      <c r="G856" s="63">
        <v>44593</v>
      </c>
      <c r="H856" s="64">
        <v>1750</v>
      </c>
      <c r="I856" s="61" t="str">
        <f t="shared" si="72"/>
        <v>Demand</v>
      </c>
      <c r="J856" s="66">
        <v>92</v>
      </c>
      <c r="K856" s="67">
        <v>34</v>
      </c>
      <c r="L856" s="64">
        <v>34</v>
      </c>
      <c r="M856" s="64">
        <v>64</v>
      </c>
      <c r="N856" s="67">
        <f>ABS(K856-$J856)</f>
        <v>58</v>
      </c>
      <c r="O856" s="64">
        <f>ABS(L856-$J856)</f>
        <v>58</v>
      </c>
      <c r="P856" s="64">
        <f>ABS(M856-$J856)</f>
        <v>28</v>
      </c>
      <c r="Q856" s="66">
        <v>3.1991497791638062</v>
      </c>
      <c r="R856" s="66">
        <f>$Q856*J856</f>
        <v>294.32177968307019</v>
      </c>
      <c r="S856" s="67">
        <f>$Q856*K856</f>
        <v>108.77109249156941</v>
      </c>
      <c r="T856" s="64">
        <f>$Q856*L856</f>
        <v>108.77109249156941</v>
      </c>
      <c r="U856" s="64">
        <f>$Q856*M856</f>
        <v>204.74558586648359</v>
      </c>
      <c r="V856" s="67">
        <f t="shared" si="69"/>
        <v>185.5506871915008</v>
      </c>
      <c r="W856" s="64">
        <f t="shared" si="70"/>
        <v>185.5506871915008</v>
      </c>
      <c r="X856" s="117">
        <f t="shared" si="71"/>
        <v>89.576193816586596</v>
      </c>
      <c r="Y856" s="75">
        <f>IFERROR(MAX(1-N856/$J856,0),1)</f>
        <v>0.36956521739130432</v>
      </c>
      <c r="Z856" s="27">
        <f>IFERROR(MAX(1-O856/$J856,0),1)</f>
        <v>0.36956521739130432</v>
      </c>
      <c r="AA856" s="76">
        <f>IFERROR(MAX(1-P856/$J856,0),1)</f>
        <v>0.69565217391304346</v>
      </c>
      <c r="AB856" s="65" t="str">
        <f>IF(SUM($J856,M856)=0,"Others",VLOOKUP(AA856,Master!$B$4:$D$13,3,TRUE))</f>
        <v>60-70%</v>
      </c>
      <c r="AC856" s="60" t="str">
        <f>IF(SUM(J856,K856)=0,"Others",IF(AND(K856=0,J856&gt;0),"Not Forecasted But Sold",IF(AND(K856&gt;0,J856=0),"Forecasted But Not Sold",IF(K856/J856&gt;1.1,"Overforecast",IF(K856/J856&lt;0.9,"Underforecast","Normal")))))</f>
        <v>Underforecast</v>
      </c>
      <c r="AD856" s="61" t="str">
        <f>IF(SUM(J856,L856)=0,"Others",IF(AND(L856=0,J856&gt;0),"Not Forecasted But Sold",IF(AND(L856&gt;0,J856=0),"Forecasted But Not Sold",IF(L856/J856&gt;1.1,"Overforecast",IF(L856/J856&lt;0.9,"Underforecast","Normal")))))</f>
        <v>Underforecast</v>
      </c>
      <c r="AE856" s="61" t="str">
        <f>IF(SUM(J856,M856)=0,"Others",IF(AND(M856=0,J856&gt;0),"Not Forecasted But Sold",IF(AND(M856&gt;0,J856=0),"Forecasted But Not Sold",IF(M856/J856&gt;1.1,"Overforecast",IF(M856/J856&lt;0.9,"Underforecast","Normal")))))</f>
        <v>Underforecast</v>
      </c>
      <c r="AF856" s="144" t="str">
        <f>IFERROR(IF(J856=0,"0",VLOOKUP(J856/M856,Master!$N$5:$P$11,3,TRUE)),"Sales Agst No FC")</f>
        <v>120-150</v>
      </c>
    </row>
    <row r="857" spans="1:32" x14ac:dyDescent="0.45">
      <c r="A857" s="60" t="s">
        <v>2302</v>
      </c>
      <c r="B857" s="61" t="s">
        <v>1122</v>
      </c>
      <c r="C857" s="61" t="s">
        <v>1136</v>
      </c>
      <c r="D857" s="61" t="s">
        <v>1264</v>
      </c>
      <c r="E857" s="62" t="s">
        <v>968</v>
      </c>
      <c r="F857" s="62" t="s">
        <v>2143</v>
      </c>
      <c r="G857" s="63">
        <v>44593</v>
      </c>
      <c r="H857" s="64">
        <v>5864</v>
      </c>
      <c r="I857" s="61" t="str">
        <f t="shared" si="72"/>
        <v>Demand</v>
      </c>
      <c r="J857" s="66">
        <v>2531</v>
      </c>
      <c r="K857" s="67">
        <v>5906</v>
      </c>
      <c r="L857" s="64">
        <v>5906</v>
      </c>
      <c r="M857" s="64">
        <v>3950</v>
      </c>
      <c r="N857" s="67">
        <f>ABS(K857-$J857)</f>
        <v>3375</v>
      </c>
      <c r="O857" s="64">
        <f>ABS(L857-$J857)</f>
        <v>3375</v>
      </c>
      <c r="P857" s="64">
        <f>ABS(M857-$J857)</f>
        <v>1419</v>
      </c>
      <c r="Q857" s="66">
        <v>5.0792505442404368</v>
      </c>
      <c r="R857" s="66">
        <f>$Q857*J857</f>
        <v>12855.583127472546</v>
      </c>
      <c r="S857" s="67">
        <f>$Q857*K857</f>
        <v>29998.053714284018</v>
      </c>
      <c r="T857" s="64">
        <f>$Q857*L857</f>
        <v>29998.053714284018</v>
      </c>
      <c r="U857" s="64">
        <f>$Q857*M857</f>
        <v>20063.039649749724</v>
      </c>
      <c r="V857" s="67">
        <f t="shared" si="69"/>
        <v>17142.470586811472</v>
      </c>
      <c r="W857" s="64">
        <f t="shared" si="70"/>
        <v>17142.470586811472</v>
      </c>
      <c r="X857" s="117">
        <f t="shared" si="71"/>
        <v>7207.456522277178</v>
      </c>
      <c r="Y857" s="75">
        <f>IFERROR(MAX(1-N857/$J857,0),1)</f>
        <v>0</v>
      </c>
      <c r="Z857" s="27">
        <f>IFERROR(MAX(1-O857/$J857,0),1)</f>
        <v>0</v>
      </c>
      <c r="AA857" s="76">
        <f>IFERROR(MAX(1-P857/$J857,0),1)</f>
        <v>0.43935203476886608</v>
      </c>
      <c r="AB857" s="65" t="str">
        <f>IF(SUM($J857,M857)=0,"Others",VLOOKUP(AA857,Master!$B$4:$D$13,3,TRUE))</f>
        <v>40-50%</v>
      </c>
      <c r="AC857" s="60" t="str">
        <f>IF(SUM(J857,K857)=0,"Others",IF(AND(K857=0,J857&gt;0),"Not Forecasted But Sold",IF(AND(K857&gt;0,J857=0),"Forecasted But Not Sold",IF(K857/J857&gt;1.1,"Overforecast",IF(K857/J857&lt;0.9,"Underforecast","Normal")))))</f>
        <v>Overforecast</v>
      </c>
      <c r="AD857" s="61" t="str">
        <f>IF(SUM(J857,L857)=0,"Others",IF(AND(L857=0,J857&gt;0),"Not Forecasted But Sold",IF(AND(L857&gt;0,J857=0),"Forecasted But Not Sold",IF(L857/J857&gt;1.1,"Overforecast",IF(L857/J857&lt;0.9,"Underforecast","Normal")))))</f>
        <v>Overforecast</v>
      </c>
      <c r="AE857" s="61" t="str">
        <f>IF(SUM(J857,M857)=0,"Others",IF(AND(M857=0,J857&gt;0),"Not Forecasted But Sold",IF(AND(M857&gt;0,J857=0),"Forecasted But Not Sold",IF(M857/J857&gt;1.1,"Overforecast",IF(M857/J857&lt;0.9,"Underforecast","Normal")))))</f>
        <v>Overforecast</v>
      </c>
      <c r="AF857" s="144" t="str">
        <f>IFERROR(IF(J857=0,"0",VLOOKUP(J857/M857,Master!$N$5:$P$11,3,TRUE)),"Sales Agst No FC")</f>
        <v>50-80</v>
      </c>
    </row>
    <row r="858" spans="1:32" x14ac:dyDescent="0.45">
      <c r="A858" s="60" t="s">
        <v>2302</v>
      </c>
      <c r="B858" s="61" t="s">
        <v>1122</v>
      </c>
      <c r="C858" s="61" t="s">
        <v>1136</v>
      </c>
      <c r="D858" s="61" t="s">
        <v>1264</v>
      </c>
      <c r="E858" s="62" t="s">
        <v>969</v>
      </c>
      <c r="F858" s="62" t="s">
        <v>2144</v>
      </c>
      <c r="G858" s="63">
        <v>44593</v>
      </c>
      <c r="H858" s="64">
        <v>2436</v>
      </c>
      <c r="I858" s="61" t="str">
        <f t="shared" si="72"/>
        <v>Demand</v>
      </c>
      <c r="J858" s="66">
        <v>15</v>
      </c>
      <c r="K858" s="67">
        <v>13</v>
      </c>
      <c r="L858" s="64">
        <v>13</v>
      </c>
      <c r="M858" s="64">
        <v>29</v>
      </c>
      <c r="N858" s="67">
        <f>ABS(K858-$J858)</f>
        <v>2</v>
      </c>
      <c r="O858" s="64">
        <f>ABS(L858-$J858)</f>
        <v>2</v>
      </c>
      <c r="P858" s="64">
        <f>ABS(M858-$J858)</f>
        <v>14</v>
      </c>
      <c r="Q858" s="66">
        <v>3.0145029619100385</v>
      </c>
      <c r="R858" s="66">
        <f>$Q858*J858</f>
        <v>45.217544428650577</v>
      </c>
      <c r="S858" s="67">
        <f>$Q858*K858</f>
        <v>39.188538504830504</v>
      </c>
      <c r="T858" s="64">
        <f>$Q858*L858</f>
        <v>39.188538504830504</v>
      </c>
      <c r="U858" s="64">
        <f>$Q858*M858</f>
        <v>87.420585895391113</v>
      </c>
      <c r="V858" s="67">
        <f t="shared" si="69"/>
        <v>6.0290059238200726</v>
      </c>
      <c r="W858" s="64">
        <f t="shared" si="70"/>
        <v>6.0290059238200726</v>
      </c>
      <c r="X858" s="117">
        <f t="shared" si="71"/>
        <v>42.203041466740537</v>
      </c>
      <c r="Y858" s="75">
        <f>IFERROR(MAX(1-N858/$J858,0),1)</f>
        <v>0.8666666666666667</v>
      </c>
      <c r="Z858" s="27">
        <f>IFERROR(MAX(1-O858/$J858,0),1)</f>
        <v>0.8666666666666667</v>
      </c>
      <c r="AA858" s="76">
        <f>IFERROR(MAX(1-P858/$J858,0),1)</f>
        <v>6.6666666666666652E-2</v>
      </c>
      <c r="AB858" s="65" t="str">
        <f>IF(SUM($J858,M858)=0,"Others",VLOOKUP(AA858,Master!$B$4:$D$13,3,TRUE))</f>
        <v>0-10%</v>
      </c>
      <c r="AC858" s="60" t="str">
        <f>IF(SUM(J858,K858)=0,"Others",IF(AND(K858=0,J858&gt;0),"Not Forecasted But Sold",IF(AND(K858&gt;0,J858=0),"Forecasted But Not Sold",IF(K858/J858&gt;1.1,"Overforecast",IF(K858/J858&lt;0.9,"Underforecast","Normal")))))</f>
        <v>Underforecast</v>
      </c>
      <c r="AD858" s="61" t="str">
        <f>IF(SUM(J858,L858)=0,"Others",IF(AND(L858=0,J858&gt;0),"Not Forecasted But Sold",IF(AND(L858&gt;0,J858=0),"Forecasted But Not Sold",IF(L858/J858&gt;1.1,"Overforecast",IF(L858/J858&lt;0.9,"Underforecast","Normal")))))</f>
        <v>Underforecast</v>
      </c>
      <c r="AE858" s="61" t="str">
        <f>IF(SUM(J858,M858)=0,"Others",IF(AND(M858=0,J858&gt;0),"Not Forecasted But Sold",IF(AND(M858&gt;0,J858=0),"Forecasted But Not Sold",IF(M858/J858&gt;1.1,"Overforecast",IF(M858/J858&lt;0.9,"Underforecast","Normal")))))</f>
        <v>Overforecast</v>
      </c>
      <c r="AF858" s="144" t="str">
        <f>IFERROR(IF(J858=0,"0",VLOOKUP(J858/M858,Master!$N$5:$P$11,3,TRUE)),"Sales Agst No FC")</f>
        <v>50-80</v>
      </c>
    </row>
    <row r="859" spans="1:32" x14ac:dyDescent="0.45">
      <c r="A859" s="60" t="s">
        <v>2302</v>
      </c>
      <c r="B859" s="61" t="s">
        <v>1122</v>
      </c>
      <c r="C859" s="61" t="s">
        <v>1136</v>
      </c>
      <c r="D859" s="61" t="s">
        <v>1264</v>
      </c>
      <c r="E859" s="62" t="s">
        <v>970</v>
      </c>
      <c r="F859" s="62" t="s">
        <v>2145</v>
      </c>
      <c r="G859" s="63">
        <v>44593</v>
      </c>
      <c r="H859" s="64">
        <v>667</v>
      </c>
      <c r="I859" s="61" t="str">
        <f t="shared" si="72"/>
        <v>Demand</v>
      </c>
      <c r="J859" s="66">
        <v>51</v>
      </c>
      <c r="K859" s="67">
        <v>150</v>
      </c>
      <c r="L859" s="64">
        <v>150</v>
      </c>
      <c r="M859" s="64">
        <v>160</v>
      </c>
      <c r="N859" s="67">
        <f>ABS(K859-$J859)</f>
        <v>99</v>
      </c>
      <c r="O859" s="64">
        <f>ABS(L859-$J859)</f>
        <v>99</v>
      </c>
      <c r="P859" s="64">
        <f>ABS(M859-$J859)</f>
        <v>109</v>
      </c>
      <c r="Q859" s="66">
        <v>4.0386228300616018</v>
      </c>
      <c r="R859" s="66">
        <f>$Q859*J859</f>
        <v>205.96976433314168</v>
      </c>
      <c r="S859" s="67">
        <f>$Q859*K859</f>
        <v>605.79342450924025</v>
      </c>
      <c r="T859" s="64">
        <f>$Q859*L859</f>
        <v>605.79342450924025</v>
      </c>
      <c r="U859" s="64">
        <f>$Q859*M859</f>
        <v>646.17965280985629</v>
      </c>
      <c r="V859" s="67">
        <f t="shared" si="69"/>
        <v>399.82366017609854</v>
      </c>
      <c r="W859" s="64">
        <f t="shared" si="70"/>
        <v>399.82366017609854</v>
      </c>
      <c r="X859" s="117">
        <f t="shared" si="71"/>
        <v>440.20988847671458</v>
      </c>
      <c r="Y859" s="75">
        <f>IFERROR(MAX(1-N859/$J859,0),1)</f>
        <v>0</v>
      </c>
      <c r="Z859" s="27">
        <f>IFERROR(MAX(1-O859/$J859,0),1)</f>
        <v>0</v>
      </c>
      <c r="AA859" s="76">
        <f>IFERROR(MAX(1-P859/$J859,0),1)</f>
        <v>0</v>
      </c>
      <c r="AB859" s="65" t="str">
        <f>IF(SUM($J859,M859)=0,"Others",VLOOKUP(AA859,Master!$B$4:$D$13,3,TRUE))</f>
        <v>0-10%</v>
      </c>
      <c r="AC859" s="60" t="str">
        <f>IF(SUM(J859,K859)=0,"Others",IF(AND(K859=0,J859&gt;0),"Not Forecasted But Sold",IF(AND(K859&gt;0,J859=0),"Forecasted But Not Sold",IF(K859/J859&gt;1.1,"Overforecast",IF(K859/J859&lt;0.9,"Underforecast","Normal")))))</f>
        <v>Overforecast</v>
      </c>
      <c r="AD859" s="61" t="str">
        <f>IF(SUM(J859,L859)=0,"Others",IF(AND(L859=0,J859&gt;0),"Not Forecasted But Sold",IF(AND(L859&gt;0,J859=0),"Forecasted But Not Sold",IF(L859/J859&gt;1.1,"Overforecast",IF(L859/J859&lt;0.9,"Underforecast","Normal")))))</f>
        <v>Overforecast</v>
      </c>
      <c r="AE859" s="61" t="str">
        <f>IF(SUM(J859,M859)=0,"Others",IF(AND(M859=0,J859&gt;0),"Not Forecasted But Sold",IF(AND(M859&gt;0,J859=0),"Forecasted But Not Sold",IF(M859/J859&gt;1.1,"Overforecast",IF(M859/J859&lt;0.9,"Underforecast","Normal")))))</f>
        <v>Overforecast</v>
      </c>
      <c r="AF859" s="144" t="str">
        <f>IFERROR(IF(J859=0,"0",VLOOKUP(J859/M859,Master!$N$5:$P$11,3,TRUE)),"Sales Agst No FC")</f>
        <v>25-50</v>
      </c>
    </row>
    <row r="860" spans="1:32" x14ac:dyDescent="0.45">
      <c r="A860" s="60" t="s">
        <v>2302</v>
      </c>
      <c r="B860" s="61" t="s">
        <v>1123</v>
      </c>
      <c r="C860" s="61" t="s">
        <v>1136</v>
      </c>
      <c r="D860" s="61" t="s">
        <v>1264</v>
      </c>
      <c r="E860" s="62" t="s">
        <v>971</v>
      </c>
      <c r="F860" s="62" t="s">
        <v>2146</v>
      </c>
      <c r="G860" s="63">
        <v>44593</v>
      </c>
      <c r="H860" s="64">
        <v>7184</v>
      </c>
      <c r="I860" s="61" t="str">
        <f t="shared" si="72"/>
        <v>Demand</v>
      </c>
      <c r="J860" s="66">
        <v>3700</v>
      </c>
      <c r="K860" s="67">
        <v>1983</v>
      </c>
      <c r="L860" s="64">
        <v>1983</v>
      </c>
      <c r="M860" s="64">
        <v>4000</v>
      </c>
      <c r="N860" s="67">
        <f>ABS(K860-$J860)</f>
        <v>1717</v>
      </c>
      <c r="O860" s="64">
        <f>ABS(L860-$J860)</f>
        <v>1717</v>
      </c>
      <c r="P860" s="64">
        <f>ABS(M860-$J860)</f>
        <v>300</v>
      </c>
      <c r="Q860" s="66">
        <v>3.4723554345886134</v>
      </c>
      <c r="R860" s="66">
        <f>$Q860*J860</f>
        <v>12847.715107977869</v>
      </c>
      <c r="S860" s="67">
        <f>$Q860*K860</f>
        <v>6885.6808267892202</v>
      </c>
      <c r="T860" s="64">
        <f>$Q860*L860</f>
        <v>6885.6808267892202</v>
      </c>
      <c r="U860" s="64">
        <f>$Q860*M860</f>
        <v>13889.421738354453</v>
      </c>
      <c r="V860" s="67">
        <f t="shared" si="69"/>
        <v>5962.0342811886485</v>
      </c>
      <c r="W860" s="64">
        <f t="shared" si="70"/>
        <v>5962.0342811886485</v>
      </c>
      <c r="X860" s="117">
        <f t="shared" si="71"/>
        <v>1041.7066303765841</v>
      </c>
      <c r="Y860" s="75">
        <f>IFERROR(MAX(1-N860/$J860,0),1)</f>
        <v>0.53594594594594591</v>
      </c>
      <c r="Z860" s="27">
        <f>IFERROR(MAX(1-O860/$J860,0),1)</f>
        <v>0.53594594594594591</v>
      </c>
      <c r="AA860" s="76">
        <f>IFERROR(MAX(1-P860/$J860,0),1)</f>
        <v>0.91891891891891886</v>
      </c>
      <c r="AB860" s="65" t="str">
        <f>IF(SUM($J860,M860)=0,"Others",VLOOKUP(AA860,Master!$B$4:$D$13,3,TRUE))</f>
        <v>90-100%</v>
      </c>
      <c r="AC860" s="60" t="str">
        <f>IF(SUM(J860,K860)=0,"Others",IF(AND(K860=0,J860&gt;0),"Not Forecasted But Sold",IF(AND(K860&gt;0,J860=0),"Forecasted But Not Sold",IF(K860/J860&gt;1.1,"Overforecast",IF(K860/J860&lt;0.9,"Underforecast","Normal")))))</f>
        <v>Underforecast</v>
      </c>
      <c r="AD860" s="61" t="str">
        <f>IF(SUM(J860,L860)=0,"Others",IF(AND(L860=0,J860&gt;0),"Not Forecasted But Sold",IF(AND(L860&gt;0,J860=0),"Forecasted But Not Sold",IF(L860/J860&gt;1.1,"Overforecast",IF(L860/J860&lt;0.9,"Underforecast","Normal")))))</f>
        <v>Underforecast</v>
      </c>
      <c r="AE860" s="61" t="str">
        <f>IF(SUM(J860,M860)=0,"Others",IF(AND(M860=0,J860&gt;0),"Not Forecasted But Sold",IF(AND(M860&gt;0,J860=0),"Forecasted But Not Sold",IF(M860/J860&gt;1.1,"Overforecast",IF(M860/J860&lt;0.9,"Underforecast","Normal")))))</f>
        <v>Normal</v>
      </c>
      <c r="AF860" s="144" t="str">
        <f>IFERROR(IF(J860=0,"0",VLOOKUP(J860/M860,Master!$N$5:$P$11,3,TRUE)),"Sales Agst No FC")</f>
        <v>80-120</v>
      </c>
    </row>
    <row r="861" spans="1:32" x14ac:dyDescent="0.45">
      <c r="A861" s="60" t="s">
        <v>2302</v>
      </c>
      <c r="B861" s="61" t="s">
        <v>1123</v>
      </c>
      <c r="C861" s="61" t="s">
        <v>1136</v>
      </c>
      <c r="D861" s="61" t="s">
        <v>1264</v>
      </c>
      <c r="E861" s="62" t="s">
        <v>972</v>
      </c>
      <c r="F861" s="62" t="s">
        <v>2147</v>
      </c>
      <c r="G861" s="63">
        <v>44593</v>
      </c>
      <c r="H861" s="64">
        <v>2555</v>
      </c>
      <c r="I861" s="61" t="str">
        <f t="shared" si="72"/>
        <v>Demand</v>
      </c>
      <c r="J861" s="66">
        <v>269</v>
      </c>
      <c r="K861" s="67">
        <v>451</v>
      </c>
      <c r="L861" s="64">
        <v>451</v>
      </c>
      <c r="M861" s="64">
        <v>1000</v>
      </c>
      <c r="N861" s="67">
        <f>ABS(K861-$J861)</f>
        <v>182</v>
      </c>
      <c r="O861" s="64">
        <f>ABS(L861-$J861)</f>
        <v>182</v>
      </c>
      <c r="P861" s="64">
        <f>ABS(M861-$J861)</f>
        <v>731</v>
      </c>
      <c r="Q861" s="66">
        <v>5.4726224960998451</v>
      </c>
      <c r="R861" s="66">
        <f>$Q861*J861</f>
        <v>1472.1354514508582</v>
      </c>
      <c r="S861" s="67">
        <f>$Q861*K861</f>
        <v>2468.1527457410302</v>
      </c>
      <c r="T861" s="64">
        <f>$Q861*L861</f>
        <v>2468.1527457410302</v>
      </c>
      <c r="U861" s="64">
        <f>$Q861*M861</f>
        <v>5472.6224960998452</v>
      </c>
      <c r="V861" s="67">
        <f t="shared" si="69"/>
        <v>996.017294290172</v>
      </c>
      <c r="W861" s="64">
        <f t="shared" si="70"/>
        <v>996.017294290172</v>
      </c>
      <c r="X861" s="117">
        <f t="shared" si="71"/>
        <v>4000.4870446489867</v>
      </c>
      <c r="Y861" s="75">
        <f>IFERROR(MAX(1-N861/$J861,0),1)</f>
        <v>0.32342007434944242</v>
      </c>
      <c r="Z861" s="27">
        <f>IFERROR(MAX(1-O861/$J861,0),1)</f>
        <v>0.32342007434944242</v>
      </c>
      <c r="AA861" s="76">
        <f>IFERROR(MAX(1-P861/$J861,0),1)</f>
        <v>0</v>
      </c>
      <c r="AB861" s="65" t="str">
        <f>IF(SUM($J861,M861)=0,"Others",VLOOKUP(AA861,Master!$B$4:$D$13,3,TRUE))</f>
        <v>0-10%</v>
      </c>
      <c r="AC861" s="60" t="str">
        <f>IF(SUM(J861,K861)=0,"Others",IF(AND(K861=0,J861&gt;0),"Not Forecasted But Sold",IF(AND(K861&gt;0,J861=0),"Forecasted But Not Sold",IF(K861/J861&gt;1.1,"Overforecast",IF(K861/J861&lt;0.9,"Underforecast","Normal")))))</f>
        <v>Overforecast</v>
      </c>
      <c r="AD861" s="61" t="str">
        <f>IF(SUM(J861,L861)=0,"Others",IF(AND(L861=0,J861&gt;0),"Not Forecasted But Sold",IF(AND(L861&gt;0,J861=0),"Forecasted But Not Sold",IF(L861/J861&gt;1.1,"Overforecast",IF(L861/J861&lt;0.9,"Underforecast","Normal")))))</f>
        <v>Overforecast</v>
      </c>
      <c r="AE861" s="61" t="str">
        <f>IF(SUM(J861,M861)=0,"Others",IF(AND(M861=0,J861&gt;0),"Not Forecasted But Sold",IF(AND(M861&gt;0,J861=0),"Forecasted But Not Sold",IF(M861/J861&gt;1.1,"Overforecast",IF(M861/J861&lt;0.9,"Underforecast","Normal")))))</f>
        <v>Overforecast</v>
      </c>
      <c r="AF861" s="144" t="str">
        <f>IFERROR(IF(J861=0,"0",VLOOKUP(J861/M861,Master!$N$5:$P$11,3,TRUE)),"Sales Agst No FC")</f>
        <v>25-50</v>
      </c>
    </row>
    <row r="862" spans="1:32" x14ac:dyDescent="0.45">
      <c r="A862" s="60" t="s">
        <v>2302</v>
      </c>
      <c r="B862" s="61" t="s">
        <v>1121</v>
      </c>
      <c r="C862" s="61" t="s">
        <v>1136</v>
      </c>
      <c r="D862" s="61" t="s">
        <v>1264</v>
      </c>
      <c r="E862" s="62" t="s">
        <v>973</v>
      </c>
      <c r="F862" s="62" t="s">
        <v>2148</v>
      </c>
      <c r="G862" s="63">
        <v>44593</v>
      </c>
      <c r="H862" s="64">
        <v>3311</v>
      </c>
      <c r="I862" s="61" t="str">
        <f t="shared" si="72"/>
        <v>Demand</v>
      </c>
      <c r="J862" s="66">
        <v>1715</v>
      </c>
      <c r="K862" s="67">
        <v>1194</v>
      </c>
      <c r="L862" s="64">
        <v>1194</v>
      </c>
      <c r="M862" s="64">
        <v>1120</v>
      </c>
      <c r="N862" s="67">
        <f>ABS(K862-$J862)</f>
        <v>521</v>
      </c>
      <c r="O862" s="64">
        <f>ABS(L862-$J862)</f>
        <v>521</v>
      </c>
      <c r="P862" s="64">
        <f>ABS(M862-$J862)</f>
        <v>595</v>
      </c>
      <c r="Q862" s="66">
        <v>1.6362076602698279</v>
      </c>
      <c r="R862" s="66">
        <f>$Q862*J862</f>
        <v>2806.0961373627547</v>
      </c>
      <c r="S862" s="67">
        <f>$Q862*K862</f>
        <v>1953.6319463621744</v>
      </c>
      <c r="T862" s="64">
        <f>$Q862*L862</f>
        <v>1953.6319463621744</v>
      </c>
      <c r="U862" s="64">
        <f>$Q862*M862</f>
        <v>1832.5525795022072</v>
      </c>
      <c r="V862" s="67">
        <f t="shared" si="69"/>
        <v>852.46419100058029</v>
      </c>
      <c r="W862" s="64">
        <f t="shared" si="70"/>
        <v>852.46419100058029</v>
      </c>
      <c r="X862" s="117">
        <f t="shared" si="71"/>
        <v>973.54355786054748</v>
      </c>
      <c r="Y862" s="75">
        <f>IFERROR(MAX(1-N862/$J862,0),1)</f>
        <v>0.69620991253644315</v>
      </c>
      <c r="Z862" s="27">
        <f>IFERROR(MAX(1-O862/$J862,0),1)</f>
        <v>0.69620991253644315</v>
      </c>
      <c r="AA862" s="76">
        <f>IFERROR(MAX(1-P862/$J862,0),1)</f>
        <v>0.65306122448979598</v>
      </c>
      <c r="AB862" s="65" t="str">
        <f>IF(SUM($J862,M862)=0,"Others",VLOOKUP(AA862,Master!$B$4:$D$13,3,TRUE))</f>
        <v>60-70%</v>
      </c>
      <c r="AC862" s="60" t="str">
        <f>IF(SUM(J862,K862)=0,"Others",IF(AND(K862=0,J862&gt;0),"Not Forecasted But Sold",IF(AND(K862&gt;0,J862=0),"Forecasted But Not Sold",IF(K862/J862&gt;1.1,"Overforecast",IF(K862/J862&lt;0.9,"Underforecast","Normal")))))</f>
        <v>Underforecast</v>
      </c>
      <c r="AD862" s="61" t="str">
        <f>IF(SUM(J862,L862)=0,"Others",IF(AND(L862=0,J862&gt;0),"Not Forecasted But Sold",IF(AND(L862&gt;0,J862=0),"Forecasted But Not Sold",IF(L862/J862&gt;1.1,"Overforecast",IF(L862/J862&lt;0.9,"Underforecast","Normal")))))</f>
        <v>Underforecast</v>
      </c>
      <c r="AE862" s="61" t="str">
        <f>IF(SUM(J862,M862)=0,"Others",IF(AND(M862=0,J862&gt;0),"Not Forecasted But Sold",IF(AND(M862&gt;0,J862=0),"Forecasted But Not Sold",IF(M862/J862&gt;1.1,"Overforecast",IF(M862/J862&lt;0.9,"Underforecast","Normal")))))</f>
        <v>Underforecast</v>
      </c>
      <c r="AF862" s="144" t="str">
        <f>IFERROR(IF(J862=0,"0",VLOOKUP(J862/M862,Master!$N$5:$P$11,3,TRUE)),"Sales Agst No FC")</f>
        <v>150-200</v>
      </c>
    </row>
    <row r="863" spans="1:32" x14ac:dyDescent="0.45">
      <c r="A863" s="60" t="s">
        <v>2302</v>
      </c>
      <c r="B863" s="61" t="s">
        <v>1121</v>
      </c>
      <c r="C863" s="61" t="s">
        <v>1136</v>
      </c>
      <c r="D863" s="61" t="s">
        <v>1264</v>
      </c>
      <c r="E863" s="62" t="s">
        <v>974</v>
      </c>
      <c r="F863" s="62" t="s">
        <v>2149</v>
      </c>
      <c r="G863" s="63">
        <v>44593</v>
      </c>
      <c r="H863" s="64">
        <v>2646</v>
      </c>
      <c r="I863" s="61" t="str">
        <f t="shared" si="72"/>
        <v>Demand</v>
      </c>
      <c r="J863" s="66">
        <v>1092</v>
      </c>
      <c r="K863" s="67">
        <v>1369</v>
      </c>
      <c r="L863" s="64">
        <v>1369</v>
      </c>
      <c r="M863" s="64">
        <v>1200</v>
      </c>
      <c r="N863" s="67">
        <f>ABS(K863-$J863)</f>
        <v>277</v>
      </c>
      <c r="O863" s="64">
        <f>ABS(L863-$J863)</f>
        <v>277</v>
      </c>
      <c r="P863" s="64">
        <f>ABS(M863-$J863)</f>
        <v>108</v>
      </c>
      <c r="Q863" s="66">
        <v>1.9629872394356107</v>
      </c>
      <c r="R863" s="66">
        <f>$Q863*J863</f>
        <v>2143.5820654636868</v>
      </c>
      <c r="S863" s="67">
        <f>$Q863*K863</f>
        <v>2687.3295307873509</v>
      </c>
      <c r="T863" s="64">
        <f>$Q863*L863</f>
        <v>2687.3295307873509</v>
      </c>
      <c r="U863" s="64">
        <f>$Q863*M863</f>
        <v>2355.5846873227329</v>
      </c>
      <c r="V863" s="67">
        <f t="shared" si="69"/>
        <v>543.74746532366407</v>
      </c>
      <c r="W863" s="64">
        <f t="shared" si="70"/>
        <v>543.74746532366407</v>
      </c>
      <c r="X863" s="117">
        <f t="shared" si="71"/>
        <v>212.00262185904603</v>
      </c>
      <c r="Y863" s="75">
        <f>IFERROR(MAX(1-N863/$J863,0),1)</f>
        <v>0.74633699633699635</v>
      </c>
      <c r="Z863" s="27">
        <f>IFERROR(MAX(1-O863/$J863,0),1)</f>
        <v>0.74633699633699635</v>
      </c>
      <c r="AA863" s="76">
        <f>IFERROR(MAX(1-P863/$J863,0),1)</f>
        <v>0.90109890109890112</v>
      </c>
      <c r="AB863" s="65" t="str">
        <f>IF(SUM($J863,M863)=0,"Others",VLOOKUP(AA863,Master!$B$4:$D$13,3,TRUE))</f>
        <v>80-90%</v>
      </c>
      <c r="AC863" s="60" t="str">
        <f>IF(SUM(J863,K863)=0,"Others",IF(AND(K863=0,J863&gt;0),"Not Forecasted But Sold",IF(AND(K863&gt;0,J863=0),"Forecasted But Not Sold",IF(K863/J863&gt;1.1,"Overforecast",IF(K863/J863&lt;0.9,"Underforecast","Normal")))))</f>
        <v>Overforecast</v>
      </c>
      <c r="AD863" s="61" t="str">
        <f>IF(SUM(J863,L863)=0,"Others",IF(AND(L863=0,J863&gt;0),"Not Forecasted But Sold",IF(AND(L863&gt;0,J863=0),"Forecasted But Not Sold",IF(L863/J863&gt;1.1,"Overforecast",IF(L863/J863&lt;0.9,"Underforecast","Normal")))))</f>
        <v>Overforecast</v>
      </c>
      <c r="AE863" s="61" t="str">
        <f>IF(SUM(J863,M863)=0,"Others",IF(AND(M863=0,J863&gt;0),"Not Forecasted But Sold",IF(AND(M863&gt;0,J863=0),"Forecasted But Not Sold",IF(M863/J863&gt;1.1,"Overforecast",IF(M863/J863&lt;0.9,"Underforecast","Normal")))))</f>
        <v>Normal</v>
      </c>
      <c r="AF863" s="144" t="str">
        <f>IFERROR(IF(J863=0,"0",VLOOKUP(J863/M863,Master!$N$5:$P$11,3,TRUE)),"Sales Agst No FC")</f>
        <v>80-120</v>
      </c>
    </row>
    <row r="864" spans="1:32" x14ac:dyDescent="0.45">
      <c r="A864" s="60" t="s">
        <v>2302</v>
      </c>
      <c r="B864" s="61" t="s">
        <v>1121</v>
      </c>
      <c r="C864" s="61" t="s">
        <v>1136</v>
      </c>
      <c r="D864" s="61" t="s">
        <v>1264</v>
      </c>
      <c r="E864" s="62" t="s">
        <v>975</v>
      </c>
      <c r="F864" s="62" t="s">
        <v>2150</v>
      </c>
      <c r="G864" s="63">
        <v>44593</v>
      </c>
      <c r="H864" s="64">
        <v>1612</v>
      </c>
      <c r="I864" s="61" t="str">
        <f t="shared" si="72"/>
        <v>Demand</v>
      </c>
      <c r="J864" s="66">
        <v>706</v>
      </c>
      <c r="K864" s="67">
        <v>492</v>
      </c>
      <c r="L864" s="64">
        <v>492</v>
      </c>
      <c r="M864" s="64">
        <v>620</v>
      </c>
      <c r="N864" s="67">
        <f>ABS(K864-$J864)</f>
        <v>214</v>
      </c>
      <c r="O864" s="64">
        <f>ABS(L864-$J864)</f>
        <v>214</v>
      </c>
      <c r="P864" s="64">
        <f>ABS(M864-$J864)</f>
        <v>86</v>
      </c>
      <c r="Q864" s="66">
        <v>6.4451279693684009</v>
      </c>
      <c r="R864" s="66">
        <f>$Q864*J864</f>
        <v>4550.2603463740907</v>
      </c>
      <c r="S864" s="67">
        <f>$Q864*K864</f>
        <v>3171.0029609292533</v>
      </c>
      <c r="T864" s="64">
        <f>$Q864*L864</f>
        <v>3171.0029609292533</v>
      </c>
      <c r="U864" s="64">
        <f>$Q864*M864</f>
        <v>3995.9793410084085</v>
      </c>
      <c r="V864" s="67">
        <f t="shared" si="69"/>
        <v>1379.2573854448374</v>
      </c>
      <c r="W864" s="64">
        <f t="shared" si="70"/>
        <v>1379.2573854448374</v>
      </c>
      <c r="X864" s="117">
        <f t="shared" si="71"/>
        <v>554.28100536568218</v>
      </c>
      <c r="Y864" s="75">
        <f>IFERROR(MAX(1-N864/$J864,0),1)</f>
        <v>0.69688385269121811</v>
      </c>
      <c r="Z864" s="27">
        <f>IFERROR(MAX(1-O864/$J864,0),1)</f>
        <v>0.69688385269121811</v>
      </c>
      <c r="AA864" s="76">
        <f>IFERROR(MAX(1-P864/$J864,0),1)</f>
        <v>0.87818696883852687</v>
      </c>
      <c r="AB864" s="65" t="str">
        <f>IF(SUM($J864,M864)=0,"Others",VLOOKUP(AA864,Master!$B$4:$D$13,3,TRUE))</f>
        <v>80-90%</v>
      </c>
      <c r="AC864" s="60" t="str">
        <f>IF(SUM(J864,K864)=0,"Others",IF(AND(K864=0,J864&gt;0),"Not Forecasted But Sold",IF(AND(K864&gt;0,J864=0),"Forecasted But Not Sold",IF(K864/J864&gt;1.1,"Overforecast",IF(K864/J864&lt;0.9,"Underforecast","Normal")))))</f>
        <v>Underforecast</v>
      </c>
      <c r="AD864" s="61" t="str">
        <f>IF(SUM(J864,L864)=0,"Others",IF(AND(L864=0,J864&gt;0),"Not Forecasted But Sold",IF(AND(L864&gt;0,J864=0),"Forecasted But Not Sold",IF(L864/J864&gt;1.1,"Overforecast",IF(L864/J864&lt;0.9,"Underforecast","Normal")))))</f>
        <v>Underforecast</v>
      </c>
      <c r="AE864" s="61" t="str">
        <f>IF(SUM(J864,M864)=0,"Others",IF(AND(M864=0,J864&gt;0),"Not Forecasted But Sold",IF(AND(M864&gt;0,J864=0),"Forecasted But Not Sold",IF(M864/J864&gt;1.1,"Overforecast",IF(M864/J864&lt;0.9,"Underforecast","Normal")))))</f>
        <v>Underforecast</v>
      </c>
      <c r="AF864" s="144" t="str">
        <f>IFERROR(IF(J864=0,"0",VLOOKUP(J864/M864,Master!$N$5:$P$11,3,TRUE)),"Sales Agst No FC")</f>
        <v>80-120</v>
      </c>
    </row>
    <row r="865" spans="1:32" x14ac:dyDescent="0.45">
      <c r="A865" s="60" t="s">
        <v>2302</v>
      </c>
      <c r="B865" s="61" t="s">
        <v>1121</v>
      </c>
      <c r="C865" s="61" t="s">
        <v>1136</v>
      </c>
      <c r="D865" s="61" t="s">
        <v>1264</v>
      </c>
      <c r="E865" s="62" t="s">
        <v>976</v>
      </c>
      <c r="F865" s="62" t="s">
        <v>2151</v>
      </c>
      <c r="G865" s="63">
        <v>44593</v>
      </c>
      <c r="H865" s="64">
        <v>3079</v>
      </c>
      <c r="I865" s="61" t="str">
        <f t="shared" si="72"/>
        <v>Demand</v>
      </c>
      <c r="J865" s="66">
        <v>196</v>
      </c>
      <c r="K865" s="67">
        <v>142</v>
      </c>
      <c r="L865" s="64">
        <v>142</v>
      </c>
      <c r="M865" s="64">
        <v>140</v>
      </c>
      <c r="N865" s="67">
        <f>ABS(K865-$J865)</f>
        <v>54</v>
      </c>
      <c r="O865" s="64">
        <f>ABS(L865-$J865)</f>
        <v>54</v>
      </c>
      <c r="P865" s="64">
        <f>ABS(M865-$J865)</f>
        <v>56</v>
      </c>
      <c r="Q865" s="66">
        <v>2.0123916759371232</v>
      </c>
      <c r="R865" s="66">
        <f>$Q865*J865</f>
        <v>394.42876848367615</v>
      </c>
      <c r="S865" s="67">
        <f>$Q865*K865</f>
        <v>285.75961798307151</v>
      </c>
      <c r="T865" s="64">
        <f>$Q865*L865</f>
        <v>285.75961798307151</v>
      </c>
      <c r="U865" s="64">
        <f>$Q865*M865</f>
        <v>281.73483463119726</v>
      </c>
      <c r="V865" s="67">
        <f t="shared" si="69"/>
        <v>108.66915050060464</v>
      </c>
      <c r="W865" s="64">
        <f t="shared" si="70"/>
        <v>108.66915050060464</v>
      </c>
      <c r="X865" s="117">
        <f t="shared" si="71"/>
        <v>112.69393385247889</v>
      </c>
      <c r="Y865" s="75">
        <f>IFERROR(MAX(1-N865/$J865,0),1)</f>
        <v>0.72448979591836737</v>
      </c>
      <c r="Z865" s="27">
        <f>IFERROR(MAX(1-O865/$J865,0),1)</f>
        <v>0.72448979591836737</v>
      </c>
      <c r="AA865" s="76">
        <f>IFERROR(MAX(1-P865/$J865,0),1)</f>
        <v>0.7142857142857143</v>
      </c>
      <c r="AB865" s="65" t="str">
        <f>IF(SUM($J865,M865)=0,"Others",VLOOKUP(AA865,Master!$B$4:$D$13,3,TRUE))</f>
        <v>70-80%</v>
      </c>
      <c r="AC865" s="60" t="str">
        <f>IF(SUM(J865,K865)=0,"Others",IF(AND(K865=0,J865&gt;0),"Not Forecasted But Sold",IF(AND(K865&gt;0,J865=0),"Forecasted But Not Sold",IF(K865/J865&gt;1.1,"Overforecast",IF(K865/J865&lt;0.9,"Underforecast","Normal")))))</f>
        <v>Underforecast</v>
      </c>
      <c r="AD865" s="61" t="str">
        <f>IF(SUM(J865,L865)=0,"Others",IF(AND(L865=0,J865&gt;0),"Not Forecasted But Sold",IF(AND(L865&gt;0,J865=0),"Forecasted But Not Sold",IF(L865/J865&gt;1.1,"Overforecast",IF(L865/J865&lt;0.9,"Underforecast","Normal")))))</f>
        <v>Underforecast</v>
      </c>
      <c r="AE865" s="61" t="str">
        <f>IF(SUM(J865,M865)=0,"Others",IF(AND(M865=0,J865&gt;0),"Not Forecasted But Sold",IF(AND(M865&gt;0,J865=0),"Forecasted But Not Sold",IF(M865/J865&gt;1.1,"Overforecast",IF(M865/J865&lt;0.9,"Underforecast","Normal")))))</f>
        <v>Underforecast</v>
      </c>
      <c r="AF865" s="144" t="str">
        <f>IFERROR(IF(J865=0,"0",VLOOKUP(J865/M865,Master!$N$5:$P$11,3,TRUE)),"Sales Agst No FC")</f>
        <v>120-150</v>
      </c>
    </row>
    <row r="866" spans="1:32" x14ac:dyDescent="0.45">
      <c r="A866" s="60" t="s">
        <v>2302</v>
      </c>
      <c r="B866" s="61" t="s">
        <v>1121</v>
      </c>
      <c r="C866" s="61" t="s">
        <v>1136</v>
      </c>
      <c r="D866" s="61" t="s">
        <v>1264</v>
      </c>
      <c r="E866" s="62" t="s">
        <v>977</v>
      </c>
      <c r="F866" s="62" t="s">
        <v>2152</v>
      </c>
      <c r="G866" s="63">
        <v>44593</v>
      </c>
      <c r="H866" s="64">
        <v>639</v>
      </c>
      <c r="I866" s="61" t="str">
        <f t="shared" si="72"/>
        <v>Demand</v>
      </c>
      <c r="J866" s="66">
        <v>117</v>
      </c>
      <c r="K866" s="67">
        <v>86</v>
      </c>
      <c r="L866" s="64">
        <v>86</v>
      </c>
      <c r="M866" s="64">
        <v>96</v>
      </c>
      <c r="N866" s="67">
        <f>ABS(K866-$J866)</f>
        <v>31</v>
      </c>
      <c r="O866" s="64">
        <f>ABS(L866-$J866)</f>
        <v>31</v>
      </c>
      <c r="P866" s="64">
        <f>ABS(M866-$J866)</f>
        <v>21</v>
      </c>
      <c r="Q866" s="66">
        <v>6.5318821858273433</v>
      </c>
      <c r="R866" s="66">
        <f>$Q866*J866</f>
        <v>764.23021574179916</v>
      </c>
      <c r="S866" s="67">
        <f>$Q866*K866</f>
        <v>561.74186798115147</v>
      </c>
      <c r="T866" s="64">
        <f>$Q866*L866</f>
        <v>561.74186798115147</v>
      </c>
      <c r="U866" s="64">
        <f>$Q866*M866</f>
        <v>627.06068983942498</v>
      </c>
      <c r="V866" s="67">
        <f t="shared" si="69"/>
        <v>202.48834776064768</v>
      </c>
      <c r="W866" s="64">
        <f t="shared" si="70"/>
        <v>202.48834776064768</v>
      </c>
      <c r="X866" s="117">
        <f t="shared" si="71"/>
        <v>137.16952590237418</v>
      </c>
      <c r="Y866" s="75">
        <f>IFERROR(MAX(1-N866/$J866,0),1)</f>
        <v>0.7350427350427351</v>
      </c>
      <c r="Z866" s="27">
        <f>IFERROR(MAX(1-O866/$J866,0),1)</f>
        <v>0.7350427350427351</v>
      </c>
      <c r="AA866" s="76">
        <f>IFERROR(MAX(1-P866/$J866,0),1)</f>
        <v>0.82051282051282048</v>
      </c>
      <c r="AB866" s="65" t="str">
        <f>IF(SUM($J866,M866)=0,"Others",VLOOKUP(AA866,Master!$B$4:$D$13,3,TRUE))</f>
        <v>80-90%</v>
      </c>
      <c r="AC866" s="60" t="str">
        <f>IF(SUM(J866,K866)=0,"Others",IF(AND(K866=0,J866&gt;0),"Not Forecasted But Sold",IF(AND(K866&gt;0,J866=0),"Forecasted But Not Sold",IF(K866/J866&gt;1.1,"Overforecast",IF(K866/J866&lt;0.9,"Underforecast","Normal")))))</f>
        <v>Underforecast</v>
      </c>
      <c r="AD866" s="61" t="str">
        <f>IF(SUM(J866,L866)=0,"Others",IF(AND(L866=0,J866&gt;0),"Not Forecasted But Sold",IF(AND(L866&gt;0,J866=0),"Forecasted But Not Sold",IF(L866/J866&gt;1.1,"Overforecast",IF(L866/J866&lt;0.9,"Underforecast","Normal")))))</f>
        <v>Underforecast</v>
      </c>
      <c r="AE866" s="61" t="str">
        <f>IF(SUM(J866,M866)=0,"Others",IF(AND(M866=0,J866&gt;0),"Not Forecasted But Sold",IF(AND(M866&gt;0,J866=0),"Forecasted But Not Sold",IF(M866/J866&gt;1.1,"Overforecast",IF(M866/J866&lt;0.9,"Underforecast","Normal")))))</f>
        <v>Underforecast</v>
      </c>
      <c r="AF866" s="144" t="str">
        <f>IFERROR(IF(J866=0,"0",VLOOKUP(J866/M866,Master!$N$5:$P$11,3,TRUE)),"Sales Agst No FC")</f>
        <v>120-150</v>
      </c>
    </row>
    <row r="867" spans="1:32" x14ac:dyDescent="0.45">
      <c r="A867" s="60" t="s">
        <v>2302</v>
      </c>
      <c r="B867" s="61" t="s">
        <v>1122</v>
      </c>
      <c r="C867" s="61" t="s">
        <v>1140</v>
      </c>
      <c r="D867" s="61" t="s">
        <v>1265</v>
      </c>
      <c r="E867" s="62" t="s">
        <v>978</v>
      </c>
      <c r="F867" s="62" t="s">
        <v>2153</v>
      </c>
      <c r="G867" s="63">
        <v>44593</v>
      </c>
      <c r="H867" s="64">
        <v>0</v>
      </c>
      <c r="I867" s="61" t="str">
        <f t="shared" si="72"/>
        <v>Supply</v>
      </c>
      <c r="J867" s="66">
        <v>0</v>
      </c>
      <c r="K867" s="67">
        <v>0</v>
      </c>
      <c r="L867" s="64">
        <v>0</v>
      </c>
      <c r="M867" s="64">
        <v>0</v>
      </c>
      <c r="N867" s="67">
        <f>ABS(K867-$J867)</f>
        <v>0</v>
      </c>
      <c r="O867" s="64">
        <f>ABS(L867-$J867)</f>
        <v>0</v>
      </c>
      <c r="P867" s="64">
        <f>ABS(M867-$J867)</f>
        <v>0</v>
      </c>
      <c r="Q867" s="66">
        <v>6.4902428571428574</v>
      </c>
      <c r="R867" s="66">
        <f>$Q867*J867</f>
        <v>0</v>
      </c>
      <c r="S867" s="67">
        <f>$Q867*K867</f>
        <v>0</v>
      </c>
      <c r="T867" s="64">
        <f>$Q867*L867</f>
        <v>0</v>
      </c>
      <c r="U867" s="64">
        <f>$Q867*M867</f>
        <v>0</v>
      </c>
      <c r="V867" s="67">
        <f t="shared" si="69"/>
        <v>0</v>
      </c>
      <c r="W867" s="64">
        <f t="shared" si="70"/>
        <v>0</v>
      </c>
      <c r="X867" s="117">
        <f t="shared" si="71"/>
        <v>0</v>
      </c>
      <c r="Y867" s="75">
        <f>IFERROR(MAX(1-N867/$J867,0),1)</f>
        <v>1</v>
      </c>
      <c r="Z867" s="27">
        <f>IFERROR(MAX(1-O867/$J867,0),1)</f>
        <v>1</v>
      </c>
      <c r="AA867" s="76">
        <f>IFERROR(MAX(1-P867/$J867,0),1)</f>
        <v>1</v>
      </c>
      <c r="AB867" s="65" t="str">
        <f>IF(SUM($J867,M867)=0,"Others",VLOOKUP(AA867,Master!$B$4:$D$13,3,TRUE))</f>
        <v>Others</v>
      </c>
      <c r="AC867" s="60" t="str">
        <f>IF(SUM(J867,K867)=0,"Others",IF(AND(K867=0,J867&gt;0),"Not Forecasted But Sold",IF(AND(K867&gt;0,J867=0),"Forecasted But Not Sold",IF(K867/J867&gt;1.1,"Overforecast",IF(K867/J867&lt;0.9,"Underforecast","Normal")))))</f>
        <v>Others</v>
      </c>
      <c r="AD867" s="61" t="str">
        <f>IF(SUM(J867,L867)=0,"Others",IF(AND(L867=0,J867&gt;0),"Not Forecasted But Sold",IF(AND(L867&gt;0,J867=0),"Forecasted But Not Sold",IF(L867/J867&gt;1.1,"Overforecast",IF(L867/J867&lt;0.9,"Underforecast","Normal")))))</f>
        <v>Others</v>
      </c>
      <c r="AE867" s="61" t="str">
        <f>IF(SUM(J867,M867)=0,"Others",IF(AND(M867=0,J867&gt;0),"Not Forecasted But Sold",IF(AND(M867&gt;0,J867=0),"Forecasted But Not Sold",IF(M867/J867&gt;1.1,"Overforecast",IF(M867/J867&lt;0.9,"Underforecast","Normal")))))</f>
        <v>Others</v>
      </c>
      <c r="AF867" s="144" t="str">
        <f>IFERROR(IF(J867=0,"0",VLOOKUP(J867/M867,Master!$N$5:$P$11,3,TRUE)),"Sales Agst No FC")</f>
        <v>0</v>
      </c>
    </row>
    <row r="868" spans="1:32" x14ac:dyDescent="0.45">
      <c r="A868" s="60" t="s">
        <v>2302</v>
      </c>
      <c r="B868" s="61" t="s">
        <v>1122</v>
      </c>
      <c r="C868" s="61" t="s">
        <v>1140</v>
      </c>
      <c r="D868" s="61" t="s">
        <v>1265</v>
      </c>
      <c r="E868" s="62" t="s">
        <v>979</v>
      </c>
      <c r="F868" s="62" t="s">
        <v>2154</v>
      </c>
      <c r="G868" s="63">
        <v>44593</v>
      </c>
      <c r="H868" s="64">
        <v>0</v>
      </c>
      <c r="I868" s="61" t="str">
        <f t="shared" si="72"/>
        <v>Supply</v>
      </c>
      <c r="J868" s="66">
        <v>0</v>
      </c>
      <c r="K868" s="67">
        <v>1</v>
      </c>
      <c r="L868" s="64">
        <v>1</v>
      </c>
      <c r="M868" s="64">
        <v>0</v>
      </c>
      <c r="N868" s="67">
        <f>ABS(K868-$J868)</f>
        <v>1</v>
      </c>
      <c r="O868" s="64">
        <f>ABS(L868-$J868)</f>
        <v>1</v>
      </c>
      <c r="P868" s="64">
        <f>ABS(M868-$J868)</f>
        <v>0</v>
      </c>
      <c r="Q868" s="66">
        <v>10.703357142857147</v>
      </c>
      <c r="R868" s="66">
        <f>$Q868*J868</f>
        <v>0</v>
      </c>
      <c r="S868" s="67">
        <f>$Q868*K868</f>
        <v>10.703357142857147</v>
      </c>
      <c r="T868" s="64">
        <f>$Q868*L868</f>
        <v>10.703357142857147</v>
      </c>
      <c r="U868" s="64">
        <f>$Q868*M868</f>
        <v>0</v>
      </c>
      <c r="V868" s="67">
        <f t="shared" ref="V868:V912" si="73">ABS(S868-$R868)</f>
        <v>10.703357142857147</v>
      </c>
      <c r="W868" s="64">
        <f t="shared" ref="W868:W912" si="74">ABS(T868-$R868)</f>
        <v>10.703357142857147</v>
      </c>
      <c r="X868" s="117">
        <f t="shared" ref="X868:X912" si="75">ABS(U868-R868)</f>
        <v>0</v>
      </c>
      <c r="Y868" s="75">
        <f>IFERROR(MAX(1-N868/$J868,0),1)</f>
        <v>1</v>
      </c>
      <c r="Z868" s="27">
        <f>IFERROR(MAX(1-O868/$J868,0),1)</f>
        <v>1</v>
      </c>
      <c r="AA868" s="76">
        <f>IFERROR(MAX(1-P868/$J868,0),1)</f>
        <v>1</v>
      </c>
      <c r="AB868" s="65" t="str">
        <f>IF(SUM($J868,M868)=0,"Others",VLOOKUP(AA868,Master!$B$4:$D$13,3,TRUE))</f>
        <v>Others</v>
      </c>
      <c r="AC868" s="60" t="str">
        <f>IF(SUM(J868,K868)=0,"Others",IF(AND(K868=0,J868&gt;0),"Not Forecasted But Sold",IF(AND(K868&gt;0,J868=0),"Forecasted But Not Sold",IF(K868/J868&gt;1.1,"Overforecast",IF(K868/J868&lt;0.9,"Underforecast","Normal")))))</f>
        <v>Forecasted But Not Sold</v>
      </c>
      <c r="AD868" s="61" t="str">
        <f>IF(SUM(J868,L868)=0,"Others",IF(AND(L868=0,J868&gt;0),"Not Forecasted But Sold",IF(AND(L868&gt;0,J868=0),"Forecasted But Not Sold",IF(L868/J868&gt;1.1,"Overforecast",IF(L868/J868&lt;0.9,"Underforecast","Normal")))))</f>
        <v>Forecasted But Not Sold</v>
      </c>
      <c r="AE868" s="61" t="str">
        <f>IF(SUM(J868,M868)=0,"Others",IF(AND(M868=0,J868&gt;0),"Not Forecasted But Sold",IF(AND(M868&gt;0,J868=0),"Forecasted But Not Sold",IF(M868/J868&gt;1.1,"Overforecast",IF(M868/J868&lt;0.9,"Underforecast","Normal")))))</f>
        <v>Others</v>
      </c>
      <c r="AF868" s="144" t="str">
        <f>IFERROR(IF(J868=0,"0",VLOOKUP(J868/M868,Master!$N$5:$P$11,3,TRUE)),"Sales Agst No FC")</f>
        <v>0</v>
      </c>
    </row>
    <row r="869" spans="1:32" x14ac:dyDescent="0.45">
      <c r="A869" s="60" t="s">
        <v>2302</v>
      </c>
      <c r="B869" s="61" t="s">
        <v>1122</v>
      </c>
      <c r="C869" s="61" t="s">
        <v>1140</v>
      </c>
      <c r="D869" s="61" t="s">
        <v>1265</v>
      </c>
      <c r="E869" s="62" t="s">
        <v>980</v>
      </c>
      <c r="F869" s="62" t="s">
        <v>2155</v>
      </c>
      <c r="G869" s="63">
        <v>44593</v>
      </c>
      <c r="H869" s="64">
        <v>0</v>
      </c>
      <c r="I869" s="61" t="str">
        <f t="shared" si="72"/>
        <v>Supply</v>
      </c>
      <c r="J869" s="66">
        <v>0</v>
      </c>
      <c r="K869" s="67">
        <v>2</v>
      </c>
      <c r="L869" s="64">
        <v>2</v>
      </c>
      <c r="M869" s="64">
        <v>0</v>
      </c>
      <c r="N869" s="67">
        <f>ABS(K869-$J869)</f>
        <v>2</v>
      </c>
      <c r="O869" s="64">
        <f>ABS(L869-$J869)</f>
        <v>2</v>
      </c>
      <c r="P869" s="64">
        <f>ABS(M869-$J869)</f>
        <v>0</v>
      </c>
      <c r="Q869" s="66">
        <v>13.198752329277269</v>
      </c>
      <c r="R869" s="66">
        <f>$Q869*J869</f>
        <v>0</v>
      </c>
      <c r="S869" s="67">
        <f>$Q869*K869</f>
        <v>26.397504658554539</v>
      </c>
      <c r="T869" s="64">
        <f>$Q869*L869</f>
        <v>26.397504658554539</v>
      </c>
      <c r="U869" s="64">
        <f>$Q869*M869</f>
        <v>0</v>
      </c>
      <c r="V869" s="67">
        <f t="shared" si="73"/>
        <v>26.397504658554539</v>
      </c>
      <c r="W869" s="64">
        <f t="shared" si="74"/>
        <v>26.397504658554539</v>
      </c>
      <c r="X869" s="117">
        <f t="shared" si="75"/>
        <v>0</v>
      </c>
      <c r="Y869" s="75">
        <f>IFERROR(MAX(1-N869/$J869,0),1)</f>
        <v>1</v>
      </c>
      <c r="Z869" s="27">
        <f>IFERROR(MAX(1-O869/$J869,0),1)</f>
        <v>1</v>
      </c>
      <c r="AA869" s="76">
        <f>IFERROR(MAX(1-P869/$J869,0),1)</f>
        <v>1</v>
      </c>
      <c r="AB869" s="65" t="str">
        <f>IF(SUM($J869,M869)=0,"Others",VLOOKUP(AA869,Master!$B$4:$D$13,3,TRUE))</f>
        <v>Others</v>
      </c>
      <c r="AC869" s="60" t="str">
        <f>IF(SUM(J869,K869)=0,"Others",IF(AND(K869=0,J869&gt;0),"Not Forecasted But Sold",IF(AND(K869&gt;0,J869=0),"Forecasted But Not Sold",IF(K869/J869&gt;1.1,"Overforecast",IF(K869/J869&lt;0.9,"Underforecast","Normal")))))</f>
        <v>Forecasted But Not Sold</v>
      </c>
      <c r="AD869" s="61" t="str">
        <f>IF(SUM(J869,L869)=0,"Others",IF(AND(L869=0,J869&gt;0),"Not Forecasted But Sold",IF(AND(L869&gt;0,J869=0),"Forecasted But Not Sold",IF(L869/J869&gt;1.1,"Overforecast",IF(L869/J869&lt;0.9,"Underforecast","Normal")))))</f>
        <v>Forecasted But Not Sold</v>
      </c>
      <c r="AE869" s="61" t="str">
        <f>IF(SUM(J869,M869)=0,"Others",IF(AND(M869=0,J869&gt;0),"Not Forecasted But Sold",IF(AND(M869&gt;0,J869=0),"Forecasted But Not Sold",IF(M869/J869&gt;1.1,"Overforecast",IF(M869/J869&lt;0.9,"Underforecast","Normal")))))</f>
        <v>Others</v>
      </c>
      <c r="AF869" s="144" t="str">
        <f>IFERROR(IF(J869=0,"0",VLOOKUP(J869/M869,Master!$N$5:$P$11,3,TRUE)),"Sales Agst No FC")</f>
        <v>0</v>
      </c>
    </row>
    <row r="870" spans="1:32" x14ac:dyDescent="0.45">
      <c r="A870" s="60" t="s">
        <v>2302</v>
      </c>
      <c r="B870" s="61" t="s">
        <v>1122</v>
      </c>
      <c r="C870" s="61" t="s">
        <v>1140</v>
      </c>
      <c r="D870" s="61" t="s">
        <v>1265</v>
      </c>
      <c r="E870" s="62" t="s">
        <v>981</v>
      </c>
      <c r="F870" s="62" t="s">
        <v>2156</v>
      </c>
      <c r="G870" s="63">
        <v>44593</v>
      </c>
      <c r="H870" s="64">
        <v>0</v>
      </c>
      <c r="I870" s="61" t="str">
        <f t="shared" si="72"/>
        <v>Supply</v>
      </c>
      <c r="J870" s="66">
        <v>0</v>
      </c>
      <c r="K870" s="67">
        <v>0</v>
      </c>
      <c r="L870" s="64">
        <v>0</v>
      </c>
      <c r="M870" s="64">
        <v>0</v>
      </c>
      <c r="N870" s="67">
        <f>ABS(K870-$J870)</f>
        <v>0</v>
      </c>
      <c r="O870" s="64">
        <f>ABS(L870-$J870)</f>
        <v>0</v>
      </c>
      <c r="P870" s="64">
        <f>ABS(M870-$J870)</f>
        <v>0</v>
      </c>
      <c r="Q870" s="66">
        <v>4.0340142857142878</v>
      </c>
      <c r="R870" s="66">
        <f>$Q870*J870</f>
        <v>0</v>
      </c>
      <c r="S870" s="67">
        <f>$Q870*K870</f>
        <v>0</v>
      </c>
      <c r="T870" s="64">
        <f>$Q870*L870</f>
        <v>0</v>
      </c>
      <c r="U870" s="64">
        <f>$Q870*M870</f>
        <v>0</v>
      </c>
      <c r="V870" s="67">
        <f t="shared" si="73"/>
        <v>0</v>
      </c>
      <c r="W870" s="64">
        <f t="shared" si="74"/>
        <v>0</v>
      </c>
      <c r="X870" s="117">
        <f t="shared" si="75"/>
        <v>0</v>
      </c>
      <c r="Y870" s="75">
        <f>IFERROR(MAX(1-N870/$J870,0),1)</f>
        <v>1</v>
      </c>
      <c r="Z870" s="27">
        <f>IFERROR(MAX(1-O870/$J870,0),1)</f>
        <v>1</v>
      </c>
      <c r="AA870" s="76">
        <f>IFERROR(MAX(1-P870/$J870,0),1)</f>
        <v>1</v>
      </c>
      <c r="AB870" s="65" t="str">
        <f>IF(SUM($J870,M870)=0,"Others",VLOOKUP(AA870,Master!$B$4:$D$13,3,TRUE))</f>
        <v>Others</v>
      </c>
      <c r="AC870" s="60" t="str">
        <f>IF(SUM(J870,K870)=0,"Others",IF(AND(K870=0,J870&gt;0),"Not Forecasted But Sold",IF(AND(K870&gt;0,J870=0),"Forecasted But Not Sold",IF(K870/J870&gt;1.1,"Overforecast",IF(K870/J870&lt;0.9,"Underforecast","Normal")))))</f>
        <v>Others</v>
      </c>
      <c r="AD870" s="61" t="str">
        <f>IF(SUM(J870,L870)=0,"Others",IF(AND(L870=0,J870&gt;0),"Not Forecasted But Sold",IF(AND(L870&gt;0,J870=0),"Forecasted But Not Sold",IF(L870/J870&gt;1.1,"Overforecast",IF(L870/J870&lt;0.9,"Underforecast","Normal")))))</f>
        <v>Others</v>
      </c>
      <c r="AE870" s="61" t="str">
        <f>IF(SUM(J870,M870)=0,"Others",IF(AND(M870=0,J870&gt;0),"Not Forecasted But Sold",IF(AND(M870&gt;0,J870=0),"Forecasted But Not Sold",IF(M870/J870&gt;1.1,"Overforecast",IF(M870/J870&lt;0.9,"Underforecast","Normal")))))</f>
        <v>Others</v>
      </c>
      <c r="AF870" s="144" t="str">
        <f>IFERROR(IF(J870=0,"0",VLOOKUP(J870/M870,Master!$N$5:$P$11,3,TRUE)),"Sales Agst No FC")</f>
        <v>0</v>
      </c>
    </row>
    <row r="871" spans="1:32" x14ac:dyDescent="0.45">
      <c r="A871" s="60" t="s">
        <v>2302</v>
      </c>
      <c r="B871" s="61" t="s">
        <v>1122</v>
      </c>
      <c r="C871" s="61" t="s">
        <v>1140</v>
      </c>
      <c r="D871" s="61" t="s">
        <v>1265</v>
      </c>
      <c r="E871" s="62" t="s">
        <v>982</v>
      </c>
      <c r="F871" s="62" t="s">
        <v>2157</v>
      </c>
      <c r="G871" s="63">
        <v>44593</v>
      </c>
      <c r="H871" s="64">
        <v>0</v>
      </c>
      <c r="I871" s="61" t="str">
        <f t="shared" si="72"/>
        <v>Supply</v>
      </c>
      <c r="J871" s="66">
        <v>0</v>
      </c>
      <c r="K871" s="67">
        <v>0</v>
      </c>
      <c r="L871" s="64">
        <v>0</v>
      </c>
      <c r="M871" s="64">
        <v>0</v>
      </c>
      <c r="N871" s="67">
        <f>ABS(K871-$J871)</f>
        <v>0</v>
      </c>
      <c r="O871" s="64">
        <f>ABS(L871-$J871)</f>
        <v>0</v>
      </c>
      <c r="P871" s="64">
        <f>ABS(M871-$J871)</f>
        <v>0</v>
      </c>
      <c r="Q871" s="66">
        <v>8.1021428571428586</v>
      </c>
      <c r="R871" s="66">
        <f>$Q871*J871</f>
        <v>0</v>
      </c>
      <c r="S871" s="67">
        <f>$Q871*K871</f>
        <v>0</v>
      </c>
      <c r="T871" s="64">
        <f>$Q871*L871</f>
        <v>0</v>
      </c>
      <c r="U871" s="64">
        <f>$Q871*M871</f>
        <v>0</v>
      </c>
      <c r="V871" s="67">
        <f t="shared" si="73"/>
        <v>0</v>
      </c>
      <c r="W871" s="64">
        <f t="shared" si="74"/>
        <v>0</v>
      </c>
      <c r="X871" s="117">
        <f t="shared" si="75"/>
        <v>0</v>
      </c>
      <c r="Y871" s="75">
        <f>IFERROR(MAX(1-N871/$J871,0),1)</f>
        <v>1</v>
      </c>
      <c r="Z871" s="27">
        <f>IFERROR(MAX(1-O871/$J871,0),1)</f>
        <v>1</v>
      </c>
      <c r="AA871" s="76">
        <f>IFERROR(MAX(1-P871/$J871,0),1)</f>
        <v>1</v>
      </c>
      <c r="AB871" s="65" t="str">
        <f>IF(SUM($J871,M871)=0,"Others",VLOOKUP(AA871,Master!$B$4:$D$13,3,TRUE))</f>
        <v>Others</v>
      </c>
      <c r="AC871" s="60" t="str">
        <f>IF(SUM(J871,K871)=0,"Others",IF(AND(K871=0,J871&gt;0),"Not Forecasted But Sold",IF(AND(K871&gt;0,J871=0),"Forecasted But Not Sold",IF(K871/J871&gt;1.1,"Overforecast",IF(K871/J871&lt;0.9,"Underforecast","Normal")))))</f>
        <v>Others</v>
      </c>
      <c r="AD871" s="61" t="str">
        <f>IF(SUM(J871,L871)=0,"Others",IF(AND(L871=0,J871&gt;0),"Not Forecasted But Sold",IF(AND(L871&gt;0,J871=0),"Forecasted But Not Sold",IF(L871/J871&gt;1.1,"Overforecast",IF(L871/J871&lt;0.9,"Underforecast","Normal")))))</f>
        <v>Others</v>
      </c>
      <c r="AE871" s="61" t="str">
        <f>IF(SUM(J871,M871)=0,"Others",IF(AND(M871=0,J871&gt;0),"Not Forecasted But Sold",IF(AND(M871&gt;0,J871=0),"Forecasted But Not Sold",IF(M871/J871&gt;1.1,"Overforecast",IF(M871/J871&lt;0.9,"Underforecast","Normal")))))</f>
        <v>Others</v>
      </c>
      <c r="AF871" s="144" t="str">
        <f>IFERROR(IF(J871=0,"0",VLOOKUP(J871/M871,Master!$N$5:$P$11,3,TRUE)),"Sales Agst No FC")</f>
        <v>0</v>
      </c>
    </row>
    <row r="872" spans="1:32" x14ac:dyDescent="0.45">
      <c r="A872" s="60" t="s">
        <v>2302</v>
      </c>
      <c r="B872" s="61" t="s">
        <v>1122</v>
      </c>
      <c r="C872" s="61" t="s">
        <v>1140</v>
      </c>
      <c r="D872" s="61" t="s">
        <v>1265</v>
      </c>
      <c r="E872" s="62" t="s">
        <v>983</v>
      </c>
      <c r="F872" s="62" t="s">
        <v>2158</v>
      </c>
      <c r="G872" s="63">
        <v>44593</v>
      </c>
      <c r="H872" s="64">
        <v>0</v>
      </c>
      <c r="I872" s="61" t="str">
        <f t="shared" si="72"/>
        <v>Supply</v>
      </c>
      <c r="J872" s="66">
        <v>0</v>
      </c>
      <c r="K872" s="67">
        <v>6</v>
      </c>
      <c r="L872" s="64">
        <v>6</v>
      </c>
      <c r="M872" s="64">
        <v>0</v>
      </c>
      <c r="N872" s="67">
        <f>ABS(K872-$J872)</f>
        <v>6</v>
      </c>
      <c r="O872" s="64">
        <f>ABS(L872-$J872)</f>
        <v>6</v>
      </c>
      <c r="P872" s="64">
        <f>ABS(M872-$J872)</f>
        <v>0</v>
      </c>
      <c r="Q872" s="66">
        <v>15.037655570233136</v>
      </c>
      <c r="R872" s="66">
        <f>$Q872*J872</f>
        <v>0</v>
      </c>
      <c r="S872" s="67">
        <f>$Q872*K872</f>
        <v>90.225933421398821</v>
      </c>
      <c r="T872" s="64">
        <f>$Q872*L872</f>
        <v>90.225933421398821</v>
      </c>
      <c r="U872" s="64">
        <f>$Q872*M872</f>
        <v>0</v>
      </c>
      <c r="V872" s="67">
        <f t="shared" si="73"/>
        <v>90.225933421398821</v>
      </c>
      <c r="W872" s="64">
        <f t="shared" si="74"/>
        <v>90.225933421398821</v>
      </c>
      <c r="X872" s="117">
        <f t="shared" si="75"/>
        <v>0</v>
      </c>
      <c r="Y872" s="75">
        <f>IFERROR(MAX(1-N872/$J872,0),1)</f>
        <v>1</v>
      </c>
      <c r="Z872" s="27">
        <f>IFERROR(MAX(1-O872/$J872,0),1)</f>
        <v>1</v>
      </c>
      <c r="AA872" s="76">
        <f>IFERROR(MAX(1-P872/$J872,0),1)</f>
        <v>1</v>
      </c>
      <c r="AB872" s="65" t="str">
        <f>IF(SUM($J872,M872)=0,"Others",VLOOKUP(AA872,Master!$B$4:$D$13,3,TRUE))</f>
        <v>Others</v>
      </c>
      <c r="AC872" s="60" t="str">
        <f>IF(SUM(J872,K872)=0,"Others",IF(AND(K872=0,J872&gt;0),"Not Forecasted But Sold",IF(AND(K872&gt;0,J872=0),"Forecasted But Not Sold",IF(K872/J872&gt;1.1,"Overforecast",IF(K872/J872&lt;0.9,"Underforecast","Normal")))))</f>
        <v>Forecasted But Not Sold</v>
      </c>
      <c r="AD872" s="61" t="str">
        <f>IF(SUM(J872,L872)=0,"Others",IF(AND(L872=0,J872&gt;0),"Not Forecasted But Sold",IF(AND(L872&gt;0,J872=0),"Forecasted But Not Sold",IF(L872/J872&gt;1.1,"Overforecast",IF(L872/J872&lt;0.9,"Underforecast","Normal")))))</f>
        <v>Forecasted But Not Sold</v>
      </c>
      <c r="AE872" s="61" t="str">
        <f>IF(SUM(J872,M872)=0,"Others",IF(AND(M872=0,J872&gt;0),"Not Forecasted But Sold",IF(AND(M872&gt;0,J872=0),"Forecasted But Not Sold",IF(M872/J872&gt;1.1,"Overforecast",IF(M872/J872&lt;0.9,"Underforecast","Normal")))))</f>
        <v>Others</v>
      </c>
      <c r="AF872" s="144" t="str">
        <f>IFERROR(IF(J872=0,"0",VLOOKUP(J872/M872,Master!$N$5:$P$11,3,TRUE)),"Sales Agst No FC")</f>
        <v>0</v>
      </c>
    </row>
    <row r="873" spans="1:32" x14ac:dyDescent="0.45">
      <c r="A873" s="60" t="s">
        <v>2302</v>
      </c>
      <c r="B873" s="61" t="s">
        <v>1120</v>
      </c>
      <c r="C873" s="61" t="s">
        <v>1140</v>
      </c>
      <c r="D873" s="61" t="s">
        <v>1265</v>
      </c>
      <c r="E873" s="62" t="s">
        <v>984</v>
      </c>
      <c r="F873" s="62" t="s">
        <v>2159</v>
      </c>
      <c r="G873" s="63">
        <v>44593</v>
      </c>
      <c r="H873" s="64">
        <v>0</v>
      </c>
      <c r="I873" s="61" t="str">
        <f t="shared" si="72"/>
        <v>Supply</v>
      </c>
      <c r="J873" s="66">
        <v>0</v>
      </c>
      <c r="K873" s="67">
        <v>0</v>
      </c>
      <c r="L873" s="64">
        <v>0</v>
      </c>
      <c r="M873" s="64">
        <v>0</v>
      </c>
      <c r="N873" s="67">
        <f>ABS(K873-$J873)</f>
        <v>0</v>
      </c>
      <c r="O873" s="64">
        <f>ABS(L873-$J873)</f>
        <v>0</v>
      </c>
      <c r="P873" s="64">
        <f>ABS(M873-$J873)</f>
        <v>0</v>
      </c>
      <c r="Q873" s="66">
        <v>7.14</v>
      </c>
      <c r="R873" s="66">
        <f>$Q873*J873</f>
        <v>0</v>
      </c>
      <c r="S873" s="67">
        <f>$Q873*K873</f>
        <v>0</v>
      </c>
      <c r="T873" s="64">
        <f>$Q873*L873</f>
        <v>0</v>
      </c>
      <c r="U873" s="64">
        <f>$Q873*M873</f>
        <v>0</v>
      </c>
      <c r="V873" s="67">
        <f t="shared" si="73"/>
        <v>0</v>
      </c>
      <c r="W873" s="64">
        <f t="shared" si="74"/>
        <v>0</v>
      </c>
      <c r="X873" s="117">
        <f t="shared" si="75"/>
        <v>0</v>
      </c>
      <c r="Y873" s="75">
        <f>IFERROR(MAX(1-N873/$J873,0),1)</f>
        <v>1</v>
      </c>
      <c r="Z873" s="27">
        <f>IFERROR(MAX(1-O873/$J873,0),1)</f>
        <v>1</v>
      </c>
      <c r="AA873" s="76">
        <f>IFERROR(MAX(1-P873/$J873,0),1)</f>
        <v>1</v>
      </c>
      <c r="AB873" s="65" t="str">
        <f>IF(SUM($J873,M873)=0,"Others",VLOOKUP(AA873,Master!$B$4:$D$13,3,TRUE))</f>
        <v>Others</v>
      </c>
      <c r="AC873" s="60" t="str">
        <f>IF(SUM(J873,K873)=0,"Others",IF(AND(K873=0,J873&gt;0),"Not Forecasted But Sold",IF(AND(K873&gt;0,J873=0),"Forecasted But Not Sold",IF(K873/J873&gt;1.1,"Overforecast",IF(K873/J873&lt;0.9,"Underforecast","Normal")))))</f>
        <v>Others</v>
      </c>
      <c r="AD873" s="61" t="str">
        <f>IF(SUM(J873,L873)=0,"Others",IF(AND(L873=0,J873&gt;0),"Not Forecasted But Sold",IF(AND(L873&gt;0,J873=0),"Forecasted But Not Sold",IF(L873/J873&gt;1.1,"Overforecast",IF(L873/J873&lt;0.9,"Underforecast","Normal")))))</f>
        <v>Others</v>
      </c>
      <c r="AE873" s="61" t="str">
        <f>IF(SUM(J873,M873)=0,"Others",IF(AND(M873=0,J873&gt;0),"Not Forecasted But Sold",IF(AND(M873&gt;0,J873=0),"Forecasted But Not Sold",IF(M873/J873&gt;1.1,"Overforecast",IF(M873/J873&lt;0.9,"Underforecast","Normal")))))</f>
        <v>Others</v>
      </c>
      <c r="AF873" s="144" t="str">
        <f>IFERROR(IF(J873=0,"0",VLOOKUP(J873/M873,Master!$N$5:$P$11,3,TRUE)),"Sales Agst No FC")</f>
        <v>0</v>
      </c>
    </row>
    <row r="874" spans="1:32" x14ac:dyDescent="0.45">
      <c r="A874" s="60" t="s">
        <v>2302</v>
      </c>
      <c r="B874" s="61" t="s">
        <v>1120</v>
      </c>
      <c r="C874" s="61" t="s">
        <v>1140</v>
      </c>
      <c r="D874" s="61" t="s">
        <v>1265</v>
      </c>
      <c r="E874" s="62" t="s">
        <v>985</v>
      </c>
      <c r="F874" s="62" t="s">
        <v>2160</v>
      </c>
      <c r="G874" s="63">
        <v>44593</v>
      </c>
      <c r="H874" s="64">
        <v>3574</v>
      </c>
      <c r="I874" s="61" t="str">
        <f t="shared" si="72"/>
        <v>Demand</v>
      </c>
      <c r="J874" s="66">
        <v>2166</v>
      </c>
      <c r="K874" s="67">
        <v>3223</v>
      </c>
      <c r="L874" s="64">
        <v>3223</v>
      </c>
      <c r="M874" s="64">
        <v>3400</v>
      </c>
      <c r="N874" s="67">
        <f>ABS(K874-$J874)</f>
        <v>1057</v>
      </c>
      <c r="O874" s="64">
        <f>ABS(L874-$J874)</f>
        <v>1057</v>
      </c>
      <c r="P874" s="64">
        <f>ABS(M874-$J874)</f>
        <v>1234</v>
      </c>
      <c r="Q874" s="66">
        <v>2.14</v>
      </c>
      <c r="R874" s="66">
        <f>$Q874*J874</f>
        <v>4635.2400000000007</v>
      </c>
      <c r="S874" s="67">
        <f>$Q874*K874</f>
        <v>6897.22</v>
      </c>
      <c r="T874" s="64">
        <f>$Q874*L874</f>
        <v>6897.22</v>
      </c>
      <c r="U874" s="64">
        <f>$Q874*M874</f>
        <v>7276</v>
      </c>
      <c r="V874" s="67">
        <f t="shared" si="73"/>
        <v>2261.9799999999996</v>
      </c>
      <c r="W874" s="64">
        <f t="shared" si="74"/>
        <v>2261.9799999999996</v>
      </c>
      <c r="X874" s="117">
        <f t="shared" si="75"/>
        <v>2640.7599999999993</v>
      </c>
      <c r="Y874" s="75">
        <f>IFERROR(MAX(1-N874/$J874,0),1)</f>
        <v>0.51200369344413665</v>
      </c>
      <c r="Z874" s="27">
        <f>IFERROR(MAX(1-O874/$J874,0),1)</f>
        <v>0.51200369344413665</v>
      </c>
      <c r="AA874" s="76">
        <f>IFERROR(MAX(1-P874/$J874,0),1)</f>
        <v>0.43028624192059095</v>
      </c>
      <c r="AB874" s="65" t="str">
        <f>IF(SUM($J874,M874)=0,"Others",VLOOKUP(AA874,Master!$B$4:$D$13,3,TRUE))</f>
        <v>40-50%</v>
      </c>
      <c r="AC874" s="60" t="str">
        <f>IF(SUM(J874,K874)=0,"Others",IF(AND(K874=0,J874&gt;0),"Not Forecasted But Sold",IF(AND(K874&gt;0,J874=0),"Forecasted But Not Sold",IF(K874/J874&gt;1.1,"Overforecast",IF(K874/J874&lt;0.9,"Underforecast","Normal")))))</f>
        <v>Overforecast</v>
      </c>
      <c r="AD874" s="61" t="str">
        <f>IF(SUM(J874,L874)=0,"Others",IF(AND(L874=0,J874&gt;0),"Not Forecasted But Sold",IF(AND(L874&gt;0,J874=0),"Forecasted But Not Sold",IF(L874/J874&gt;1.1,"Overforecast",IF(L874/J874&lt;0.9,"Underforecast","Normal")))))</f>
        <v>Overforecast</v>
      </c>
      <c r="AE874" s="61" t="str">
        <f>IF(SUM(J874,M874)=0,"Others",IF(AND(M874=0,J874&gt;0),"Not Forecasted But Sold",IF(AND(M874&gt;0,J874=0),"Forecasted But Not Sold",IF(M874/J874&gt;1.1,"Overforecast",IF(M874/J874&lt;0.9,"Underforecast","Normal")))))</f>
        <v>Overforecast</v>
      </c>
      <c r="AF874" s="144" t="str">
        <f>IFERROR(IF(J874=0,"0",VLOOKUP(J874/M874,Master!$N$5:$P$11,3,TRUE)),"Sales Agst No FC")</f>
        <v>50-80</v>
      </c>
    </row>
    <row r="875" spans="1:32" x14ac:dyDescent="0.45">
      <c r="A875" s="60" t="s">
        <v>2302</v>
      </c>
      <c r="B875" s="61" t="s">
        <v>1121</v>
      </c>
      <c r="C875" s="61" t="s">
        <v>1130</v>
      </c>
      <c r="D875" s="61" t="s">
        <v>1266</v>
      </c>
      <c r="E875" s="62" t="s">
        <v>986</v>
      </c>
      <c r="F875" s="62" t="s">
        <v>2161</v>
      </c>
      <c r="G875" s="63">
        <v>44593</v>
      </c>
      <c r="H875" s="64">
        <v>22278</v>
      </c>
      <c r="I875" s="61" t="str">
        <f t="shared" si="72"/>
        <v>Demand</v>
      </c>
      <c r="J875" s="66">
        <v>5053</v>
      </c>
      <c r="K875" s="67">
        <v>3949</v>
      </c>
      <c r="L875" s="64">
        <v>3949</v>
      </c>
      <c r="M875" s="64">
        <v>5000</v>
      </c>
      <c r="N875" s="67">
        <f>ABS(K875-$J875)</f>
        <v>1104</v>
      </c>
      <c r="O875" s="64">
        <f>ABS(L875-$J875)</f>
        <v>1104</v>
      </c>
      <c r="P875" s="64">
        <f>ABS(M875-$J875)</f>
        <v>53</v>
      </c>
      <c r="Q875" s="66">
        <v>2.7686911159294842</v>
      </c>
      <c r="R875" s="66">
        <f>$Q875*J875</f>
        <v>13990.196208791684</v>
      </c>
      <c r="S875" s="67">
        <f>$Q875*K875</f>
        <v>10933.561216805534</v>
      </c>
      <c r="T875" s="64">
        <f>$Q875*L875</f>
        <v>10933.561216805534</v>
      </c>
      <c r="U875" s="64">
        <f>$Q875*M875</f>
        <v>13843.455579647421</v>
      </c>
      <c r="V875" s="67">
        <f t="shared" si="73"/>
        <v>3056.6349919861495</v>
      </c>
      <c r="W875" s="64">
        <f t="shared" si="74"/>
        <v>3056.6349919861495</v>
      </c>
      <c r="X875" s="117">
        <f t="shared" si="75"/>
        <v>146.74062914426213</v>
      </c>
      <c r="Y875" s="75">
        <f>IFERROR(MAX(1-N875/$J875,0),1)</f>
        <v>0.78151593113002171</v>
      </c>
      <c r="Z875" s="27">
        <f>IFERROR(MAX(1-O875/$J875,0),1)</f>
        <v>0.78151593113002171</v>
      </c>
      <c r="AA875" s="76">
        <f>IFERROR(MAX(1-P875/$J875,0),1)</f>
        <v>0.98951118147635064</v>
      </c>
      <c r="AB875" s="65" t="str">
        <f>IF(SUM($J875,M875)=0,"Others",VLOOKUP(AA875,Master!$B$4:$D$13,3,TRUE))</f>
        <v>90-100%</v>
      </c>
      <c r="AC875" s="60" t="str">
        <f>IF(SUM(J875,K875)=0,"Others",IF(AND(K875=0,J875&gt;0),"Not Forecasted But Sold",IF(AND(K875&gt;0,J875=0),"Forecasted But Not Sold",IF(K875/J875&gt;1.1,"Overforecast",IF(K875/J875&lt;0.9,"Underforecast","Normal")))))</f>
        <v>Underforecast</v>
      </c>
      <c r="AD875" s="61" t="str">
        <f>IF(SUM(J875,L875)=0,"Others",IF(AND(L875=0,J875&gt;0),"Not Forecasted But Sold",IF(AND(L875&gt;0,J875=0),"Forecasted But Not Sold",IF(L875/J875&gt;1.1,"Overforecast",IF(L875/J875&lt;0.9,"Underforecast","Normal")))))</f>
        <v>Underforecast</v>
      </c>
      <c r="AE875" s="61" t="str">
        <f>IF(SUM(J875,M875)=0,"Others",IF(AND(M875=0,J875&gt;0),"Not Forecasted But Sold",IF(AND(M875&gt;0,J875=0),"Forecasted But Not Sold",IF(M875/J875&gt;1.1,"Overforecast",IF(M875/J875&lt;0.9,"Underforecast","Normal")))))</f>
        <v>Normal</v>
      </c>
      <c r="AF875" s="144" t="str">
        <f>IFERROR(IF(J875=0,"0",VLOOKUP(J875/M875,Master!$N$5:$P$11,3,TRUE)),"Sales Agst No FC")</f>
        <v>80-120</v>
      </c>
    </row>
    <row r="876" spans="1:32" x14ac:dyDescent="0.45">
      <c r="A876" s="60" t="s">
        <v>2302</v>
      </c>
      <c r="B876" s="61" t="s">
        <v>1120</v>
      </c>
      <c r="C876" s="61" t="s">
        <v>1141</v>
      </c>
      <c r="D876" s="61" t="s">
        <v>1267</v>
      </c>
      <c r="E876" s="62" t="s">
        <v>987</v>
      </c>
      <c r="F876" s="62" t="s">
        <v>2162</v>
      </c>
      <c r="G876" s="63">
        <v>44593</v>
      </c>
      <c r="H876" s="64">
        <v>4821</v>
      </c>
      <c r="I876" s="61" t="str">
        <f t="shared" si="72"/>
        <v>Demand</v>
      </c>
      <c r="J876" s="66">
        <v>1154</v>
      </c>
      <c r="K876" s="67">
        <v>939</v>
      </c>
      <c r="L876" s="64">
        <v>939</v>
      </c>
      <c r="M876" s="64">
        <v>1200</v>
      </c>
      <c r="N876" s="67">
        <f>ABS(K876-$J876)</f>
        <v>215</v>
      </c>
      <c r="O876" s="64">
        <f>ABS(L876-$J876)</f>
        <v>215</v>
      </c>
      <c r="P876" s="64">
        <f>ABS(M876-$J876)</f>
        <v>46</v>
      </c>
      <c r="Q876" s="66">
        <v>36.473500000000001</v>
      </c>
      <c r="R876" s="66">
        <f>$Q876*J876</f>
        <v>42090.419000000002</v>
      </c>
      <c r="S876" s="67">
        <f>$Q876*K876</f>
        <v>34248.616500000004</v>
      </c>
      <c r="T876" s="64">
        <f>$Q876*L876</f>
        <v>34248.616500000004</v>
      </c>
      <c r="U876" s="64">
        <f>$Q876*M876</f>
        <v>43768.200000000004</v>
      </c>
      <c r="V876" s="67">
        <f t="shared" si="73"/>
        <v>7841.802499999998</v>
      </c>
      <c r="W876" s="64">
        <f t="shared" si="74"/>
        <v>7841.802499999998</v>
      </c>
      <c r="X876" s="117">
        <f t="shared" si="75"/>
        <v>1677.7810000000027</v>
      </c>
      <c r="Y876" s="75">
        <f>IFERROR(MAX(1-N876/$J876,0),1)</f>
        <v>0.81369150779896016</v>
      </c>
      <c r="Z876" s="27">
        <f>IFERROR(MAX(1-O876/$J876,0),1)</f>
        <v>0.81369150779896016</v>
      </c>
      <c r="AA876" s="76">
        <f>IFERROR(MAX(1-P876/$J876,0),1)</f>
        <v>0.96013864818024264</v>
      </c>
      <c r="AB876" s="65" t="str">
        <f>IF(SUM($J876,M876)=0,"Others",VLOOKUP(AA876,Master!$B$4:$D$13,3,TRUE))</f>
        <v>90-100%</v>
      </c>
      <c r="AC876" s="60" t="str">
        <f>IF(SUM(J876,K876)=0,"Others",IF(AND(K876=0,J876&gt;0),"Not Forecasted But Sold",IF(AND(K876&gt;0,J876=0),"Forecasted But Not Sold",IF(K876/J876&gt;1.1,"Overforecast",IF(K876/J876&lt;0.9,"Underforecast","Normal")))))</f>
        <v>Underforecast</v>
      </c>
      <c r="AD876" s="61" t="str">
        <f>IF(SUM(J876,L876)=0,"Others",IF(AND(L876=0,J876&gt;0),"Not Forecasted But Sold",IF(AND(L876&gt;0,J876=0),"Forecasted But Not Sold",IF(L876/J876&gt;1.1,"Overforecast",IF(L876/J876&lt;0.9,"Underforecast","Normal")))))</f>
        <v>Underforecast</v>
      </c>
      <c r="AE876" s="61" t="str">
        <f>IF(SUM(J876,M876)=0,"Others",IF(AND(M876=0,J876&gt;0),"Not Forecasted But Sold",IF(AND(M876&gt;0,J876=0),"Forecasted But Not Sold",IF(M876/J876&gt;1.1,"Overforecast",IF(M876/J876&lt;0.9,"Underforecast","Normal")))))</f>
        <v>Normal</v>
      </c>
      <c r="AF876" s="144" t="str">
        <f>IFERROR(IF(J876=0,"0",VLOOKUP(J876/M876,Master!$N$5:$P$11,3,TRUE)),"Sales Agst No FC")</f>
        <v>80-120</v>
      </c>
    </row>
    <row r="877" spans="1:32" x14ac:dyDescent="0.45">
      <c r="A877" s="60" t="s">
        <v>2302</v>
      </c>
      <c r="B877" s="61" t="s">
        <v>1123</v>
      </c>
      <c r="C877" s="61" t="s">
        <v>1141</v>
      </c>
      <c r="D877" s="61" t="s">
        <v>1267</v>
      </c>
      <c r="E877" s="62" t="s">
        <v>988</v>
      </c>
      <c r="F877" s="62" t="s">
        <v>2163</v>
      </c>
      <c r="G877" s="63">
        <v>44593</v>
      </c>
      <c r="H877" s="64">
        <v>40818</v>
      </c>
      <c r="I877" s="61" t="str">
        <f t="shared" si="72"/>
        <v>Demand</v>
      </c>
      <c r="J877" s="66">
        <v>9041</v>
      </c>
      <c r="K877" s="67">
        <v>17609</v>
      </c>
      <c r="L877" s="64">
        <v>17609</v>
      </c>
      <c r="M877" s="64">
        <v>15000</v>
      </c>
      <c r="N877" s="67">
        <f>ABS(K877-$J877)</f>
        <v>8568</v>
      </c>
      <c r="O877" s="64">
        <f>ABS(L877-$J877)</f>
        <v>8568</v>
      </c>
      <c r="P877" s="64">
        <f>ABS(M877-$J877)</f>
        <v>5959</v>
      </c>
      <c r="Q877" s="66">
        <v>25.060518630862664</v>
      </c>
      <c r="R877" s="66">
        <f>$Q877*J877</f>
        <v>226572.14894162933</v>
      </c>
      <c r="S877" s="67">
        <f>$Q877*K877</f>
        <v>441290.67257086065</v>
      </c>
      <c r="T877" s="64">
        <f>$Q877*L877</f>
        <v>441290.67257086065</v>
      </c>
      <c r="U877" s="64">
        <f>$Q877*M877</f>
        <v>375907.77946293994</v>
      </c>
      <c r="V877" s="67">
        <f t="shared" si="73"/>
        <v>214718.52362923132</v>
      </c>
      <c r="W877" s="64">
        <f t="shared" si="74"/>
        <v>214718.52362923132</v>
      </c>
      <c r="X877" s="117">
        <f t="shared" si="75"/>
        <v>149335.63052131061</v>
      </c>
      <c r="Y877" s="75">
        <f>IFERROR(MAX(1-N877/$J877,0),1)</f>
        <v>5.231722154628915E-2</v>
      </c>
      <c r="Z877" s="27">
        <f>IFERROR(MAX(1-O877/$J877,0),1)</f>
        <v>5.231722154628915E-2</v>
      </c>
      <c r="AA877" s="76">
        <f>IFERROR(MAX(1-P877/$J877,0),1)</f>
        <v>0.34089149430372745</v>
      </c>
      <c r="AB877" s="65" t="str">
        <f>IF(SUM($J877,M877)=0,"Others",VLOOKUP(AA877,Master!$B$4:$D$13,3,TRUE))</f>
        <v>30-40%</v>
      </c>
      <c r="AC877" s="60" t="str">
        <f>IF(SUM(J877,K877)=0,"Others",IF(AND(K877=0,J877&gt;0),"Not Forecasted But Sold",IF(AND(K877&gt;0,J877=0),"Forecasted But Not Sold",IF(K877/J877&gt;1.1,"Overforecast",IF(K877/J877&lt;0.9,"Underforecast","Normal")))))</f>
        <v>Overforecast</v>
      </c>
      <c r="AD877" s="61" t="str">
        <f>IF(SUM(J877,L877)=0,"Others",IF(AND(L877=0,J877&gt;0),"Not Forecasted But Sold",IF(AND(L877&gt;0,J877=0),"Forecasted But Not Sold",IF(L877/J877&gt;1.1,"Overforecast",IF(L877/J877&lt;0.9,"Underforecast","Normal")))))</f>
        <v>Overforecast</v>
      </c>
      <c r="AE877" s="61" t="str">
        <f>IF(SUM(J877,M877)=0,"Others",IF(AND(M877=0,J877&gt;0),"Not Forecasted But Sold",IF(AND(M877&gt;0,J877=0),"Forecasted But Not Sold",IF(M877/J877&gt;1.1,"Overforecast",IF(M877/J877&lt;0.9,"Underforecast","Normal")))))</f>
        <v>Overforecast</v>
      </c>
      <c r="AF877" s="144" t="str">
        <f>IFERROR(IF(J877=0,"0",VLOOKUP(J877/M877,Master!$N$5:$P$11,3,TRUE)),"Sales Agst No FC")</f>
        <v>50-80</v>
      </c>
    </row>
    <row r="878" spans="1:32" x14ac:dyDescent="0.45">
      <c r="A878" s="60" t="s">
        <v>2302</v>
      </c>
      <c r="B878" s="61" t="s">
        <v>1121</v>
      </c>
      <c r="C878" s="61" t="s">
        <v>1141</v>
      </c>
      <c r="D878" s="61" t="s">
        <v>1267</v>
      </c>
      <c r="E878" s="62" t="s">
        <v>989</v>
      </c>
      <c r="F878" s="62" t="s">
        <v>2164</v>
      </c>
      <c r="G878" s="63">
        <v>44593</v>
      </c>
      <c r="H878" s="64">
        <v>51166</v>
      </c>
      <c r="I878" s="61" t="str">
        <f t="shared" si="72"/>
        <v>Demand</v>
      </c>
      <c r="J878" s="66">
        <v>19787</v>
      </c>
      <c r="K878" s="67">
        <v>20630</v>
      </c>
      <c r="L878" s="64">
        <v>20630</v>
      </c>
      <c r="M878" s="64">
        <v>23000</v>
      </c>
      <c r="N878" s="67">
        <f>ABS(K878-$J878)</f>
        <v>843</v>
      </c>
      <c r="O878" s="64">
        <f>ABS(L878-$J878)</f>
        <v>843</v>
      </c>
      <c r="P878" s="64">
        <f>ABS(M878-$J878)</f>
        <v>3213</v>
      </c>
      <c r="Q878" s="66">
        <v>31.785554997993074</v>
      </c>
      <c r="R878" s="66">
        <f>$Q878*J878</f>
        <v>628940.77674528898</v>
      </c>
      <c r="S878" s="67">
        <f>$Q878*K878</f>
        <v>655735.99960859714</v>
      </c>
      <c r="T878" s="64">
        <f>$Q878*L878</f>
        <v>655735.99960859714</v>
      </c>
      <c r="U878" s="64">
        <f>$Q878*M878</f>
        <v>731067.76495384076</v>
      </c>
      <c r="V878" s="67">
        <f t="shared" si="73"/>
        <v>26795.222863308154</v>
      </c>
      <c r="W878" s="64">
        <f t="shared" si="74"/>
        <v>26795.222863308154</v>
      </c>
      <c r="X878" s="117">
        <f t="shared" si="75"/>
        <v>102126.98820855177</v>
      </c>
      <c r="Y878" s="75">
        <f>IFERROR(MAX(1-N878/$J878,0),1)</f>
        <v>0.95739627027846563</v>
      </c>
      <c r="Z878" s="27">
        <f>IFERROR(MAX(1-O878/$J878,0),1)</f>
        <v>0.95739627027846563</v>
      </c>
      <c r="AA878" s="76">
        <f>IFERROR(MAX(1-P878/$J878,0),1)</f>
        <v>0.83762066002931213</v>
      </c>
      <c r="AB878" s="65" t="str">
        <f>IF(SUM($J878,M878)=0,"Others",VLOOKUP(AA878,Master!$B$4:$D$13,3,TRUE))</f>
        <v>80-90%</v>
      </c>
      <c r="AC878" s="60" t="str">
        <f>IF(SUM(J878,K878)=0,"Others",IF(AND(K878=0,J878&gt;0),"Not Forecasted But Sold",IF(AND(K878&gt;0,J878=0),"Forecasted But Not Sold",IF(K878/J878&gt;1.1,"Overforecast",IF(K878/J878&lt;0.9,"Underforecast","Normal")))))</f>
        <v>Normal</v>
      </c>
      <c r="AD878" s="61" t="str">
        <f>IF(SUM(J878,L878)=0,"Others",IF(AND(L878=0,J878&gt;0),"Not Forecasted But Sold",IF(AND(L878&gt;0,J878=0),"Forecasted But Not Sold",IF(L878/J878&gt;1.1,"Overforecast",IF(L878/J878&lt;0.9,"Underforecast","Normal")))))</f>
        <v>Normal</v>
      </c>
      <c r="AE878" s="61" t="str">
        <f>IF(SUM(J878,M878)=0,"Others",IF(AND(M878=0,J878&gt;0),"Not Forecasted But Sold",IF(AND(M878&gt;0,J878=0),"Forecasted But Not Sold",IF(M878/J878&gt;1.1,"Overforecast",IF(M878/J878&lt;0.9,"Underforecast","Normal")))))</f>
        <v>Overforecast</v>
      </c>
      <c r="AF878" s="144" t="str">
        <f>IFERROR(IF(J878=0,"0",VLOOKUP(J878/M878,Master!$N$5:$P$11,3,TRUE)),"Sales Agst No FC")</f>
        <v>80-120</v>
      </c>
    </row>
    <row r="879" spans="1:32" x14ac:dyDescent="0.45">
      <c r="A879" s="60" t="s">
        <v>2302</v>
      </c>
      <c r="B879" s="61" t="s">
        <v>1120</v>
      </c>
      <c r="C879" s="61" t="s">
        <v>1141</v>
      </c>
      <c r="D879" s="61" t="s">
        <v>1267</v>
      </c>
      <c r="E879" s="62" t="s">
        <v>990</v>
      </c>
      <c r="F879" s="62" t="s">
        <v>2165</v>
      </c>
      <c r="G879" s="63">
        <v>44593</v>
      </c>
      <c r="H879" s="64">
        <v>32543</v>
      </c>
      <c r="I879" s="61" t="str">
        <f t="shared" si="72"/>
        <v>Demand</v>
      </c>
      <c r="J879" s="66">
        <v>14604</v>
      </c>
      <c r="K879" s="67">
        <v>13970</v>
      </c>
      <c r="L879" s="64">
        <v>13970</v>
      </c>
      <c r="M879" s="64">
        <v>13500</v>
      </c>
      <c r="N879" s="67">
        <f>ABS(K879-$J879)</f>
        <v>634</v>
      </c>
      <c r="O879" s="64">
        <f>ABS(L879-$J879)</f>
        <v>634</v>
      </c>
      <c r="P879" s="64">
        <f>ABS(M879-$J879)</f>
        <v>1104</v>
      </c>
      <c r="Q879" s="66">
        <v>30.422733509309225</v>
      </c>
      <c r="R879" s="66">
        <f>$Q879*J879</f>
        <v>444293.60016995191</v>
      </c>
      <c r="S879" s="67">
        <f>$Q879*K879</f>
        <v>425005.58712504985</v>
      </c>
      <c r="T879" s="64">
        <f>$Q879*L879</f>
        <v>425005.58712504985</v>
      </c>
      <c r="U879" s="64">
        <f>$Q879*M879</f>
        <v>410706.90237567452</v>
      </c>
      <c r="V879" s="67">
        <f t="shared" si="73"/>
        <v>19288.013044902065</v>
      </c>
      <c r="W879" s="64">
        <f t="shared" si="74"/>
        <v>19288.013044902065</v>
      </c>
      <c r="X879" s="117">
        <f t="shared" si="75"/>
        <v>33586.697794277396</v>
      </c>
      <c r="Y879" s="75">
        <f>IFERROR(MAX(1-N879/$J879,0),1)</f>
        <v>0.95658723637359633</v>
      </c>
      <c r="Z879" s="27">
        <f>IFERROR(MAX(1-O879/$J879,0),1)</f>
        <v>0.95658723637359633</v>
      </c>
      <c r="AA879" s="76">
        <f>IFERROR(MAX(1-P879/$J879,0),1)</f>
        <v>0.92440427280197202</v>
      </c>
      <c r="AB879" s="65" t="str">
        <f>IF(SUM($J879,M879)=0,"Others",VLOOKUP(AA879,Master!$B$4:$D$13,3,TRUE))</f>
        <v>90-100%</v>
      </c>
      <c r="AC879" s="60" t="str">
        <f>IF(SUM(J879,K879)=0,"Others",IF(AND(K879=0,J879&gt;0),"Not Forecasted But Sold",IF(AND(K879&gt;0,J879=0),"Forecasted But Not Sold",IF(K879/J879&gt;1.1,"Overforecast",IF(K879/J879&lt;0.9,"Underforecast","Normal")))))</f>
        <v>Normal</v>
      </c>
      <c r="AD879" s="61" t="str">
        <f>IF(SUM(J879,L879)=0,"Others",IF(AND(L879=0,J879&gt;0),"Not Forecasted But Sold",IF(AND(L879&gt;0,J879=0),"Forecasted But Not Sold",IF(L879/J879&gt;1.1,"Overforecast",IF(L879/J879&lt;0.9,"Underforecast","Normal")))))</f>
        <v>Normal</v>
      </c>
      <c r="AE879" s="61" t="str">
        <f>IF(SUM(J879,M879)=0,"Others",IF(AND(M879=0,J879&gt;0),"Not Forecasted But Sold",IF(AND(M879&gt;0,J879=0),"Forecasted But Not Sold",IF(M879/J879&gt;1.1,"Overforecast",IF(M879/J879&lt;0.9,"Underforecast","Normal")))))</f>
        <v>Normal</v>
      </c>
      <c r="AF879" s="144" t="str">
        <f>IFERROR(IF(J879=0,"0",VLOOKUP(J879/M879,Master!$N$5:$P$11,3,TRUE)),"Sales Agst No FC")</f>
        <v>80-120</v>
      </c>
    </row>
    <row r="880" spans="1:32" x14ac:dyDescent="0.45">
      <c r="A880" s="60" t="s">
        <v>2302</v>
      </c>
      <c r="B880" s="61" t="s">
        <v>1121</v>
      </c>
      <c r="C880" s="61" t="s">
        <v>1141</v>
      </c>
      <c r="D880" s="61" t="s">
        <v>1267</v>
      </c>
      <c r="E880" s="62" t="s">
        <v>991</v>
      </c>
      <c r="F880" s="62" t="s">
        <v>2166</v>
      </c>
      <c r="G880" s="63">
        <v>44593</v>
      </c>
      <c r="H880" s="64">
        <v>0</v>
      </c>
      <c r="I880" s="61" t="str">
        <f t="shared" si="72"/>
        <v>Demand</v>
      </c>
      <c r="J880" s="66">
        <v>4</v>
      </c>
      <c r="K880" s="67">
        <v>20</v>
      </c>
      <c r="L880" s="64">
        <v>20</v>
      </c>
      <c r="M880" s="64">
        <v>0</v>
      </c>
      <c r="N880" s="67">
        <f>ABS(K880-$J880)</f>
        <v>16</v>
      </c>
      <c r="O880" s="64">
        <f>ABS(L880-$J880)</f>
        <v>16</v>
      </c>
      <c r="P880" s="64">
        <f>ABS(M880-$J880)</f>
        <v>4</v>
      </c>
      <c r="Q880" s="66">
        <v>41.094666666666669</v>
      </c>
      <c r="R880" s="66">
        <f>$Q880*J880</f>
        <v>164.37866666666667</v>
      </c>
      <c r="S880" s="67">
        <f>$Q880*K880</f>
        <v>821.89333333333343</v>
      </c>
      <c r="T880" s="64">
        <f>$Q880*L880</f>
        <v>821.89333333333343</v>
      </c>
      <c r="U880" s="64">
        <f>$Q880*M880</f>
        <v>0</v>
      </c>
      <c r="V880" s="67">
        <f t="shared" si="73"/>
        <v>657.5146666666667</v>
      </c>
      <c r="W880" s="64">
        <f t="shared" si="74"/>
        <v>657.5146666666667</v>
      </c>
      <c r="X880" s="117">
        <f t="shared" si="75"/>
        <v>164.37866666666667</v>
      </c>
      <c r="Y880" s="75">
        <f>IFERROR(MAX(1-N880/$J880,0),1)</f>
        <v>0</v>
      </c>
      <c r="Z880" s="27">
        <f>IFERROR(MAX(1-O880/$J880,0),1)</f>
        <v>0</v>
      </c>
      <c r="AA880" s="76">
        <f>IFERROR(MAX(1-P880/$J880,0),1)</f>
        <v>0</v>
      </c>
      <c r="AB880" s="65" t="str">
        <f>IF(SUM($J880,M880)=0,"Others",VLOOKUP(AA880,Master!$B$4:$D$13,3,TRUE))</f>
        <v>0-10%</v>
      </c>
      <c r="AC880" s="60" t="str">
        <f>IF(SUM(J880,K880)=0,"Others",IF(AND(K880=0,J880&gt;0),"Not Forecasted But Sold",IF(AND(K880&gt;0,J880=0),"Forecasted But Not Sold",IF(K880/J880&gt;1.1,"Overforecast",IF(K880/J880&lt;0.9,"Underforecast","Normal")))))</f>
        <v>Overforecast</v>
      </c>
      <c r="AD880" s="61" t="str">
        <f>IF(SUM(J880,L880)=0,"Others",IF(AND(L880=0,J880&gt;0),"Not Forecasted But Sold",IF(AND(L880&gt;0,J880=0),"Forecasted But Not Sold",IF(L880/J880&gt;1.1,"Overforecast",IF(L880/J880&lt;0.9,"Underforecast","Normal")))))</f>
        <v>Overforecast</v>
      </c>
      <c r="AE880" s="61" t="str">
        <f>IF(SUM(J880,M880)=0,"Others",IF(AND(M880=0,J880&gt;0),"Not Forecasted But Sold",IF(AND(M880&gt;0,J880=0),"Forecasted But Not Sold",IF(M880/J880&gt;1.1,"Overforecast",IF(M880/J880&lt;0.9,"Underforecast","Normal")))))</f>
        <v>Not Forecasted But Sold</v>
      </c>
      <c r="AF880" s="144" t="str">
        <f>IFERROR(IF(J880=0,"0",VLOOKUP(J880/M880,Master!$N$5:$P$11,3,TRUE)),"Sales Agst No FC")</f>
        <v>Sales Agst No FC</v>
      </c>
    </row>
    <row r="881" spans="1:32" x14ac:dyDescent="0.45">
      <c r="A881" s="60" t="s">
        <v>2302</v>
      </c>
      <c r="B881" s="61" t="s">
        <v>1123</v>
      </c>
      <c r="C881" s="61" t="s">
        <v>1141</v>
      </c>
      <c r="D881" s="61" t="s">
        <v>1267</v>
      </c>
      <c r="E881" s="62" t="s">
        <v>992</v>
      </c>
      <c r="F881" s="62" t="s">
        <v>2167</v>
      </c>
      <c r="G881" s="63">
        <v>44593</v>
      </c>
      <c r="H881" s="64">
        <v>0</v>
      </c>
      <c r="I881" s="61" t="str">
        <f t="shared" si="72"/>
        <v>Supply</v>
      </c>
      <c r="J881" s="66">
        <v>0</v>
      </c>
      <c r="K881" s="67">
        <v>200</v>
      </c>
      <c r="L881" s="64">
        <v>200</v>
      </c>
      <c r="M881" s="64">
        <v>100</v>
      </c>
      <c r="N881" s="67">
        <f>ABS(K881-$J881)</f>
        <v>200</v>
      </c>
      <c r="O881" s="64">
        <f>ABS(L881-$J881)</f>
        <v>200</v>
      </c>
      <c r="P881" s="64">
        <f>ABS(M881-$J881)</f>
        <v>100</v>
      </c>
      <c r="Q881" s="66">
        <v>21.016818543046359</v>
      </c>
      <c r="R881" s="66">
        <f>$Q881*J881</f>
        <v>0</v>
      </c>
      <c r="S881" s="67">
        <f>$Q881*K881</f>
        <v>4203.3637086092722</v>
      </c>
      <c r="T881" s="64">
        <f>$Q881*L881</f>
        <v>4203.3637086092722</v>
      </c>
      <c r="U881" s="64">
        <f>$Q881*M881</f>
        <v>2101.6818543046361</v>
      </c>
      <c r="V881" s="67">
        <f t="shared" si="73"/>
        <v>4203.3637086092722</v>
      </c>
      <c r="W881" s="64">
        <f t="shared" si="74"/>
        <v>4203.3637086092722</v>
      </c>
      <c r="X881" s="117">
        <f t="shared" si="75"/>
        <v>2101.6818543046361</v>
      </c>
      <c r="Y881" s="75">
        <f>IFERROR(MAX(1-N881/$J881,0),1)</f>
        <v>1</v>
      </c>
      <c r="Z881" s="27">
        <f>IFERROR(MAX(1-O881/$J881,0),1)</f>
        <v>1</v>
      </c>
      <c r="AA881" s="76">
        <f>IFERROR(MAX(1-P881/$J881,0),1)</f>
        <v>1</v>
      </c>
      <c r="AB881" s="65" t="str">
        <f>IF(SUM($J881,M881)=0,"Others",VLOOKUP(AA881,Master!$B$4:$D$13,3,TRUE))</f>
        <v>90-100%</v>
      </c>
      <c r="AC881" s="60" t="str">
        <f>IF(SUM(J881,K881)=0,"Others",IF(AND(K881=0,J881&gt;0),"Not Forecasted But Sold",IF(AND(K881&gt;0,J881=0),"Forecasted But Not Sold",IF(K881/J881&gt;1.1,"Overforecast",IF(K881/J881&lt;0.9,"Underforecast","Normal")))))</f>
        <v>Forecasted But Not Sold</v>
      </c>
      <c r="AD881" s="61" t="str">
        <f>IF(SUM(J881,L881)=0,"Others",IF(AND(L881=0,J881&gt;0),"Not Forecasted But Sold",IF(AND(L881&gt;0,J881=0),"Forecasted But Not Sold",IF(L881/J881&gt;1.1,"Overforecast",IF(L881/J881&lt;0.9,"Underforecast","Normal")))))</f>
        <v>Forecasted But Not Sold</v>
      </c>
      <c r="AE881" s="61" t="str">
        <f>IF(SUM(J881,M881)=0,"Others",IF(AND(M881=0,J881&gt;0),"Not Forecasted But Sold",IF(AND(M881&gt;0,J881=0),"Forecasted But Not Sold",IF(M881/J881&gt;1.1,"Overforecast",IF(M881/J881&lt;0.9,"Underforecast","Normal")))))</f>
        <v>Forecasted But Not Sold</v>
      </c>
      <c r="AF881" s="144" t="str">
        <f>IFERROR(IF(J881=0,"0",VLOOKUP(J881/M881,Master!$N$5:$P$11,3,TRUE)),"Sales Agst No FC")</f>
        <v>0</v>
      </c>
    </row>
    <row r="882" spans="1:32" x14ac:dyDescent="0.45">
      <c r="A882" s="60" t="s">
        <v>2302</v>
      </c>
      <c r="B882" s="61" t="s">
        <v>1122</v>
      </c>
      <c r="C882" s="61" t="s">
        <v>1140</v>
      </c>
      <c r="D882" s="61" t="s">
        <v>1268</v>
      </c>
      <c r="E882" s="62" t="s">
        <v>993</v>
      </c>
      <c r="F882" s="62" t="s">
        <v>2168</v>
      </c>
      <c r="G882" s="63">
        <v>44593</v>
      </c>
      <c r="H882" s="64">
        <v>0</v>
      </c>
      <c r="I882" s="61" t="str">
        <f t="shared" ref="I882:I923" si="76">IF(J882&gt;M882,"Demand",IF(OR(H882&lt;=0.05*M882,J882&gt;=0.9*H882),"Supply","Demand"))</f>
        <v>Supply</v>
      </c>
      <c r="J882" s="66">
        <v>0</v>
      </c>
      <c r="K882" s="67">
        <v>69</v>
      </c>
      <c r="L882" s="64">
        <v>69</v>
      </c>
      <c r="M882" s="64">
        <v>40</v>
      </c>
      <c r="N882" s="67">
        <f>ABS(K882-$J882)</f>
        <v>69</v>
      </c>
      <c r="O882" s="64">
        <f>ABS(L882-$J882)</f>
        <v>69</v>
      </c>
      <c r="P882" s="64">
        <f>ABS(M882-$J882)</f>
        <v>40</v>
      </c>
      <c r="Q882" s="66">
        <v>1.9229999999999998</v>
      </c>
      <c r="R882" s="66">
        <f>$Q882*J882</f>
        <v>0</v>
      </c>
      <c r="S882" s="67">
        <f>$Q882*K882</f>
        <v>132.68699999999998</v>
      </c>
      <c r="T882" s="64">
        <f>$Q882*L882</f>
        <v>132.68699999999998</v>
      </c>
      <c r="U882" s="64">
        <f>$Q882*M882</f>
        <v>76.919999999999987</v>
      </c>
      <c r="V882" s="67">
        <f t="shared" si="73"/>
        <v>132.68699999999998</v>
      </c>
      <c r="W882" s="64">
        <f t="shared" si="74"/>
        <v>132.68699999999998</v>
      </c>
      <c r="X882" s="117">
        <f t="shared" si="75"/>
        <v>76.919999999999987</v>
      </c>
      <c r="Y882" s="75">
        <f>IFERROR(MAX(1-N882/$J882,0),1)</f>
        <v>1</v>
      </c>
      <c r="Z882" s="27">
        <f>IFERROR(MAX(1-O882/$J882,0),1)</f>
        <v>1</v>
      </c>
      <c r="AA882" s="76">
        <f>IFERROR(MAX(1-P882/$J882,0),1)</f>
        <v>1</v>
      </c>
      <c r="AB882" s="65" t="str">
        <f>IF(SUM($J882,M882)=0,"Others",VLOOKUP(AA882,Master!$B$4:$D$13,3,TRUE))</f>
        <v>90-100%</v>
      </c>
      <c r="AC882" s="60" t="str">
        <f>IF(SUM(J882,K882)=0,"Others",IF(AND(K882=0,J882&gt;0),"Not Forecasted But Sold",IF(AND(K882&gt;0,J882=0),"Forecasted But Not Sold",IF(K882/J882&gt;1.1,"Overforecast",IF(K882/J882&lt;0.9,"Underforecast","Normal")))))</f>
        <v>Forecasted But Not Sold</v>
      </c>
      <c r="AD882" s="61" t="str">
        <f>IF(SUM(J882,L882)=0,"Others",IF(AND(L882=0,J882&gt;0),"Not Forecasted But Sold",IF(AND(L882&gt;0,J882=0),"Forecasted But Not Sold",IF(L882/J882&gt;1.1,"Overforecast",IF(L882/J882&lt;0.9,"Underforecast","Normal")))))</f>
        <v>Forecasted But Not Sold</v>
      </c>
      <c r="AE882" s="61" t="str">
        <f>IF(SUM(J882,M882)=0,"Others",IF(AND(M882=0,J882&gt;0),"Not Forecasted But Sold",IF(AND(M882&gt;0,J882=0),"Forecasted But Not Sold",IF(M882/J882&gt;1.1,"Overforecast",IF(M882/J882&lt;0.9,"Underforecast","Normal")))))</f>
        <v>Forecasted But Not Sold</v>
      </c>
      <c r="AF882" s="144" t="str">
        <f>IFERROR(IF(J882=0,"0",VLOOKUP(J882/M882,Master!$N$5:$P$11,3,TRUE)),"Sales Agst No FC")</f>
        <v>0</v>
      </c>
    </row>
    <row r="883" spans="1:32" x14ac:dyDescent="0.45">
      <c r="A883" s="60" t="s">
        <v>2302</v>
      </c>
      <c r="B883" s="61" t="s">
        <v>1122</v>
      </c>
      <c r="C883" s="61" t="s">
        <v>1140</v>
      </c>
      <c r="D883" s="61" t="s">
        <v>1268</v>
      </c>
      <c r="E883" s="62" t="s">
        <v>994</v>
      </c>
      <c r="F883" s="62" t="s">
        <v>2169</v>
      </c>
      <c r="G883" s="63">
        <v>44593</v>
      </c>
      <c r="H883" s="64">
        <v>426</v>
      </c>
      <c r="I883" s="61" t="str">
        <f t="shared" si="76"/>
        <v>Demand</v>
      </c>
      <c r="J883" s="66">
        <v>25</v>
      </c>
      <c r="K883" s="67">
        <v>26</v>
      </c>
      <c r="L883" s="64">
        <v>26</v>
      </c>
      <c r="M883" s="64">
        <v>45</v>
      </c>
      <c r="N883" s="67">
        <f>ABS(K883-$J883)</f>
        <v>1</v>
      </c>
      <c r="O883" s="64">
        <f>ABS(L883-$J883)</f>
        <v>1</v>
      </c>
      <c r="P883" s="64">
        <f>ABS(M883-$J883)</f>
        <v>20</v>
      </c>
      <c r="Q883" s="66">
        <v>57.197799999999994</v>
      </c>
      <c r="R883" s="66">
        <f>$Q883*J883</f>
        <v>1429.9449999999999</v>
      </c>
      <c r="S883" s="67">
        <f>$Q883*K883</f>
        <v>1487.1427999999999</v>
      </c>
      <c r="T883" s="64">
        <f>$Q883*L883</f>
        <v>1487.1427999999999</v>
      </c>
      <c r="U883" s="64">
        <f>$Q883*M883</f>
        <v>2573.9009999999998</v>
      </c>
      <c r="V883" s="67">
        <f t="shared" si="73"/>
        <v>57.197799999999916</v>
      </c>
      <c r="W883" s="64">
        <f t="shared" si="74"/>
        <v>57.197799999999916</v>
      </c>
      <c r="X883" s="117">
        <f t="shared" si="75"/>
        <v>1143.9559999999999</v>
      </c>
      <c r="Y883" s="75">
        <f>IFERROR(MAX(1-N883/$J883,0),1)</f>
        <v>0.96</v>
      </c>
      <c r="Z883" s="27">
        <f>IFERROR(MAX(1-O883/$J883,0),1)</f>
        <v>0.96</v>
      </c>
      <c r="AA883" s="76">
        <f>IFERROR(MAX(1-P883/$J883,0),1)</f>
        <v>0.19999999999999996</v>
      </c>
      <c r="AB883" s="65" t="str">
        <f>IF(SUM($J883,M883)=0,"Others",VLOOKUP(AA883,Master!$B$4:$D$13,3,TRUE))</f>
        <v>10-20%</v>
      </c>
      <c r="AC883" s="60" t="str">
        <f>IF(SUM(J883,K883)=0,"Others",IF(AND(K883=0,J883&gt;0),"Not Forecasted But Sold",IF(AND(K883&gt;0,J883=0),"Forecasted But Not Sold",IF(K883/J883&gt;1.1,"Overforecast",IF(K883/J883&lt;0.9,"Underforecast","Normal")))))</f>
        <v>Normal</v>
      </c>
      <c r="AD883" s="61" t="str">
        <f>IF(SUM(J883,L883)=0,"Others",IF(AND(L883=0,J883&gt;0),"Not Forecasted But Sold",IF(AND(L883&gt;0,J883=0),"Forecasted But Not Sold",IF(L883/J883&gt;1.1,"Overforecast",IF(L883/J883&lt;0.9,"Underforecast","Normal")))))</f>
        <v>Normal</v>
      </c>
      <c r="AE883" s="61" t="str">
        <f>IF(SUM(J883,M883)=0,"Others",IF(AND(M883=0,J883&gt;0),"Not Forecasted But Sold",IF(AND(M883&gt;0,J883=0),"Forecasted But Not Sold",IF(M883/J883&gt;1.1,"Overforecast",IF(M883/J883&lt;0.9,"Underforecast","Normal")))))</f>
        <v>Overforecast</v>
      </c>
      <c r="AF883" s="144" t="str">
        <f>IFERROR(IF(J883=0,"0",VLOOKUP(J883/M883,Master!$N$5:$P$11,3,TRUE)),"Sales Agst No FC")</f>
        <v>50-80</v>
      </c>
    </row>
    <row r="884" spans="1:32" x14ac:dyDescent="0.45">
      <c r="A884" s="60" t="s">
        <v>2302</v>
      </c>
      <c r="B884" s="61" t="s">
        <v>1122</v>
      </c>
      <c r="C884" s="61" t="s">
        <v>1140</v>
      </c>
      <c r="D884" s="61" t="s">
        <v>1268</v>
      </c>
      <c r="E884" s="62" t="s">
        <v>995</v>
      </c>
      <c r="F884" s="62" t="s">
        <v>2170</v>
      </c>
      <c r="G884" s="63">
        <v>44593</v>
      </c>
      <c r="H884" s="64">
        <v>1482</v>
      </c>
      <c r="I884" s="61" t="str">
        <f t="shared" si="76"/>
        <v>Demand</v>
      </c>
      <c r="J884" s="66">
        <v>36</v>
      </c>
      <c r="K884" s="67">
        <v>248</v>
      </c>
      <c r="L884" s="64">
        <v>248</v>
      </c>
      <c r="M884" s="64">
        <v>110</v>
      </c>
      <c r="N884" s="67">
        <f>ABS(K884-$J884)</f>
        <v>212</v>
      </c>
      <c r="O884" s="64">
        <f>ABS(L884-$J884)</f>
        <v>212</v>
      </c>
      <c r="P884" s="64">
        <f>ABS(M884-$J884)</f>
        <v>74</v>
      </c>
      <c r="Q884" s="66">
        <v>1.8634999999999997</v>
      </c>
      <c r="R884" s="66">
        <f>$Q884*J884</f>
        <v>67.085999999999984</v>
      </c>
      <c r="S884" s="67">
        <f>$Q884*K884</f>
        <v>462.14799999999991</v>
      </c>
      <c r="T884" s="64">
        <f>$Q884*L884</f>
        <v>462.14799999999991</v>
      </c>
      <c r="U884" s="64">
        <f>$Q884*M884</f>
        <v>204.98499999999996</v>
      </c>
      <c r="V884" s="67">
        <f t="shared" si="73"/>
        <v>395.0619999999999</v>
      </c>
      <c r="W884" s="64">
        <f t="shared" si="74"/>
        <v>395.0619999999999</v>
      </c>
      <c r="X884" s="117">
        <f t="shared" si="75"/>
        <v>137.89899999999997</v>
      </c>
      <c r="Y884" s="75">
        <f>IFERROR(MAX(1-N884/$J884,0),1)</f>
        <v>0</v>
      </c>
      <c r="Z884" s="27">
        <f>IFERROR(MAX(1-O884/$J884,0),1)</f>
        <v>0</v>
      </c>
      <c r="AA884" s="76">
        <f>IFERROR(MAX(1-P884/$J884,0),1)</f>
        <v>0</v>
      </c>
      <c r="AB884" s="65" t="str">
        <f>IF(SUM($J884,M884)=0,"Others",VLOOKUP(AA884,Master!$B$4:$D$13,3,TRUE))</f>
        <v>0-10%</v>
      </c>
      <c r="AC884" s="60" t="str">
        <f>IF(SUM(J884,K884)=0,"Others",IF(AND(K884=0,J884&gt;0),"Not Forecasted But Sold",IF(AND(K884&gt;0,J884=0),"Forecasted But Not Sold",IF(K884/J884&gt;1.1,"Overforecast",IF(K884/J884&lt;0.9,"Underforecast","Normal")))))</f>
        <v>Overforecast</v>
      </c>
      <c r="AD884" s="61" t="str">
        <f>IF(SUM(J884,L884)=0,"Others",IF(AND(L884=0,J884&gt;0),"Not Forecasted But Sold",IF(AND(L884&gt;0,J884=0),"Forecasted But Not Sold",IF(L884/J884&gt;1.1,"Overforecast",IF(L884/J884&lt;0.9,"Underforecast","Normal")))))</f>
        <v>Overforecast</v>
      </c>
      <c r="AE884" s="61" t="str">
        <f>IF(SUM(J884,M884)=0,"Others",IF(AND(M884=0,J884&gt;0),"Not Forecasted But Sold",IF(AND(M884&gt;0,J884=0),"Forecasted But Not Sold",IF(M884/J884&gt;1.1,"Overforecast",IF(M884/J884&lt;0.9,"Underforecast","Normal")))))</f>
        <v>Overforecast</v>
      </c>
      <c r="AF884" s="144" t="str">
        <f>IFERROR(IF(J884=0,"0",VLOOKUP(J884/M884,Master!$N$5:$P$11,3,TRUE)),"Sales Agst No FC")</f>
        <v>25-50</v>
      </c>
    </row>
    <row r="885" spans="1:32" x14ac:dyDescent="0.45">
      <c r="A885" s="60" t="s">
        <v>2302</v>
      </c>
      <c r="B885" s="61" t="s">
        <v>1122</v>
      </c>
      <c r="C885" s="61" t="s">
        <v>1140</v>
      </c>
      <c r="D885" s="61" t="s">
        <v>1268</v>
      </c>
      <c r="E885" s="62" t="s">
        <v>996</v>
      </c>
      <c r="F885" s="62" t="s">
        <v>2171</v>
      </c>
      <c r="G885" s="63">
        <v>44593</v>
      </c>
      <c r="H885" s="64">
        <v>540</v>
      </c>
      <c r="I885" s="61" t="str">
        <f t="shared" si="76"/>
        <v>Demand</v>
      </c>
      <c r="J885" s="66">
        <v>29</v>
      </c>
      <c r="K885" s="67">
        <v>49</v>
      </c>
      <c r="L885" s="64">
        <v>49</v>
      </c>
      <c r="M885" s="64">
        <v>50</v>
      </c>
      <c r="N885" s="67">
        <f>ABS(K885-$J885)</f>
        <v>20</v>
      </c>
      <c r="O885" s="64">
        <f>ABS(L885-$J885)</f>
        <v>20</v>
      </c>
      <c r="P885" s="64">
        <f>ABS(M885-$J885)</f>
        <v>21</v>
      </c>
      <c r="Q885" s="66">
        <v>6.8889999999999985</v>
      </c>
      <c r="R885" s="66">
        <f>$Q885*J885</f>
        <v>199.78099999999995</v>
      </c>
      <c r="S885" s="67">
        <f>$Q885*K885</f>
        <v>337.56099999999992</v>
      </c>
      <c r="T885" s="64">
        <f>$Q885*L885</f>
        <v>337.56099999999992</v>
      </c>
      <c r="U885" s="64">
        <f>$Q885*M885</f>
        <v>344.44999999999993</v>
      </c>
      <c r="V885" s="67">
        <f t="shared" si="73"/>
        <v>137.77999999999997</v>
      </c>
      <c r="W885" s="64">
        <f t="shared" si="74"/>
        <v>137.77999999999997</v>
      </c>
      <c r="X885" s="117">
        <f t="shared" si="75"/>
        <v>144.66899999999998</v>
      </c>
      <c r="Y885" s="75">
        <f>IFERROR(MAX(1-N885/$J885,0),1)</f>
        <v>0.31034482758620685</v>
      </c>
      <c r="Z885" s="27">
        <f>IFERROR(MAX(1-O885/$J885,0),1)</f>
        <v>0.31034482758620685</v>
      </c>
      <c r="AA885" s="76">
        <f>IFERROR(MAX(1-P885/$J885,0),1)</f>
        <v>0.27586206896551724</v>
      </c>
      <c r="AB885" s="65" t="str">
        <f>IF(SUM($J885,M885)=0,"Others",VLOOKUP(AA885,Master!$B$4:$D$13,3,TRUE))</f>
        <v>20-30%</v>
      </c>
      <c r="AC885" s="60" t="str">
        <f>IF(SUM(J885,K885)=0,"Others",IF(AND(K885=0,J885&gt;0),"Not Forecasted But Sold",IF(AND(K885&gt;0,J885=0),"Forecasted But Not Sold",IF(K885/J885&gt;1.1,"Overforecast",IF(K885/J885&lt;0.9,"Underforecast","Normal")))))</f>
        <v>Overforecast</v>
      </c>
      <c r="AD885" s="61" t="str">
        <f>IF(SUM(J885,L885)=0,"Others",IF(AND(L885=0,J885&gt;0),"Not Forecasted But Sold",IF(AND(L885&gt;0,J885=0),"Forecasted But Not Sold",IF(L885/J885&gt;1.1,"Overforecast",IF(L885/J885&lt;0.9,"Underforecast","Normal")))))</f>
        <v>Overforecast</v>
      </c>
      <c r="AE885" s="61" t="str">
        <f>IF(SUM(J885,M885)=0,"Others",IF(AND(M885=0,J885&gt;0),"Not Forecasted But Sold",IF(AND(M885&gt;0,J885=0),"Forecasted But Not Sold",IF(M885/J885&gt;1.1,"Overforecast",IF(M885/J885&lt;0.9,"Underforecast","Normal")))))</f>
        <v>Overforecast</v>
      </c>
      <c r="AF885" s="144" t="str">
        <f>IFERROR(IF(J885=0,"0",VLOOKUP(J885/M885,Master!$N$5:$P$11,3,TRUE)),"Sales Agst No FC")</f>
        <v>50-80</v>
      </c>
    </row>
    <row r="886" spans="1:32" x14ac:dyDescent="0.45">
      <c r="A886" s="60" t="s">
        <v>2302</v>
      </c>
      <c r="B886" s="61" t="s">
        <v>1122</v>
      </c>
      <c r="C886" s="61" t="s">
        <v>1140</v>
      </c>
      <c r="D886" s="61" t="s">
        <v>1268</v>
      </c>
      <c r="E886" s="62" t="s">
        <v>997</v>
      </c>
      <c r="F886" s="62" t="s">
        <v>2172</v>
      </c>
      <c r="G886" s="63">
        <v>44593</v>
      </c>
      <c r="H886" s="64">
        <v>870</v>
      </c>
      <c r="I886" s="61" t="str">
        <f t="shared" si="76"/>
        <v>Demand</v>
      </c>
      <c r="J886" s="66">
        <v>53</v>
      </c>
      <c r="K886" s="67">
        <v>47</v>
      </c>
      <c r="L886" s="64">
        <v>47</v>
      </c>
      <c r="M886" s="64">
        <v>60</v>
      </c>
      <c r="N886" s="67">
        <f>ABS(K886-$J886)</f>
        <v>6</v>
      </c>
      <c r="O886" s="64">
        <f>ABS(L886-$J886)</f>
        <v>6</v>
      </c>
      <c r="P886" s="64">
        <f>ABS(M886-$J886)</f>
        <v>7</v>
      </c>
      <c r="Q886" s="66">
        <v>58.085999999999999</v>
      </c>
      <c r="R886" s="66">
        <f>$Q886*J886</f>
        <v>3078.558</v>
      </c>
      <c r="S886" s="67">
        <f>$Q886*K886</f>
        <v>2730.0419999999999</v>
      </c>
      <c r="T886" s="64">
        <f>$Q886*L886</f>
        <v>2730.0419999999999</v>
      </c>
      <c r="U886" s="64">
        <f>$Q886*M886</f>
        <v>3485.16</v>
      </c>
      <c r="V886" s="67">
        <f t="shared" si="73"/>
        <v>348.51600000000008</v>
      </c>
      <c r="W886" s="64">
        <f t="shared" si="74"/>
        <v>348.51600000000008</v>
      </c>
      <c r="X886" s="117">
        <f t="shared" si="75"/>
        <v>406.60199999999986</v>
      </c>
      <c r="Y886" s="75">
        <f>IFERROR(MAX(1-N886/$J886,0),1)</f>
        <v>0.8867924528301887</v>
      </c>
      <c r="Z886" s="27">
        <f>IFERROR(MAX(1-O886/$J886,0),1)</f>
        <v>0.8867924528301887</v>
      </c>
      <c r="AA886" s="76">
        <f>IFERROR(MAX(1-P886/$J886,0),1)</f>
        <v>0.86792452830188682</v>
      </c>
      <c r="AB886" s="65" t="str">
        <f>IF(SUM($J886,M886)=0,"Others",VLOOKUP(AA886,Master!$B$4:$D$13,3,TRUE))</f>
        <v>80-90%</v>
      </c>
      <c r="AC886" s="60" t="str">
        <f>IF(SUM(J886,K886)=0,"Others",IF(AND(K886=0,J886&gt;0),"Not Forecasted But Sold",IF(AND(K886&gt;0,J886=0),"Forecasted But Not Sold",IF(K886/J886&gt;1.1,"Overforecast",IF(K886/J886&lt;0.9,"Underforecast","Normal")))))</f>
        <v>Underforecast</v>
      </c>
      <c r="AD886" s="61" t="str">
        <f>IF(SUM(J886,L886)=0,"Others",IF(AND(L886=0,J886&gt;0),"Not Forecasted But Sold",IF(AND(L886&gt;0,J886=0),"Forecasted But Not Sold",IF(L886/J886&gt;1.1,"Overforecast",IF(L886/J886&lt;0.9,"Underforecast","Normal")))))</f>
        <v>Underforecast</v>
      </c>
      <c r="AE886" s="61" t="str">
        <f>IF(SUM(J886,M886)=0,"Others",IF(AND(M886=0,J886&gt;0),"Not Forecasted But Sold",IF(AND(M886&gt;0,J886=0),"Forecasted But Not Sold",IF(M886/J886&gt;1.1,"Overforecast",IF(M886/J886&lt;0.9,"Underforecast","Normal")))))</f>
        <v>Overforecast</v>
      </c>
      <c r="AF886" s="144" t="str">
        <f>IFERROR(IF(J886=0,"0",VLOOKUP(J886/M886,Master!$N$5:$P$11,3,TRUE)),"Sales Agst No FC")</f>
        <v>80-120</v>
      </c>
    </row>
    <row r="887" spans="1:32" x14ac:dyDescent="0.45">
      <c r="A887" s="60" t="s">
        <v>2302</v>
      </c>
      <c r="B887" s="61" t="s">
        <v>1122</v>
      </c>
      <c r="C887" s="61" t="s">
        <v>1140</v>
      </c>
      <c r="D887" s="61" t="s">
        <v>1268</v>
      </c>
      <c r="E887" s="62" t="s">
        <v>998</v>
      </c>
      <c r="F887" s="62" t="s">
        <v>2173</v>
      </c>
      <c r="G887" s="63">
        <v>44593</v>
      </c>
      <c r="H887" s="64">
        <v>549</v>
      </c>
      <c r="I887" s="61" t="str">
        <f t="shared" si="76"/>
        <v>Demand</v>
      </c>
      <c r="J887" s="66">
        <v>280</v>
      </c>
      <c r="K887" s="67">
        <v>277</v>
      </c>
      <c r="L887" s="64">
        <v>277</v>
      </c>
      <c r="M887" s="64">
        <v>250</v>
      </c>
      <c r="N887" s="67">
        <f>ABS(K887-$J887)</f>
        <v>3</v>
      </c>
      <c r="O887" s="64">
        <f>ABS(L887-$J887)</f>
        <v>3</v>
      </c>
      <c r="P887" s="64">
        <f>ABS(M887-$J887)</f>
        <v>30</v>
      </c>
      <c r="Q887" s="66">
        <v>9.0399999999999991</v>
      </c>
      <c r="R887" s="66">
        <f>$Q887*J887</f>
        <v>2531.1999999999998</v>
      </c>
      <c r="S887" s="67">
        <f>$Q887*K887</f>
        <v>2504.08</v>
      </c>
      <c r="T887" s="64">
        <f>$Q887*L887</f>
        <v>2504.08</v>
      </c>
      <c r="U887" s="64">
        <f>$Q887*M887</f>
        <v>2260</v>
      </c>
      <c r="V887" s="67">
        <f t="shared" si="73"/>
        <v>27.119999999999891</v>
      </c>
      <c r="W887" s="64">
        <f t="shared" si="74"/>
        <v>27.119999999999891</v>
      </c>
      <c r="X887" s="117">
        <f t="shared" si="75"/>
        <v>271.19999999999982</v>
      </c>
      <c r="Y887" s="75">
        <f>IFERROR(MAX(1-N887/$J887,0),1)</f>
        <v>0.98928571428571432</v>
      </c>
      <c r="Z887" s="27">
        <f>IFERROR(MAX(1-O887/$J887,0),1)</f>
        <v>0.98928571428571432</v>
      </c>
      <c r="AA887" s="76">
        <f>IFERROR(MAX(1-P887/$J887,0),1)</f>
        <v>0.8928571428571429</v>
      </c>
      <c r="AB887" s="65" t="str">
        <f>IF(SUM($J887,M887)=0,"Others",VLOOKUP(AA887,Master!$B$4:$D$13,3,TRUE))</f>
        <v>80-90%</v>
      </c>
      <c r="AC887" s="60" t="str">
        <f>IF(SUM(J887,K887)=0,"Others",IF(AND(K887=0,J887&gt;0),"Not Forecasted But Sold",IF(AND(K887&gt;0,J887=0),"Forecasted But Not Sold",IF(K887/J887&gt;1.1,"Overforecast",IF(K887/J887&lt;0.9,"Underforecast","Normal")))))</f>
        <v>Normal</v>
      </c>
      <c r="AD887" s="61" t="str">
        <f>IF(SUM(J887,L887)=0,"Others",IF(AND(L887=0,J887&gt;0),"Not Forecasted But Sold",IF(AND(L887&gt;0,J887=0),"Forecasted But Not Sold",IF(L887/J887&gt;1.1,"Overforecast",IF(L887/J887&lt;0.9,"Underforecast","Normal")))))</f>
        <v>Normal</v>
      </c>
      <c r="AE887" s="61" t="str">
        <f>IF(SUM(J887,M887)=0,"Others",IF(AND(M887=0,J887&gt;0),"Not Forecasted But Sold",IF(AND(M887&gt;0,J887=0),"Forecasted But Not Sold",IF(M887/J887&gt;1.1,"Overforecast",IF(M887/J887&lt;0.9,"Underforecast","Normal")))))</f>
        <v>Underforecast</v>
      </c>
      <c r="AF887" s="144" t="str">
        <f>IFERROR(IF(J887=0,"0",VLOOKUP(J887/M887,Master!$N$5:$P$11,3,TRUE)),"Sales Agst No FC")</f>
        <v>80-120</v>
      </c>
    </row>
    <row r="888" spans="1:32" x14ac:dyDescent="0.45">
      <c r="A888" s="60" t="s">
        <v>2302</v>
      </c>
      <c r="B888" s="61" t="s">
        <v>1122</v>
      </c>
      <c r="C888" s="61" t="s">
        <v>1140</v>
      </c>
      <c r="D888" s="61" t="s">
        <v>1268</v>
      </c>
      <c r="E888" s="62" t="s">
        <v>999</v>
      </c>
      <c r="F888" s="62" t="s">
        <v>2174</v>
      </c>
      <c r="G888" s="63">
        <v>44593</v>
      </c>
      <c r="H888" s="64">
        <v>722</v>
      </c>
      <c r="I888" s="61" t="str">
        <f t="shared" si="76"/>
        <v>Demand</v>
      </c>
      <c r="J888" s="66">
        <v>47</v>
      </c>
      <c r="K888" s="67">
        <v>59</v>
      </c>
      <c r="L888" s="64">
        <v>59</v>
      </c>
      <c r="M888" s="64">
        <v>75</v>
      </c>
      <c r="N888" s="67">
        <f>ABS(K888-$J888)</f>
        <v>12</v>
      </c>
      <c r="O888" s="64">
        <f>ABS(L888-$J888)</f>
        <v>12</v>
      </c>
      <c r="P888" s="64">
        <f>ABS(M888-$J888)</f>
        <v>28</v>
      </c>
      <c r="Q888" s="66">
        <v>87.346999999999994</v>
      </c>
      <c r="R888" s="66">
        <f>$Q888*J888</f>
        <v>4105.3089999999993</v>
      </c>
      <c r="S888" s="67">
        <f>$Q888*K888</f>
        <v>5153.473</v>
      </c>
      <c r="T888" s="64">
        <f>$Q888*L888</f>
        <v>5153.473</v>
      </c>
      <c r="U888" s="64">
        <f>$Q888*M888</f>
        <v>6551.0249999999996</v>
      </c>
      <c r="V888" s="67">
        <f t="shared" si="73"/>
        <v>1048.1640000000007</v>
      </c>
      <c r="W888" s="64">
        <f t="shared" si="74"/>
        <v>1048.1640000000007</v>
      </c>
      <c r="X888" s="117">
        <f t="shared" si="75"/>
        <v>2445.7160000000003</v>
      </c>
      <c r="Y888" s="75">
        <f>IFERROR(MAX(1-N888/$J888,0),1)</f>
        <v>0.74468085106382986</v>
      </c>
      <c r="Z888" s="27">
        <f>IFERROR(MAX(1-O888/$J888,0),1)</f>
        <v>0.74468085106382986</v>
      </c>
      <c r="AA888" s="76">
        <f>IFERROR(MAX(1-P888/$J888,0),1)</f>
        <v>0.4042553191489362</v>
      </c>
      <c r="AB888" s="65" t="str">
        <f>IF(SUM($J888,M888)=0,"Others",VLOOKUP(AA888,Master!$B$4:$D$13,3,TRUE))</f>
        <v>30-40%</v>
      </c>
      <c r="AC888" s="60" t="str">
        <f>IF(SUM(J888,K888)=0,"Others",IF(AND(K888=0,J888&gt;0),"Not Forecasted But Sold",IF(AND(K888&gt;0,J888=0),"Forecasted But Not Sold",IF(K888/J888&gt;1.1,"Overforecast",IF(K888/J888&lt;0.9,"Underforecast","Normal")))))</f>
        <v>Overforecast</v>
      </c>
      <c r="AD888" s="61" t="str">
        <f>IF(SUM(J888,L888)=0,"Others",IF(AND(L888=0,J888&gt;0),"Not Forecasted But Sold",IF(AND(L888&gt;0,J888=0),"Forecasted But Not Sold",IF(L888/J888&gt;1.1,"Overforecast",IF(L888/J888&lt;0.9,"Underforecast","Normal")))))</f>
        <v>Overforecast</v>
      </c>
      <c r="AE888" s="61" t="str">
        <f>IF(SUM(J888,M888)=0,"Others",IF(AND(M888=0,J888&gt;0),"Not Forecasted But Sold",IF(AND(M888&gt;0,J888=0),"Forecasted But Not Sold",IF(M888/J888&gt;1.1,"Overforecast",IF(M888/J888&lt;0.9,"Underforecast","Normal")))))</f>
        <v>Overforecast</v>
      </c>
      <c r="AF888" s="144" t="str">
        <f>IFERROR(IF(J888=0,"0",VLOOKUP(J888/M888,Master!$N$5:$P$11,3,TRUE)),"Sales Agst No FC")</f>
        <v>50-80</v>
      </c>
    </row>
    <row r="889" spans="1:32" x14ac:dyDescent="0.45">
      <c r="A889" s="60" t="s">
        <v>2302</v>
      </c>
      <c r="B889" s="61" t="s">
        <v>1122</v>
      </c>
      <c r="C889" s="61" t="s">
        <v>1140</v>
      </c>
      <c r="D889" s="61" t="s">
        <v>1268</v>
      </c>
      <c r="E889" s="62" t="s">
        <v>1000</v>
      </c>
      <c r="F889" s="62" t="s">
        <v>2175</v>
      </c>
      <c r="G889" s="63">
        <v>44593</v>
      </c>
      <c r="H889" s="64">
        <v>231</v>
      </c>
      <c r="I889" s="61" t="str">
        <f t="shared" si="76"/>
        <v>Demand</v>
      </c>
      <c r="J889" s="66">
        <v>50</v>
      </c>
      <c r="K889" s="67">
        <v>51</v>
      </c>
      <c r="L889" s="64">
        <v>51</v>
      </c>
      <c r="M889" s="64">
        <v>70</v>
      </c>
      <c r="N889" s="67">
        <f>ABS(K889-$J889)</f>
        <v>1</v>
      </c>
      <c r="O889" s="64">
        <f>ABS(L889-$J889)</f>
        <v>1</v>
      </c>
      <c r="P889" s="64">
        <f>ABS(M889-$J889)</f>
        <v>20</v>
      </c>
      <c r="Q889" s="66">
        <v>64.974999999999994</v>
      </c>
      <c r="R889" s="66">
        <f>$Q889*J889</f>
        <v>3248.7499999999995</v>
      </c>
      <c r="S889" s="67">
        <f>$Q889*K889</f>
        <v>3313.7249999999999</v>
      </c>
      <c r="T889" s="64">
        <f>$Q889*L889</f>
        <v>3313.7249999999999</v>
      </c>
      <c r="U889" s="64">
        <f>$Q889*M889</f>
        <v>4548.25</v>
      </c>
      <c r="V889" s="67">
        <f t="shared" si="73"/>
        <v>64.975000000000364</v>
      </c>
      <c r="W889" s="64">
        <f t="shared" si="74"/>
        <v>64.975000000000364</v>
      </c>
      <c r="X889" s="117">
        <f t="shared" si="75"/>
        <v>1299.5000000000005</v>
      </c>
      <c r="Y889" s="75">
        <f>IFERROR(MAX(1-N889/$J889,0),1)</f>
        <v>0.98</v>
      </c>
      <c r="Z889" s="27">
        <f>IFERROR(MAX(1-O889/$J889,0),1)</f>
        <v>0.98</v>
      </c>
      <c r="AA889" s="76">
        <f>IFERROR(MAX(1-P889/$J889,0),1)</f>
        <v>0.6</v>
      </c>
      <c r="AB889" s="65" t="str">
        <f>IF(SUM($J889,M889)=0,"Others",VLOOKUP(AA889,Master!$B$4:$D$13,3,TRUE))</f>
        <v>50-60%</v>
      </c>
      <c r="AC889" s="60" t="str">
        <f>IF(SUM(J889,K889)=0,"Others",IF(AND(K889=0,J889&gt;0),"Not Forecasted But Sold",IF(AND(K889&gt;0,J889=0),"Forecasted But Not Sold",IF(K889/J889&gt;1.1,"Overforecast",IF(K889/J889&lt;0.9,"Underforecast","Normal")))))</f>
        <v>Normal</v>
      </c>
      <c r="AD889" s="61" t="str">
        <f>IF(SUM(J889,L889)=0,"Others",IF(AND(L889=0,J889&gt;0),"Not Forecasted But Sold",IF(AND(L889&gt;0,J889=0),"Forecasted But Not Sold",IF(L889/J889&gt;1.1,"Overforecast",IF(L889/J889&lt;0.9,"Underforecast","Normal")))))</f>
        <v>Normal</v>
      </c>
      <c r="AE889" s="61" t="str">
        <f>IF(SUM(J889,M889)=0,"Others",IF(AND(M889=0,J889&gt;0),"Not Forecasted But Sold",IF(AND(M889&gt;0,J889=0),"Forecasted But Not Sold",IF(M889/J889&gt;1.1,"Overforecast",IF(M889/J889&lt;0.9,"Underforecast","Normal")))))</f>
        <v>Overforecast</v>
      </c>
      <c r="AF889" s="144" t="str">
        <f>IFERROR(IF(J889=0,"0",VLOOKUP(J889/M889,Master!$N$5:$P$11,3,TRUE)),"Sales Agst No FC")</f>
        <v>50-80</v>
      </c>
    </row>
    <row r="890" spans="1:32" x14ac:dyDescent="0.45">
      <c r="A890" s="60" t="s">
        <v>2302</v>
      </c>
      <c r="B890" s="61" t="s">
        <v>1122</v>
      </c>
      <c r="C890" s="61" t="s">
        <v>1140</v>
      </c>
      <c r="D890" s="61" t="s">
        <v>1268</v>
      </c>
      <c r="E890" s="62" t="s">
        <v>1001</v>
      </c>
      <c r="F890" s="62" t="s">
        <v>2176</v>
      </c>
      <c r="G890" s="63">
        <v>44593</v>
      </c>
      <c r="H890" s="64">
        <v>131</v>
      </c>
      <c r="I890" s="61" t="str">
        <f t="shared" si="76"/>
        <v>Demand</v>
      </c>
      <c r="J890" s="66">
        <v>37</v>
      </c>
      <c r="K890" s="67">
        <v>69</v>
      </c>
      <c r="L890" s="64">
        <v>69</v>
      </c>
      <c r="M890" s="64">
        <v>50</v>
      </c>
      <c r="N890" s="67">
        <f>ABS(K890-$J890)</f>
        <v>32</v>
      </c>
      <c r="O890" s="64">
        <f>ABS(L890-$J890)</f>
        <v>32</v>
      </c>
      <c r="P890" s="64">
        <f>ABS(M890-$J890)</f>
        <v>13</v>
      </c>
      <c r="Q890" s="66">
        <v>20.340000000000007</v>
      </c>
      <c r="R890" s="66">
        <f>$Q890*J890</f>
        <v>752.58000000000027</v>
      </c>
      <c r="S890" s="67">
        <f>$Q890*K890</f>
        <v>1403.4600000000005</v>
      </c>
      <c r="T890" s="64">
        <f>$Q890*L890</f>
        <v>1403.4600000000005</v>
      </c>
      <c r="U890" s="64">
        <f>$Q890*M890</f>
        <v>1017.0000000000003</v>
      </c>
      <c r="V890" s="67">
        <f t="shared" si="73"/>
        <v>650.88000000000022</v>
      </c>
      <c r="W890" s="64">
        <f t="shared" si="74"/>
        <v>650.88000000000022</v>
      </c>
      <c r="X890" s="117">
        <f t="shared" si="75"/>
        <v>264.42000000000007</v>
      </c>
      <c r="Y890" s="75">
        <f>IFERROR(MAX(1-N890/$J890,0),1)</f>
        <v>0.13513513513513509</v>
      </c>
      <c r="Z890" s="27">
        <f>IFERROR(MAX(1-O890/$J890,0),1)</f>
        <v>0.13513513513513509</v>
      </c>
      <c r="AA890" s="76">
        <f>IFERROR(MAX(1-P890/$J890,0),1)</f>
        <v>0.64864864864864868</v>
      </c>
      <c r="AB890" s="65" t="str">
        <f>IF(SUM($J890,M890)=0,"Others",VLOOKUP(AA890,Master!$B$4:$D$13,3,TRUE))</f>
        <v>60-70%</v>
      </c>
      <c r="AC890" s="60" t="str">
        <f>IF(SUM(J890,K890)=0,"Others",IF(AND(K890=0,J890&gt;0),"Not Forecasted But Sold",IF(AND(K890&gt;0,J890=0),"Forecasted But Not Sold",IF(K890/J890&gt;1.1,"Overforecast",IF(K890/J890&lt;0.9,"Underforecast","Normal")))))</f>
        <v>Overforecast</v>
      </c>
      <c r="AD890" s="61" t="str">
        <f>IF(SUM(J890,L890)=0,"Others",IF(AND(L890=0,J890&gt;0),"Not Forecasted But Sold",IF(AND(L890&gt;0,J890=0),"Forecasted But Not Sold",IF(L890/J890&gt;1.1,"Overforecast",IF(L890/J890&lt;0.9,"Underforecast","Normal")))))</f>
        <v>Overforecast</v>
      </c>
      <c r="AE890" s="61" t="str">
        <f>IF(SUM(J890,M890)=0,"Others",IF(AND(M890=0,J890&gt;0),"Not Forecasted But Sold",IF(AND(M890&gt;0,J890=0),"Forecasted But Not Sold",IF(M890/J890&gt;1.1,"Overforecast",IF(M890/J890&lt;0.9,"Underforecast","Normal")))))</f>
        <v>Overforecast</v>
      </c>
      <c r="AF890" s="144" t="str">
        <f>IFERROR(IF(J890=0,"0",VLOOKUP(J890/M890,Master!$N$5:$P$11,3,TRUE)),"Sales Agst No FC")</f>
        <v>50-80</v>
      </c>
    </row>
    <row r="891" spans="1:32" x14ac:dyDescent="0.45">
      <c r="A891" s="60" t="s">
        <v>2302</v>
      </c>
      <c r="B891" s="61" t="s">
        <v>1122</v>
      </c>
      <c r="C891" s="61" t="s">
        <v>1140</v>
      </c>
      <c r="D891" s="61" t="s">
        <v>1268</v>
      </c>
      <c r="E891" s="62" t="s">
        <v>1002</v>
      </c>
      <c r="F891" s="62" t="s">
        <v>2177</v>
      </c>
      <c r="G891" s="63">
        <v>44593</v>
      </c>
      <c r="H891" s="64">
        <v>2</v>
      </c>
      <c r="I891" s="61" t="str">
        <f t="shared" si="76"/>
        <v>Supply</v>
      </c>
      <c r="J891" s="66">
        <v>0</v>
      </c>
      <c r="K891" s="67">
        <v>58</v>
      </c>
      <c r="L891" s="64">
        <v>58</v>
      </c>
      <c r="M891" s="64">
        <v>165</v>
      </c>
      <c r="N891" s="67">
        <f>ABS(K891-$J891)</f>
        <v>58</v>
      </c>
      <c r="O891" s="64">
        <f>ABS(L891-$J891)</f>
        <v>58</v>
      </c>
      <c r="P891" s="64">
        <f>ABS(M891-$J891)</f>
        <v>165</v>
      </c>
      <c r="Q891" s="66">
        <v>16.95</v>
      </c>
      <c r="R891" s="66">
        <f>$Q891*J891</f>
        <v>0</v>
      </c>
      <c r="S891" s="67">
        <f>$Q891*K891</f>
        <v>983.09999999999991</v>
      </c>
      <c r="T891" s="64">
        <f>$Q891*L891</f>
        <v>983.09999999999991</v>
      </c>
      <c r="U891" s="64">
        <f>$Q891*M891</f>
        <v>2796.75</v>
      </c>
      <c r="V891" s="67">
        <f t="shared" si="73"/>
        <v>983.09999999999991</v>
      </c>
      <c r="W891" s="64">
        <f t="shared" si="74"/>
        <v>983.09999999999991</v>
      </c>
      <c r="X891" s="117">
        <f t="shared" si="75"/>
        <v>2796.75</v>
      </c>
      <c r="Y891" s="75">
        <f>IFERROR(MAX(1-N891/$J891,0),1)</f>
        <v>1</v>
      </c>
      <c r="Z891" s="27">
        <f>IFERROR(MAX(1-O891/$J891,0),1)</f>
        <v>1</v>
      </c>
      <c r="AA891" s="76">
        <f>IFERROR(MAX(1-P891/$J891,0),1)</f>
        <v>1</v>
      </c>
      <c r="AB891" s="65" t="str">
        <f>IF(SUM($J891,M891)=0,"Others",VLOOKUP(AA891,Master!$B$4:$D$13,3,TRUE))</f>
        <v>90-100%</v>
      </c>
      <c r="AC891" s="60" t="str">
        <f>IF(SUM(J891,K891)=0,"Others",IF(AND(K891=0,J891&gt;0),"Not Forecasted But Sold",IF(AND(K891&gt;0,J891=0),"Forecasted But Not Sold",IF(K891/J891&gt;1.1,"Overforecast",IF(K891/J891&lt;0.9,"Underforecast","Normal")))))</f>
        <v>Forecasted But Not Sold</v>
      </c>
      <c r="AD891" s="61" t="str">
        <f>IF(SUM(J891,L891)=0,"Others",IF(AND(L891=0,J891&gt;0),"Not Forecasted But Sold",IF(AND(L891&gt;0,J891=0),"Forecasted But Not Sold",IF(L891/J891&gt;1.1,"Overforecast",IF(L891/J891&lt;0.9,"Underforecast","Normal")))))</f>
        <v>Forecasted But Not Sold</v>
      </c>
      <c r="AE891" s="61" t="str">
        <f>IF(SUM(J891,M891)=0,"Others",IF(AND(M891=0,J891&gt;0),"Not Forecasted But Sold",IF(AND(M891&gt;0,J891=0),"Forecasted But Not Sold",IF(M891/J891&gt;1.1,"Overforecast",IF(M891/J891&lt;0.9,"Underforecast","Normal")))))</f>
        <v>Forecasted But Not Sold</v>
      </c>
      <c r="AF891" s="144" t="str">
        <f>IFERROR(IF(J891=0,"0",VLOOKUP(J891/M891,Master!$N$5:$P$11,3,TRUE)),"Sales Agst No FC")</f>
        <v>0</v>
      </c>
    </row>
    <row r="892" spans="1:32" x14ac:dyDescent="0.45">
      <c r="A892" s="60" t="s">
        <v>2302</v>
      </c>
      <c r="B892" s="61" t="s">
        <v>1121</v>
      </c>
      <c r="C892" s="61" t="s">
        <v>1140</v>
      </c>
      <c r="D892" s="61" t="s">
        <v>1268</v>
      </c>
      <c r="E892" s="62" t="s">
        <v>1003</v>
      </c>
      <c r="F892" s="62" t="s">
        <v>2178</v>
      </c>
      <c r="G892" s="63">
        <v>44593</v>
      </c>
      <c r="H892" s="64">
        <v>358</v>
      </c>
      <c r="I892" s="61" t="str">
        <f t="shared" si="76"/>
        <v>Demand</v>
      </c>
      <c r="J892" s="66">
        <v>269</v>
      </c>
      <c r="K892" s="67">
        <v>1272</v>
      </c>
      <c r="L892" s="64">
        <v>1272</v>
      </c>
      <c r="M892" s="64">
        <v>700</v>
      </c>
      <c r="N892" s="67">
        <f>ABS(K892-$J892)</f>
        <v>1003</v>
      </c>
      <c r="O892" s="64">
        <f>ABS(L892-$J892)</f>
        <v>1003</v>
      </c>
      <c r="P892" s="64">
        <f>ABS(M892-$J892)</f>
        <v>431</v>
      </c>
      <c r="Q892" s="66">
        <v>2.0500316293929708</v>
      </c>
      <c r="R892" s="66">
        <f>$Q892*J892</f>
        <v>551.45850830670918</v>
      </c>
      <c r="S892" s="67">
        <f>$Q892*K892</f>
        <v>2607.6402325878589</v>
      </c>
      <c r="T892" s="64">
        <f>$Q892*L892</f>
        <v>2607.6402325878589</v>
      </c>
      <c r="U892" s="64">
        <f>$Q892*M892</f>
        <v>1435.0221405750794</v>
      </c>
      <c r="V892" s="67">
        <f t="shared" si="73"/>
        <v>2056.1817242811499</v>
      </c>
      <c r="W892" s="64">
        <f t="shared" si="74"/>
        <v>2056.1817242811499</v>
      </c>
      <c r="X892" s="117">
        <f t="shared" si="75"/>
        <v>883.56363226837027</v>
      </c>
      <c r="Y892" s="75">
        <f>IFERROR(MAX(1-N892/$J892,0),1)</f>
        <v>0</v>
      </c>
      <c r="Z892" s="27">
        <f>IFERROR(MAX(1-O892/$J892,0),1)</f>
        <v>0</v>
      </c>
      <c r="AA892" s="76">
        <f>IFERROR(MAX(1-P892/$J892,0),1)</f>
        <v>0</v>
      </c>
      <c r="AB892" s="65" t="str">
        <f>IF(SUM($J892,M892)=0,"Others",VLOOKUP(AA892,Master!$B$4:$D$13,3,TRUE))</f>
        <v>0-10%</v>
      </c>
      <c r="AC892" s="60" t="str">
        <f>IF(SUM(J892,K892)=0,"Others",IF(AND(K892=0,J892&gt;0),"Not Forecasted But Sold",IF(AND(K892&gt;0,J892=0),"Forecasted But Not Sold",IF(K892/J892&gt;1.1,"Overforecast",IF(K892/J892&lt;0.9,"Underforecast","Normal")))))</f>
        <v>Overforecast</v>
      </c>
      <c r="AD892" s="61" t="str">
        <f>IF(SUM(J892,L892)=0,"Others",IF(AND(L892=0,J892&gt;0),"Not Forecasted But Sold",IF(AND(L892&gt;0,J892=0),"Forecasted But Not Sold",IF(L892/J892&gt;1.1,"Overforecast",IF(L892/J892&lt;0.9,"Underforecast","Normal")))))</f>
        <v>Overforecast</v>
      </c>
      <c r="AE892" s="61" t="str">
        <f>IF(SUM(J892,M892)=0,"Others",IF(AND(M892=0,J892&gt;0),"Not Forecasted But Sold",IF(AND(M892&gt;0,J892=0),"Forecasted But Not Sold",IF(M892/J892&gt;1.1,"Overforecast",IF(M892/J892&lt;0.9,"Underforecast","Normal")))))</f>
        <v>Overforecast</v>
      </c>
      <c r="AF892" s="144" t="str">
        <f>IFERROR(IF(J892=0,"0",VLOOKUP(J892/M892,Master!$N$5:$P$11,3,TRUE)),"Sales Agst No FC")</f>
        <v>25-50</v>
      </c>
    </row>
    <row r="893" spans="1:32" x14ac:dyDescent="0.45">
      <c r="A893" s="60" t="s">
        <v>2302</v>
      </c>
      <c r="B893" s="61" t="s">
        <v>1121</v>
      </c>
      <c r="C893" s="61" t="s">
        <v>1140</v>
      </c>
      <c r="D893" s="61" t="s">
        <v>1268</v>
      </c>
      <c r="E893" s="62" t="s">
        <v>1004</v>
      </c>
      <c r="F893" s="62" t="s">
        <v>2179</v>
      </c>
      <c r="G893" s="63">
        <v>44593</v>
      </c>
      <c r="H893" s="64">
        <v>1548</v>
      </c>
      <c r="I893" s="61" t="str">
        <f t="shared" si="76"/>
        <v>Demand</v>
      </c>
      <c r="J893" s="66">
        <v>1771</v>
      </c>
      <c r="K893" s="67">
        <v>688</v>
      </c>
      <c r="L893" s="64">
        <v>688</v>
      </c>
      <c r="M893" s="64">
        <v>900</v>
      </c>
      <c r="N893" s="67">
        <f>ABS(K893-$J893)</f>
        <v>1083</v>
      </c>
      <c r="O893" s="64">
        <f>ABS(L893-$J893)</f>
        <v>1083</v>
      </c>
      <c r="P893" s="64">
        <f>ABS(M893-$J893)</f>
        <v>871</v>
      </c>
      <c r="Q893" s="66">
        <v>2.0208987290059004</v>
      </c>
      <c r="R893" s="66">
        <f>$Q893*J893</f>
        <v>3579.0116490694495</v>
      </c>
      <c r="S893" s="67">
        <f>$Q893*K893</f>
        <v>1390.3783255560595</v>
      </c>
      <c r="T893" s="64">
        <f>$Q893*L893</f>
        <v>1390.3783255560595</v>
      </c>
      <c r="U893" s="64">
        <f>$Q893*M893</f>
        <v>1818.8088561053103</v>
      </c>
      <c r="V893" s="67">
        <f t="shared" si="73"/>
        <v>2188.6333235133898</v>
      </c>
      <c r="W893" s="64">
        <f t="shared" si="74"/>
        <v>2188.6333235133898</v>
      </c>
      <c r="X893" s="117">
        <f t="shared" si="75"/>
        <v>1760.2027929641392</v>
      </c>
      <c r="Y893" s="75">
        <f>IFERROR(MAX(1-N893/$J893,0),1)</f>
        <v>0.38848108413325799</v>
      </c>
      <c r="Z893" s="27">
        <f>IFERROR(MAX(1-O893/$J893,0),1)</f>
        <v>0.38848108413325799</v>
      </c>
      <c r="AA893" s="76">
        <f>IFERROR(MAX(1-P893/$J893,0),1)</f>
        <v>0.50818746470920384</v>
      </c>
      <c r="AB893" s="65" t="str">
        <f>IF(SUM($J893,M893)=0,"Others",VLOOKUP(AA893,Master!$B$4:$D$13,3,TRUE))</f>
        <v>40-50%</v>
      </c>
      <c r="AC893" s="60" t="str">
        <f>IF(SUM(J893,K893)=0,"Others",IF(AND(K893=0,J893&gt;0),"Not Forecasted But Sold",IF(AND(K893&gt;0,J893=0),"Forecasted But Not Sold",IF(K893/J893&gt;1.1,"Overforecast",IF(K893/J893&lt;0.9,"Underforecast","Normal")))))</f>
        <v>Underforecast</v>
      </c>
      <c r="AD893" s="61" t="str">
        <f>IF(SUM(J893,L893)=0,"Others",IF(AND(L893=0,J893&gt;0),"Not Forecasted But Sold",IF(AND(L893&gt;0,J893=0),"Forecasted But Not Sold",IF(L893/J893&gt;1.1,"Overforecast",IF(L893/J893&lt;0.9,"Underforecast","Normal")))))</f>
        <v>Underforecast</v>
      </c>
      <c r="AE893" s="61" t="str">
        <f>IF(SUM(J893,M893)=0,"Others",IF(AND(M893=0,J893&gt;0),"Not Forecasted But Sold",IF(AND(M893&gt;0,J893=0),"Forecasted But Not Sold",IF(M893/J893&gt;1.1,"Overforecast",IF(M893/J893&lt;0.9,"Underforecast","Normal")))))</f>
        <v>Underforecast</v>
      </c>
      <c r="AF893" s="144" t="str">
        <f>IFERROR(IF(J893=0,"0",VLOOKUP(J893/M893,Master!$N$5:$P$11,3,TRUE)),"Sales Agst No FC")</f>
        <v>150-200</v>
      </c>
    </row>
    <row r="894" spans="1:32" x14ac:dyDescent="0.45">
      <c r="A894" s="60" t="s">
        <v>2302</v>
      </c>
      <c r="B894" s="61" t="s">
        <v>1121</v>
      </c>
      <c r="C894" s="61" t="s">
        <v>1140</v>
      </c>
      <c r="D894" s="61" t="s">
        <v>1268</v>
      </c>
      <c r="E894" s="62" t="s">
        <v>1005</v>
      </c>
      <c r="F894" s="62" t="s">
        <v>2180</v>
      </c>
      <c r="G894" s="63">
        <v>44593</v>
      </c>
      <c r="H894" s="64">
        <v>2296</v>
      </c>
      <c r="I894" s="61" t="str">
        <f t="shared" si="76"/>
        <v>Demand</v>
      </c>
      <c r="J894" s="66">
        <v>1571</v>
      </c>
      <c r="K894" s="67">
        <v>7527</v>
      </c>
      <c r="L894" s="64">
        <v>7527</v>
      </c>
      <c r="M894" s="64">
        <v>2000</v>
      </c>
      <c r="N894" s="67">
        <f>ABS(K894-$J894)</f>
        <v>5956</v>
      </c>
      <c r="O894" s="64">
        <f>ABS(L894-$J894)</f>
        <v>5956</v>
      </c>
      <c r="P894" s="64">
        <f>ABS(M894-$J894)</f>
        <v>429</v>
      </c>
      <c r="Q894" s="66">
        <v>4.0990150323595396</v>
      </c>
      <c r="R894" s="66">
        <f>$Q894*J894</f>
        <v>6439.5526158368366</v>
      </c>
      <c r="S894" s="67">
        <f>$Q894*K894</f>
        <v>30853.286148570256</v>
      </c>
      <c r="T894" s="64">
        <f>$Q894*L894</f>
        <v>30853.286148570256</v>
      </c>
      <c r="U894" s="64">
        <f>$Q894*M894</f>
        <v>8198.0300647190797</v>
      </c>
      <c r="V894" s="67">
        <f t="shared" si="73"/>
        <v>24413.733532733419</v>
      </c>
      <c r="W894" s="64">
        <f t="shared" si="74"/>
        <v>24413.733532733419</v>
      </c>
      <c r="X894" s="117">
        <f t="shared" si="75"/>
        <v>1758.4774488822432</v>
      </c>
      <c r="Y894" s="75">
        <f>IFERROR(MAX(1-N894/$J894,0),1)</f>
        <v>0</v>
      </c>
      <c r="Z894" s="27">
        <f>IFERROR(MAX(1-O894/$J894,0),1)</f>
        <v>0</v>
      </c>
      <c r="AA894" s="76">
        <f>IFERROR(MAX(1-P894/$J894,0),1)</f>
        <v>0.72692552514322095</v>
      </c>
      <c r="AB894" s="65" t="str">
        <f>IF(SUM($J894,M894)=0,"Others",VLOOKUP(AA894,Master!$B$4:$D$13,3,TRUE))</f>
        <v>70-80%</v>
      </c>
      <c r="AC894" s="60" t="str">
        <f>IF(SUM(J894,K894)=0,"Others",IF(AND(K894=0,J894&gt;0),"Not Forecasted But Sold",IF(AND(K894&gt;0,J894=0),"Forecasted But Not Sold",IF(K894/J894&gt;1.1,"Overforecast",IF(K894/J894&lt;0.9,"Underforecast","Normal")))))</f>
        <v>Overforecast</v>
      </c>
      <c r="AD894" s="61" t="str">
        <f>IF(SUM(J894,L894)=0,"Others",IF(AND(L894=0,J894&gt;0),"Not Forecasted But Sold",IF(AND(L894&gt;0,J894=0),"Forecasted But Not Sold",IF(L894/J894&gt;1.1,"Overforecast",IF(L894/J894&lt;0.9,"Underforecast","Normal")))))</f>
        <v>Overforecast</v>
      </c>
      <c r="AE894" s="61" t="str">
        <f>IF(SUM(J894,M894)=0,"Others",IF(AND(M894=0,J894&gt;0),"Not Forecasted But Sold",IF(AND(M894&gt;0,J894=0),"Forecasted But Not Sold",IF(M894/J894&gt;1.1,"Overforecast",IF(M894/J894&lt;0.9,"Underforecast","Normal")))))</f>
        <v>Overforecast</v>
      </c>
      <c r="AF894" s="144" t="str">
        <f>IFERROR(IF(J894=0,"0",VLOOKUP(J894/M894,Master!$N$5:$P$11,3,TRUE)),"Sales Agst No FC")</f>
        <v>50-80</v>
      </c>
    </row>
    <row r="895" spans="1:32" x14ac:dyDescent="0.45">
      <c r="A895" s="60" t="s">
        <v>2302</v>
      </c>
      <c r="B895" s="61" t="s">
        <v>1121</v>
      </c>
      <c r="C895" s="61" t="s">
        <v>1140</v>
      </c>
      <c r="D895" s="61" t="s">
        <v>1268</v>
      </c>
      <c r="E895" s="62" t="s">
        <v>1006</v>
      </c>
      <c r="F895" s="62" t="s">
        <v>2181</v>
      </c>
      <c r="G895" s="63">
        <v>44593</v>
      </c>
      <c r="H895" s="64">
        <v>7</v>
      </c>
      <c r="I895" s="61" t="str">
        <f t="shared" si="76"/>
        <v>Demand</v>
      </c>
      <c r="J895" s="66">
        <v>0</v>
      </c>
      <c r="K895" s="67">
        <v>1876</v>
      </c>
      <c r="L895" s="64">
        <v>1876</v>
      </c>
      <c r="M895" s="64">
        <v>0</v>
      </c>
      <c r="N895" s="67">
        <f>ABS(K895-$J895)</f>
        <v>1876</v>
      </c>
      <c r="O895" s="64">
        <f>ABS(L895-$J895)</f>
        <v>1876</v>
      </c>
      <c r="P895" s="64">
        <f>ABS(M895-$J895)</f>
        <v>0</v>
      </c>
      <c r="Q895" s="66">
        <v>10.309479999999999</v>
      </c>
      <c r="R895" s="66">
        <f>$Q895*J895</f>
        <v>0</v>
      </c>
      <c r="S895" s="67">
        <f>$Q895*K895</f>
        <v>19340.584479999998</v>
      </c>
      <c r="T895" s="64">
        <f>$Q895*L895</f>
        <v>19340.584479999998</v>
      </c>
      <c r="U895" s="64">
        <f>$Q895*M895</f>
        <v>0</v>
      </c>
      <c r="V895" s="67">
        <f t="shared" si="73"/>
        <v>19340.584479999998</v>
      </c>
      <c r="W895" s="64">
        <f t="shared" si="74"/>
        <v>19340.584479999998</v>
      </c>
      <c r="X895" s="117">
        <f t="shared" si="75"/>
        <v>0</v>
      </c>
      <c r="Y895" s="75">
        <f>IFERROR(MAX(1-N895/$J895,0),1)</f>
        <v>1</v>
      </c>
      <c r="Z895" s="27">
        <f>IFERROR(MAX(1-O895/$J895,0),1)</f>
        <v>1</v>
      </c>
      <c r="AA895" s="76">
        <f>IFERROR(MAX(1-P895/$J895,0),1)</f>
        <v>1</v>
      </c>
      <c r="AB895" s="65" t="str">
        <f>IF(SUM($J895,M895)=0,"Others",VLOOKUP(AA895,Master!$B$4:$D$13,3,TRUE))</f>
        <v>Others</v>
      </c>
      <c r="AC895" s="60" t="str">
        <f>IF(SUM(J895,K895)=0,"Others",IF(AND(K895=0,J895&gt;0),"Not Forecasted But Sold",IF(AND(K895&gt;0,J895=0),"Forecasted But Not Sold",IF(K895/J895&gt;1.1,"Overforecast",IF(K895/J895&lt;0.9,"Underforecast","Normal")))))</f>
        <v>Forecasted But Not Sold</v>
      </c>
      <c r="AD895" s="61" t="str">
        <f>IF(SUM(J895,L895)=0,"Others",IF(AND(L895=0,J895&gt;0),"Not Forecasted But Sold",IF(AND(L895&gt;0,J895=0),"Forecasted But Not Sold",IF(L895/J895&gt;1.1,"Overforecast",IF(L895/J895&lt;0.9,"Underforecast","Normal")))))</f>
        <v>Forecasted But Not Sold</v>
      </c>
      <c r="AE895" s="61" t="str">
        <f>IF(SUM(J895,M895)=0,"Others",IF(AND(M895=0,J895&gt;0),"Not Forecasted But Sold",IF(AND(M895&gt;0,J895=0),"Forecasted But Not Sold",IF(M895/J895&gt;1.1,"Overforecast",IF(M895/J895&lt;0.9,"Underforecast","Normal")))))</f>
        <v>Others</v>
      </c>
      <c r="AF895" s="144" t="str">
        <f>IFERROR(IF(J895=0,"0",VLOOKUP(J895/M895,Master!$N$5:$P$11,3,TRUE)),"Sales Agst No FC")</f>
        <v>0</v>
      </c>
    </row>
    <row r="896" spans="1:32" x14ac:dyDescent="0.45">
      <c r="A896" s="60" t="s">
        <v>2302</v>
      </c>
      <c r="B896" s="61" t="s">
        <v>1121</v>
      </c>
      <c r="C896" s="61" t="s">
        <v>1140</v>
      </c>
      <c r="D896" s="61" t="s">
        <v>1268</v>
      </c>
      <c r="E896" s="62" t="s">
        <v>1007</v>
      </c>
      <c r="F896" s="62" t="s">
        <v>2182</v>
      </c>
      <c r="G896" s="63">
        <v>44593</v>
      </c>
      <c r="H896" s="64">
        <v>3273</v>
      </c>
      <c r="I896" s="61" t="str">
        <f t="shared" si="76"/>
        <v>Demand</v>
      </c>
      <c r="J896" s="66">
        <v>2763</v>
      </c>
      <c r="K896" s="67">
        <v>3945</v>
      </c>
      <c r="L896" s="64">
        <v>3945</v>
      </c>
      <c r="M896" s="64">
        <v>3500</v>
      </c>
      <c r="N896" s="67">
        <f>ABS(K896-$J896)</f>
        <v>1182</v>
      </c>
      <c r="O896" s="64">
        <f>ABS(L896-$J896)</f>
        <v>1182</v>
      </c>
      <c r="P896" s="64">
        <f>ABS(M896-$J896)</f>
        <v>737</v>
      </c>
      <c r="Q896" s="66">
        <v>3.3711831445502964</v>
      </c>
      <c r="R896" s="66">
        <f>$Q896*J896</f>
        <v>9314.5790283924689</v>
      </c>
      <c r="S896" s="67">
        <f>$Q896*K896</f>
        <v>13299.31750525092</v>
      </c>
      <c r="T896" s="64">
        <f>$Q896*L896</f>
        <v>13299.31750525092</v>
      </c>
      <c r="U896" s="64">
        <f>$Q896*M896</f>
        <v>11799.141005926038</v>
      </c>
      <c r="V896" s="67">
        <f t="shared" si="73"/>
        <v>3984.7384768584507</v>
      </c>
      <c r="W896" s="64">
        <f t="shared" si="74"/>
        <v>3984.7384768584507</v>
      </c>
      <c r="X896" s="117">
        <f t="shared" si="75"/>
        <v>2484.561977533569</v>
      </c>
      <c r="Y896" s="75">
        <f>IFERROR(MAX(1-N896/$J896,0),1)</f>
        <v>0.57220412595005432</v>
      </c>
      <c r="Z896" s="27">
        <f>IFERROR(MAX(1-O896/$J896,0),1)</f>
        <v>0.57220412595005432</v>
      </c>
      <c r="AA896" s="76">
        <f>IFERROR(MAX(1-P896/$J896,0),1)</f>
        <v>0.73326094824466159</v>
      </c>
      <c r="AB896" s="65" t="str">
        <f>IF(SUM($J896,M896)=0,"Others",VLOOKUP(AA896,Master!$B$4:$D$13,3,TRUE))</f>
        <v>70-80%</v>
      </c>
      <c r="AC896" s="60" t="str">
        <f>IF(SUM(J896,K896)=0,"Others",IF(AND(K896=0,J896&gt;0),"Not Forecasted But Sold",IF(AND(K896&gt;0,J896=0),"Forecasted But Not Sold",IF(K896/J896&gt;1.1,"Overforecast",IF(K896/J896&lt;0.9,"Underforecast","Normal")))))</f>
        <v>Overforecast</v>
      </c>
      <c r="AD896" s="61" t="str">
        <f>IF(SUM(J896,L896)=0,"Others",IF(AND(L896=0,J896&gt;0),"Not Forecasted But Sold",IF(AND(L896&gt;0,J896=0),"Forecasted But Not Sold",IF(L896/J896&gt;1.1,"Overforecast",IF(L896/J896&lt;0.9,"Underforecast","Normal")))))</f>
        <v>Overforecast</v>
      </c>
      <c r="AE896" s="61" t="str">
        <f>IF(SUM(J896,M896)=0,"Others",IF(AND(M896=0,J896&gt;0),"Not Forecasted But Sold",IF(AND(M896&gt;0,J896=0),"Forecasted But Not Sold",IF(M896/J896&gt;1.1,"Overforecast",IF(M896/J896&lt;0.9,"Underforecast","Normal")))))</f>
        <v>Overforecast</v>
      </c>
      <c r="AF896" s="144" t="str">
        <f>IFERROR(IF(J896=0,"0",VLOOKUP(J896/M896,Master!$N$5:$P$11,3,TRUE)),"Sales Agst No FC")</f>
        <v>50-80</v>
      </c>
    </row>
    <row r="897" spans="1:32" x14ac:dyDescent="0.45">
      <c r="A897" s="60" t="s">
        <v>2302</v>
      </c>
      <c r="B897" s="61" t="s">
        <v>1123</v>
      </c>
      <c r="C897" s="61" t="s">
        <v>1140</v>
      </c>
      <c r="D897" s="61" t="s">
        <v>1268</v>
      </c>
      <c r="E897" s="62" t="s">
        <v>1008</v>
      </c>
      <c r="F897" s="62" t="s">
        <v>2183</v>
      </c>
      <c r="G897" s="63">
        <v>44593</v>
      </c>
      <c r="H897" s="64">
        <v>4469</v>
      </c>
      <c r="I897" s="61" t="str">
        <f t="shared" si="76"/>
        <v>Demand</v>
      </c>
      <c r="J897" s="66">
        <v>1</v>
      </c>
      <c r="K897" s="67">
        <v>125</v>
      </c>
      <c r="L897" s="64">
        <v>125</v>
      </c>
      <c r="M897" s="64">
        <v>50</v>
      </c>
      <c r="N897" s="67">
        <f>ABS(K897-$J897)</f>
        <v>124</v>
      </c>
      <c r="O897" s="64">
        <f>ABS(L897-$J897)</f>
        <v>124</v>
      </c>
      <c r="P897" s="64">
        <f>ABS(M897-$J897)</f>
        <v>49</v>
      </c>
      <c r="Q897" s="66">
        <v>1.4489358166189112</v>
      </c>
      <c r="R897" s="66">
        <f>$Q897*J897</f>
        <v>1.4489358166189112</v>
      </c>
      <c r="S897" s="67">
        <f>$Q897*K897</f>
        <v>181.11697707736391</v>
      </c>
      <c r="T897" s="64">
        <f>$Q897*L897</f>
        <v>181.11697707736391</v>
      </c>
      <c r="U897" s="64">
        <f>$Q897*M897</f>
        <v>72.446790830945559</v>
      </c>
      <c r="V897" s="67">
        <f t="shared" si="73"/>
        <v>179.66804126074501</v>
      </c>
      <c r="W897" s="64">
        <f t="shared" si="74"/>
        <v>179.66804126074501</v>
      </c>
      <c r="X897" s="117">
        <f t="shared" si="75"/>
        <v>70.997855014326646</v>
      </c>
      <c r="Y897" s="75">
        <f>IFERROR(MAX(1-N897/$J897,0),1)</f>
        <v>0</v>
      </c>
      <c r="Z897" s="27">
        <f>IFERROR(MAX(1-O897/$J897,0),1)</f>
        <v>0</v>
      </c>
      <c r="AA897" s="76">
        <f>IFERROR(MAX(1-P897/$J897,0),1)</f>
        <v>0</v>
      </c>
      <c r="AB897" s="65" t="str">
        <f>IF(SUM($J897,M897)=0,"Others",VLOOKUP(AA897,Master!$B$4:$D$13,3,TRUE))</f>
        <v>0-10%</v>
      </c>
      <c r="AC897" s="60" t="str">
        <f>IF(SUM(J897,K897)=0,"Others",IF(AND(K897=0,J897&gt;0),"Not Forecasted But Sold",IF(AND(K897&gt;0,J897=0),"Forecasted But Not Sold",IF(K897/J897&gt;1.1,"Overforecast",IF(K897/J897&lt;0.9,"Underforecast","Normal")))))</f>
        <v>Overforecast</v>
      </c>
      <c r="AD897" s="61" t="str">
        <f>IF(SUM(J897,L897)=0,"Others",IF(AND(L897=0,J897&gt;0),"Not Forecasted But Sold",IF(AND(L897&gt;0,J897=0),"Forecasted But Not Sold",IF(L897/J897&gt;1.1,"Overforecast",IF(L897/J897&lt;0.9,"Underforecast","Normal")))))</f>
        <v>Overforecast</v>
      </c>
      <c r="AE897" s="61" t="str">
        <f>IF(SUM(J897,M897)=0,"Others",IF(AND(M897=0,J897&gt;0),"Not Forecasted But Sold",IF(AND(M897&gt;0,J897=0),"Forecasted But Not Sold",IF(M897/J897&gt;1.1,"Overforecast",IF(M897/J897&lt;0.9,"Underforecast","Normal")))))</f>
        <v>Overforecast</v>
      </c>
      <c r="AF897" s="144" t="str">
        <f>IFERROR(IF(J897=0,"0",VLOOKUP(J897/M897,Master!$N$5:$P$11,3,TRUE)),"Sales Agst No FC")</f>
        <v>0-25</v>
      </c>
    </row>
    <row r="898" spans="1:32" x14ac:dyDescent="0.45">
      <c r="A898" s="60" t="s">
        <v>2302</v>
      </c>
      <c r="B898" s="61" t="s">
        <v>1123</v>
      </c>
      <c r="C898" s="61" t="s">
        <v>1140</v>
      </c>
      <c r="D898" s="61" t="s">
        <v>1268</v>
      </c>
      <c r="E898" s="62" t="s">
        <v>1009</v>
      </c>
      <c r="F898" s="62" t="s">
        <v>2184</v>
      </c>
      <c r="G898" s="63">
        <v>44593</v>
      </c>
      <c r="H898" s="64">
        <v>5805</v>
      </c>
      <c r="I898" s="61" t="str">
        <f t="shared" si="76"/>
        <v>Demand</v>
      </c>
      <c r="J898" s="66">
        <v>167</v>
      </c>
      <c r="K898" s="67">
        <v>421</v>
      </c>
      <c r="L898" s="64">
        <v>421</v>
      </c>
      <c r="M898" s="64">
        <v>500</v>
      </c>
      <c r="N898" s="67">
        <f>ABS(K898-$J898)</f>
        <v>254</v>
      </c>
      <c r="O898" s="64">
        <f>ABS(L898-$J898)</f>
        <v>254</v>
      </c>
      <c r="P898" s="64">
        <f>ABS(M898-$J898)</f>
        <v>333</v>
      </c>
      <c r="Q898" s="66">
        <v>3.3382577243910578</v>
      </c>
      <c r="R898" s="66">
        <f>$Q898*J898</f>
        <v>557.4890399733066</v>
      </c>
      <c r="S898" s="67">
        <f>$Q898*K898</f>
        <v>1405.4065019686354</v>
      </c>
      <c r="T898" s="64">
        <f>$Q898*L898</f>
        <v>1405.4065019686354</v>
      </c>
      <c r="U898" s="64">
        <f>$Q898*M898</f>
        <v>1669.1288621955289</v>
      </c>
      <c r="V898" s="67">
        <f t="shared" si="73"/>
        <v>847.91746199532884</v>
      </c>
      <c r="W898" s="64">
        <f t="shared" si="74"/>
        <v>847.91746199532884</v>
      </c>
      <c r="X898" s="117">
        <f t="shared" si="75"/>
        <v>1111.6398222222224</v>
      </c>
      <c r="Y898" s="75">
        <f>IFERROR(MAX(1-N898/$J898,0),1)</f>
        <v>0</v>
      </c>
      <c r="Z898" s="27">
        <f>IFERROR(MAX(1-O898/$J898,0),1)</f>
        <v>0</v>
      </c>
      <c r="AA898" s="76">
        <f>IFERROR(MAX(1-P898/$J898,0),1)</f>
        <v>0</v>
      </c>
      <c r="AB898" s="65" t="str">
        <f>IF(SUM($J898,M898)=0,"Others",VLOOKUP(AA898,Master!$B$4:$D$13,3,TRUE))</f>
        <v>0-10%</v>
      </c>
      <c r="AC898" s="60" t="str">
        <f>IF(SUM(J898,K898)=0,"Others",IF(AND(K898=0,J898&gt;0),"Not Forecasted But Sold",IF(AND(K898&gt;0,J898=0),"Forecasted But Not Sold",IF(K898/J898&gt;1.1,"Overforecast",IF(K898/J898&lt;0.9,"Underforecast","Normal")))))</f>
        <v>Overforecast</v>
      </c>
      <c r="AD898" s="61" t="str">
        <f>IF(SUM(J898,L898)=0,"Others",IF(AND(L898=0,J898&gt;0),"Not Forecasted But Sold",IF(AND(L898&gt;0,J898=0),"Forecasted But Not Sold",IF(L898/J898&gt;1.1,"Overforecast",IF(L898/J898&lt;0.9,"Underforecast","Normal")))))</f>
        <v>Overforecast</v>
      </c>
      <c r="AE898" s="61" t="str">
        <f>IF(SUM(J898,M898)=0,"Others",IF(AND(M898=0,J898&gt;0),"Not Forecasted But Sold",IF(AND(M898&gt;0,J898=0),"Forecasted But Not Sold",IF(M898/J898&gt;1.1,"Overforecast",IF(M898/J898&lt;0.9,"Underforecast","Normal")))))</f>
        <v>Overforecast</v>
      </c>
      <c r="AF898" s="144" t="str">
        <f>IFERROR(IF(J898=0,"0",VLOOKUP(J898/M898,Master!$N$5:$P$11,3,TRUE)),"Sales Agst No FC")</f>
        <v>25-50</v>
      </c>
    </row>
    <row r="899" spans="1:32" x14ac:dyDescent="0.45">
      <c r="A899" s="60" t="s">
        <v>2302</v>
      </c>
      <c r="B899" s="61" t="s">
        <v>1123</v>
      </c>
      <c r="C899" s="61" t="s">
        <v>1140</v>
      </c>
      <c r="D899" s="61" t="s">
        <v>1268</v>
      </c>
      <c r="E899" s="62" t="s">
        <v>1010</v>
      </c>
      <c r="F899" s="62" t="s">
        <v>2185</v>
      </c>
      <c r="G899" s="63">
        <v>44593</v>
      </c>
      <c r="H899" s="64">
        <v>1584</v>
      </c>
      <c r="I899" s="61" t="str">
        <f t="shared" si="76"/>
        <v>Demand</v>
      </c>
      <c r="J899" s="66">
        <v>1315</v>
      </c>
      <c r="K899" s="67">
        <v>1246</v>
      </c>
      <c r="L899" s="64">
        <v>1246</v>
      </c>
      <c r="M899" s="64">
        <v>1500</v>
      </c>
      <c r="N899" s="67">
        <f>ABS(K899-$J899)</f>
        <v>69</v>
      </c>
      <c r="O899" s="64">
        <f>ABS(L899-$J899)</f>
        <v>69</v>
      </c>
      <c r="P899" s="64">
        <f>ABS(M899-$J899)</f>
        <v>185</v>
      </c>
      <c r="Q899" s="66">
        <v>2.6478882640109354</v>
      </c>
      <c r="R899" s="66">
        <f>$Q899*J899</f>
        <v>3481.97306717438</v>
      </c>
      <c r="S899" s="67">
        <f>$Q899*K899</f>
        <v>3299.2687769576255</v>
      </c>
      <c r="T899" s="64">
        <f>$Q899*L899</f>
        <v>3299.2687769576255</v>
      </c>
      <c r="U899" s="64">
        <f>$Q899*M899</f>
        <v>3971.832396016403</v>
      </c>
      <c r="V899" s="67">
        <f t="shared" si="73"/>
        <v>182.70429021675454</v>
      </c>
      <c r="W899" s="64">
        <f t="shared" si="74"/>
        <v>182.70429021675454</v>
      </c>
      <c r="X899" s="117">
        <f t="shared" si="75"/>
        <v>489.85932884202293</v>
      </c>
      <c r="Y899" s="75">
        <f>IFERROR(MAX(1-N899/$J899,0),1)</f>
        <v>0.9475285171102662</v>
      </c>
      <c r="Z899" s="27">
        <f>IFERROR(MAX(1-O899/$J899,0),1)</f>
        <v>0.9475285171102662</v>
      </c>
      <c r="AA899" s="76">
        <f>IFERROR(MAX(1-P899/$J899,0),1)</f>
        <v>0.85931558935361219</v>
      </c>
      <c r="AB899" s="65" t="str">
        <f>IF(SUM($J899,M899)=0,"Others",VLOOKUP(AA899,Master!$B$4:$D$13,3,TRUE))</f>
        <v>80-90%</v>
      </c>
      <c r="AC899" s="60" t="str">
        <f>IF(SUM(J899,K899)=0,"Others",IF(AND(K899=0,J899&gt;0),"Not Forecasted But Sold",IF(AND(K899&gt;0,J899=0),"Forecasted But Not Sold",IF(K899/J899&gt;1.1,"Overforecast",IF(K899/J899&lt;0.9,"Underforecast","Normal")))))</f>
        <v>Normal</v>
      </c>
      <c r="AD899" s="61" t="str">
        <f>IF(SUM(J899,L899)=0,"Others",IF(AND(L899=0,J899&gt;0),"Not Forecasted But Sold",IF(AND(L899&gt;0,J899=0),"Forecasted But Not Sold",IF(L899/J899&gt;1.1,"Overforecast",IF(L899/J899&lt;0.9,"Underforecast","Normal")))))</f>
        <v>Normal</v>
      </c>
      <c r="AE899" s="61" t="str">
        <f>IF(SUM(J899,M899)=0,"Others",IF(AND(M899=0,J899&gt;0),"Not Forecasted But Sold",IF(AND(M899&gt;0,J899=0),"Forecasted But Not Sold",IF(M899/J899&gt;1.1,"Overforecast",IF(M899/J899&lt;0.9,"Underforecast","Normal")))))</f>
        <v>Overforecast</v>
      </c>
      <c r="AF899" s="144" t="str">
        <f>IFERROR(IF(J899=0,"0",VLOOKUP(J899/M899,Master!$N$5:$P$11,3,TRUE)),"Sales Agst No FC")</f>
        <v>80-120</v>
      </c>
    </row>
    <row r="900" spans="1:32" x14ac:dyDescent="0.45">
      <c r="A900" s="60" t="s">
        <v>2302</v>
      </c>
      <c r="B900" s="61" t="s">
        <v>1123</v>
      </c>
      <c r="C900" s="61" t="s">
        <v>1140</v>
      </c>
      <c r="D900" s="61" t="s">
        <v>1268</v>
      </c>
      <c r="E900" s="62" t="s">
        <v>1011</v>
      </c>
      <c r="F900" s="62" t="s">
        <v>2186</v>
      </c>
      <c r="G900" s="63">
        <v>44593</v>
      </c>
      <c r="H900" s="64">
        <v>1286</v>
      </c>
      <c r="I900" s="61" t="str">
        <f t="shared" si="76"/>
        <v>Demand</v>
      </c>
      <c r="J900" s="66">
        <v>49</v>
      </c>
      <c r="K900" s="67">
        <v>211</v>
      </c>
      <c r="L900" s="64">
        <v>211</v>
      </c>
      <c r="M900" s="64">
        <v>200</v>
      </c>
      <c r="N900" s="67">
        <f>ABS(K900-$J900)</f>
        <v>162</v>
      </c>
      <c r="O900" s="64">
        <f>ABS(L900-$J900)</f>
        <v>162</v>
      </c>
      <c r="P900" s="64">
        <f>ABS(M900-$J900)</f>
        <v>151</v>
      </c>
      <c r="Q900" s="66">
        <v>2.2752301943198803</v>
      </c>
      <c r="R900" s="66">
        <f>$Q900*J900</f>
        <v>111.48627952167413</v>
      </c>
      <c r="S900" s="67">
        <f>$Q900*K900</f>
        <v>480.07357100149471</v>
      </c>
      <c r="T900" s="64">
        <f>$Q900*L900</f>
        <v>480.07357100149471</v>
      </c>
      <c r="U900" s="64">
        <f>$Q900*M900</f>
        <v>455.04603886397604</v>
      </c>
      <c r="V900" s="67">
        <f t="shared" si="73"/>
        <v>368.58729147982058</v>
      </c>
      <c r="W900" s="64">
        <f t="shared" si="74"/>
        <v>368.58729147982058</v>
      </c>
      <c r="X900" s="117">
        <f t="shared" si="75"/>
        <v>343.5597593423019</v>
      </c>
      <c r="Y900" s="75">
        <f>IFERROR(MAX(1-N900/$J900,0),1)</f>
        <v>0</v>
      </c>
      <c r="Z900" s="27">
        <f>IFERROR(MAX(1-O900/$J900,0),1)</f>
        <v>0</v>
      </c>
      <c r="AA900" s="76">
        <f>IFERROR(MAX(1-P900/$J900,0),1)</f>
        <v>0</v>
      </c>
      <c r="AB900" s="65" t="str">
        <f>IF(SUM($J900,M900)=0,"Others",VLOOKUP(AA900,Master!$B$4:$D$13,3,TRUE))</f>
        <v>0-10%</v>
      </c>
      <c r="AC900" s="60" t="str">
        <f>IF(SUM(J900,K900)=0,"Others",IF(AND(K900=0,J900&gt;0),"Not Forecasted But Sold",IF(AND(K900&gt;0,J900=0),"Forecasted But Not Sold",IF(K900/J900&gt;1.1,"Overforecast",IF(K900/J900&lt;0.9,"Underforecast","Normal")))))</f>
        <v>Overforecast</v>
      </c>
      <c r="AD900" s="61" t="str">
        <f>IF(SUM(J900,L900)=0,"Others",IF(AND(L900=0,J900&gt;0),"Not Forecasted But Sold",IF(AND(L900&gt;0,J900=0),"Forecasted But Not Sold",IF(L900/J900&gt;1.1,"Overforecast",IF(L900/J900&lt;0.9,"Underforecast","Normal")))))</f>
        <v>Overforecast</v>
      </c>
      <c r="AE900" s="61" t="str">
        <f>IF(SUM(J900,M900)=0,"Others",IF(AND(M900=0,J900&gt;0),"Not Forecasted But Sold",IF(AND(M900&gt;0,J900=0),"Forecasted But Not Sold",IF(M900/J900&gt;1.1,"Overforecast",IF(M900/J900&lt;0.9,"Underforecast","Normal")))))</f>
        <v>Overforecast</v>
      </c>
      <c r="AF900" s="144" t="str">
        <f>IFERROR(IF(J900=0,"0",VLOOKUP(J900/M900,Master!$N$5:$P$11,3,TRUE)),"Sales Agst No FC")</f>
        <v>0-25</v>
      </c>
    </row>
    <row r="901" spans="1:32" x14ac:dyDescent="0.45">
      <c r="A901" s="60" t="s">
        <v>2302</v>
      </c>
      <c r="B901" s="61" t="s">
        <v>1122</v>
      </c>
      <c r="C901" s="61" t="s">
        <v>1140</v>
      </c>
      <c r="D901" s="61" t="s">
        <v>1269</v>
      </c>
      <c r="E901" s="62" t="s">
        <v>1012</v>
      </c>
      <c r="F901" s="62" t="s">
        <v>2187</v>
      </c>
      <c r="G901" s="63">
        <v>44593</v>
      </c>
      <c r="H901" s="64">
        <v>3161</v>
      </c>
      <c r="I901" s="61" t="str">
        <f t="shared" si="76"/>
        <v>Demand</v>
      </c>
      <c r="J901" s="66">
        <v>141</v>
      </c>
      <c r="K901" s="67">
        <v>417</v>
      </c>
      <c r="L901" s="64">
        <v>417</v>
      </c>
      <c r="M901" s="64">
        <v>200</v>
      </c>
      <c r="N901" s="67">
        <f>ABS(K901-$J901)</f>
        <v>276</v>
      </c>
      <c r="O901" s="64">
        <f>ABS(L901-$J901)</f>
        <v>276</v>
      </c>
      <c r="P901" s="64">
        <f>ABS(M901-$J901)</f>
        <v>59</v>
      </c>
      <c r="Q901" s="66">
        <v>1.6344419558248773</v>
      </c>
      <c r="R901" s="66">
        <f>$Q901*J901</f>
        <v>230.45631577130769</v>
      </c>
      <c r="S901" s="67">
        <f>$Q901*K901</f>
        <v>681.56229557897382</v>
      </c>
      <c r="T901" s="64">
        <f>$Q901*L901</f>
        <v>681.56229557897382</v>
      </c>
      <c r="U901" s="64">
        <f>$Q901*M901</f>
        <v>326.88839116497547</v>
      </c>
      <c r="V901" s="67">
        <f t="shared" si="73"/>
        <v>451.10597980766613</v>
      </c>
      <c r="W901" s="64">
        <f t="shared" si="74"/>
        <v>451.10597980766613</v>
      </c>
      <c r="X901" s="117">
        <f t="shared" si="75"/>
        <v>96.432075393667787</v>
      </c>
      <c r="Y901" s="75">
        <f>IFERROR(MAX(1-N901/$J901,0),1)</f>
        <v>0</v>
      </c>
      <c r="Z901" s="27">
        <f>IFERROR(MAX(1-O901/$J901,0),1)</f>
        <v>0</v>
      </c>
      <c r="AA901" s="76">
        <f>IFERROR(MAX(1-P901/$J901,0),1)</f>
        <v>0.58156028368794321</v>
      </c>
      <c r="AB901" s="65" t="str">
        <f>IF(SUM($J901,M901)=0,"Others",VLOOKUP(AA901,Master!$B$4:$D$13,3,TRUE))</f>
        <v>50-60%</v>
      </c>
      <c r="AC901" s="60" t="str">
        <f>IF(SUM(J901,K901)=0,"Others",IF(AND(K901=0,J901&gt;0),"Not Forecasted But Sold",IF(AND(K901&gt;0,J901=0),"Forecasted But Not Sold",IF(K901/J901&gt;1.1,"Overforecast",IF(K901/J901&lt;0.9,"Underforecast","Normal")))))</f>
        <v>Overforecast</v>
      </c>
      <c r="AD901" s="61" t="str">
        <f>IF(SUM(J901,L901)=0,"Others",IF(AND(L901=0,J901&gt;0),"Not Forecasted But Sold",IF(AND(L901&gt;0,J901=0),"Forecasted But Not Sold",IF(L901/J901&gt;1.1,"Overforecast",IF(L901/J901&lt;0.9,"Underforecast","Normal")))))</f>
        <v>Overforecast</v>
      </c>
      <c r="AE901" s="61" t="str">
        <f>IF(SUM(J901,M901)=0,"Others",IF(AND(M901=0,J901&gt;0),"Not Forecasted But Sold",IF(AND(M901&gt;0,J901=0),"Forecasted But Not Sold",IF(M901/J901&gt;1.1,"Overforecast",IF(M901/J901&lt;0.9,"Underforecast","Normal")))))</f>
        <v>Overforecast</v>
      </c>
      <c r="AF901" s="144" t="str">
        <f>IFERROR(IF(J901=0,"0",VLOOKUP(J901/M901,Master!$N$5:$P$11,3,TRUE)),"Sales Agst No FC")</f>
        <v>50-80</v>
      </c>
    </row>
    <row r="902" spans="1:32" x14ac:dyDescent="0.45">
      <c r="A902" s="60" t="s">
        <v>2302</v>
      </c>
      <c r="B902" s="61" t="s">
        <v>1122</v>
      </c>
      <c r="C902" s="61" t="s">
        <v>1140</v>
      </c>
      <c r="D902" s="61" t="s">
        <v>1269</v>
      </c>
      <c r="E902" s="62" t="s">
        <v>1013</v>
      </c>
      <c r="F902" s="62" t="s">
        <v>2188</v>
      </c>
      <c r="G902" s="63">
        <v>44593</v>
      </c>
      <c r="H902" s="64">
        <v>584</v>
      </c>
      <c r="I902" s="61" t="str">
        <f t="shared" si="76"/>
        <v>Demand</v>
      </c>
      <c r="J902" s="66">
        <v>74</v>
      </c>
      <c r="K902" s="67">
        <v>109</v>
      </c>
      <c r="L902" s="64">
        <v>109</v>
      </c>
      <c r="M902" s="64">
        <v>105</v>
      </c>
      <c r="N902" s="67">
        <f>ABS(K902-$J902)</f>
        <v>35</v>
      </c>
      <c r="O902" s="64">
        <f>ABS(L902-$J902)</f>
        <v>35</v>
      </c>
      <c r="P902" s="64">
        <f>ABS(M902-$J902)</f>
        <v>31</v>
      </c>
      <c r="Q902" s="66">
        <v>4.8571</v>
      </c>
      <c r="R902" s="66">
        <f>$Q902*J902</f>
        <v>359.42540000000002</v>
      </c>
      <c r="S902" s="67">
        <f>$Q902*K902</f>
        <v>529.4239</v>
      </c>
      <c r="T902" s="64">
        <f>$Q902*L902</f>
        <v>529.4239</v>
      </c>
      <c r="U902" s="64">
        <f>$Q902*M902</f>
        <v>509.99549999999999</v>
      </c>
      <c r="V902" s="67">
        <f t="shared" si="73"/>
        <v>169.99849999999998</v>
      </c>
      <c r="W902" s="64">
        <f t="shared" si="74"/>
        <v>169.99849999999998</v>
      </c>
      <c r="X902" s="117">
        <f t="shared" si="75"/>
        <v>150.57009999999997</v>
      </c>
      <c r="Y902" s="75">
        <f>IFERROR(MAX(1-N902/$J902,0),1)</f>
        <v>0.52702702702702697</v>
      </c>
      <c r="Z902" s="27">
        <f>IFERROR(MAX(1-O902/$J902,0),1)</f>
        <v>0.52702702702702697</v>
      </c>
      <c r="AA902" s="76">
        <f>IFERROR(MAX(1-P902/$J902,0),1)</f>
        <v>0.58108108108108114</v>
      </c>
      <c r="AB902" s="65" t="str">
        <f>IF(SUM($J902,M902)=0,"Others",VLOOKUP(AA902,Master!$B$4:$D$13,3,TRUE))</f>
        <v>50-60%</v>
      </c>
      <c r="AC902" s="60" t="str">
        <f>IF(SUM(J902,K902)=0,"Others",IF(AND(K902=0,J902&gt;0),"Not Forecasted But Sold",IF(AND(K902&gt;0,J902=0),"Forecasted But Not Sold",IF(K902/J902&gt;1.1,"Overforecast",IF(K902/J902&lt;0.9,"Underforecast","Normal")))))</f>
        <v>Overforecast</v>
      </c>
      <c r="AD902" s="61" t="str">
        <f>IF(SUM(J902,L902)=0,"Others",IF(AND(L902=0,J902&gt;0),"Not Forecasted But Sold",IF(AND(L902&gt;0,J902=0),"Forecasted But Not Sold",IF(L902/J902&gt;1.1,"Overforecast",IF(L902/J902&lt;0.9,"Underforecast","Normal")))))</f>
        <v>Overforecast</v>
      </c>
      <c r="AE902" s="61" t="str">
        <f>IF(SUM(J902,M902)=0,"Others",IF(AND(M902=0,J902&gt;0),"Not Forecasted But Sold",IF(AND(M902&gt;0,J902=0),"Forecasted But Not Sold",IF(M902/J902&gt;1.1,"Overforecast",IF(M902/J902&lt;0.9,"Underforecast","Normal")))))</f>
        <v>Overforecast</v>
      </c>
      <c r="AF902" s="144" t="str">
        <f>IFERROR(IF(J902=0,"0",VLOOKUP(J902/M902,Master!$N$5:$P$11,3,TRUE)),"Sales Agst No FC")</f>
        <v>50-80</v>
      </c>
    </row>
    <row r="903" spans="1:32" x14ac:dyDescent="0.45">
      <c r="A903" s="60" t="s">
        <v>2302</v>
      </c>
      <c r="B903" s="61" t="s">
        <v>1122</v>
      </c>
      <c r="C903" s="61" t="s">
        <v>1140</v>
      </c>
      <c r="D903" s="61" t="s">
        <v>1269</v>
      </c>
      <c r="E903" s="62" t="s">
        <v>1014</v>
      </c>
      <c r="F903" s="62" t="s">
        <v>2189</v>
      </c>
      <c r="G903" s="63">
        <v>44593</v>
      </c>
      <c r="H903" s="64">
        <v>1054</v>
      </c>
      <c r="I903" s="61" t="str">
        <f t="shared" si="76"/>
        <v>Demand</v>
      </c>
      <c r="J903" s="66">
        <v>200</v>
      </c>
      <c r="K903" s="67">
        <v>230</v>
      </c>
      <c r="L903" s="64">
        <v>230</v>
      </c>
      <c r="M903" s="64">
        <v>300</v>
      </c>
      <c r="N903" s="67">
        <f>ABS(K903-$J903)</f>
        <v>30</v>
      </c>
      <c r="O903" s="64">
        <f>ABS(L903-$J903)</f>
        <v>30</v>
      </c>
      <c r="P903" s="64">
        <f>ABS(M903-$J903)</f>
        <v>100</v>
      </c>
      <c r="Q903" s="66">
        <v>2.8460834898444882</v>
      </c>
      <c r="R903" s="66">
        <f>$Q903*J903</f>
        <v>569.21669796889762</v>
      </c>
      <c r="S903" s="67">
        <f>$Q903*K903</f>
        <v>654.59920266423228</v>
      </c>
      <c r="T903" s="64">
        <f>$Q903*L903</f>
        <v>654.59920266423228</v>
      </c>
      <c r="U903" s="64">
        <f>$Q903*M903</f>
        <v>853.82504695334649</v>
      </c>
      <c r="V903" s="67">
        <f t="shared" si="73"/>
        <v>85.38250469533466</v>
      </c>
      <c r="W903" s="64">
        <f t="shared" si="74"/>
        <v>85.38250469533466</v>
      </c>
      <c r="X903" s="117">
        <f t="shared" si="75"/>
        <v>284.60834898444887</v>
      </c>
      <c r="Y903" s="75">
        <f>IFERROR(MAX(1-N903/$J903,0),1)</f>
        <v>0.85</v>
      </c>
      <c r="Z903" s="27">
        <f>IFERROR(MAX(1-O903/$J903,0),1)</f>
        <v>0.85</v>
      </c>
      <c r="AA903" s="76">
        <f>IFERROR(MAX(1-P903/$J903,0),1)</f>
        <v>0.5</v>
      </c>
      <c r="AB903" s="65" t="str">
        <f>IF(SUM($J903,M903)=0,"Others",VLOOKUP(AA903,Master!$B$4:$D$13,3,TRUE))</f>
        <v>40-50%</v>
      </c>
      <c r="AC903" s="60" t="str">
        <f>IF(SUM(J903,K903)=0,"Others",IF(AND(K903=0,J903&gt;0),"Not Forecasted But Sold",IF(AND(K903&gt;0,J903=0),"Forecasted But Not Sold",IF(K903/J903&gt;1.1,"Overforecast",IF(K903/J903&lt;0.9,"Underforecast","Normal")))))</f>
        <v>Overforecast</v>
      </c>
      <c r="AD903" s="61" t="str">
        <f>IF(SUM(J903,L903)=0,"Others",IF(AND(L903=0,J903&gt;0),"Not Forecasted But Sold",IF(AND(L903&gt;0,J903=0),"Forecasted But Not Sold",IF(L903/J903&gt;1.1,"Overforecast",IF(L903/J903&lt;0.9,"Underforecast","Normal")))))</f>
        <v>Overforecast</v>
      </c>
      <c r="AE903" s="61" t="str">
        <f>IF(SUM(J903,M903)=0,"Others",IF(AND(M903=0,J903&gt;0),"Not Forecasted But Sold",IF(AND(M903&gt;0,J903=0),"Forecasted But Not Sold",IF(M903/J903&gt;1.1,"Overforecast",IF(M903/J903&lt;0.9,"Underforecast","Normal")))))</f>
        <v>Overforecast</v>
      </c>
      <c r="AF903" s="144" t="str">
        <f>IFERROR(IF(J903=0,"0",VLOOKUP(J903/M903,Master!$N$5:$P$11,3,TRUE)),"Sales Agst No FC")</f>
        <v>50-80</v>
      </c>
    </row>
    <row r="904" spans="1:32" x14ac:dyDescent="0.45">
      <c r="A904" s="60" t="s">
        <v>2302</v>
      </c>
      <c r="B904" s="61" t="s">
        <v>1122</v>
      </c>
      <c r="C904" s="61" t="s">
        <v>1140</v>
      </c>
      <c r="D904" s="61" t="s">
        <v>1269</v>
      </c>
      <c r="E904" s="62" t="s">
        <v>1015</v>
      </c>
      <c r="F904" s="62" t="s">
        <v>2190</v>
      </c>
      <c r="G904" s="63">
        <v>44593</v>
      </c>
      <c r="H904" s="64">
        <v>72354</v>
      </c>
      <c r="I904" s="61" t="str">
        <f t="shared" si="76"/>
        <v>Demand</v>
      </c>
      <c r="J904" s="66">
        <v>27809</v>
      </c>
      <c r="K904" s="67">
        <v>31397</v>
      </c>
      <c r="L904" s="64">
        <v>31397</v>
      </c>
      <c r="M904" s="64">
        <v>34000</v>
      </c>
      <c r="N904" s="67">
        <f>ABS(K904-$J904)</f>
        <v>3588</v>
      </c>
      <c r="O904" s="64">
        <f>ABS(L904-$J904)</f>
        <v>3588</v>
      </c>
      <c r="P904" s="64">
        <f>ABS(M904-$J904)</f>
        <v>6191</v>
      </c>
      <c r="Q904" s="66">
        <v>3.099740124928569</v>
      </c>
      <c r="R904" s="66">
        <f>$Q904*J904</f>
        <v>86200.673134138575</v>
      </c>
      <c r="S904" s="67">
        <f>$Q904*K904</f>
        <v>97322.540702382277</v>
      </c>
      <c r="T904" s="64">
        <f>$Q904*L904</f>
        <v>97322.540702382277</v>
      </c>
      <c r="U904" s="64">
        <f>$Q904*M904</f>
        <v>105391.16424757135</v>
      </c>
      <c r="V904" s="67">
        <f t="shared" si="73"/>
        <v>11121.867568243702</v>
      </c>
      <c r="W904" s="64">
        <f t="shared" si="74"/>
        <v>11121.867568243702</v>
      </c>
      <c r="X904" s="117">
        <f t="shared" si="75"/>
        <v>19190.49111343277</v>
      </c>
      <c r="Y904" s="75">
        <f>IFERROR(MAX(1-N904/$J904,0),1)</f>
        <v>0.87097702182746595</v>
      </c>
      <c r="Z904" s="27">
        <f>IFERROR(MAX(1-O904/$J904,0),1)</f>
        <v>0.87097702182746595</v>
      </c>
      <c r="AA904" s="76">
        <f>IFERROR(MAX(1-P904/$J904,0),1)</f>
        <v>0.7773742313639469</v>
      </c>
      <c r="AB904" s="65" t="str">
        <f>IF(SUM($J904,M904)=0,"Others",VLOOKUP(AA904,Master!$B$4:$D$13,3,TRUE))</f>
        <v>70-80%</v>
      </c>
      <c r="AC904" s="60" t="str">
        <f>IF(SUM(J904,K904)=0,"Others",IF(AND(K904=0,J904&gt;0),"Not Forecasted But Sold",IF(AND(K904&gt;0,J904=0),"Forecasted But Not Sold",IF(K904/J904&gt;1.1,"Overforecast",IF(K904/J904&lt;0.9,"Underforecast","Normal")))))</f>
        <v>Overforecast</v>
      </c>
      <c r="AD904" s="61" t="str">
        <f>IF(SUM(J904,L904)=0,"Others",IF(AND(L904=0,J904&gt;0),"Not Forecasted But Sold",IF(AND(L904&gt;0,J904=0),"Forecasted But Not Sold",IF(L904/J904&gt;1.1,"Overforecast",IF(L904/J904&lt;0.9,"Underforecast","Normal")))))</f>
        <v>Overforecast</v>
      </c>
      <c r="AE904" s="61" t="str">
        <f>IF(SUM(J904,M904)=0,"Others",IF(AND(M904=0,J904&gt;0),"Not Forecasted But Sold",IF(AND(M904&gt;0,J904=0),"Forecasted But Not Sold",IF(M904/J904&gt;1.1,"Overforecast",IF(M904/J904&lt;0.9,"Underforecast","Normal")))))</f>
        <v>Overforecast</v>
      </c>
      <c r="AF904" s="144" t="str">
        <f>IFERROR(IF(J904=0,"0",VLOOKUP(J904/M904,Master!$N$5:$P$11,3,TRUE)),"Sales Agst No FC")</f>
        <v>80-120</v>
      </c>
    </row>
    <row r="905" spans="1:32" x14ac:dyDescent="0.45">
      <c r="A905" s="60" t="s">
        <v>2302</v>
      </c>
      <c r="B905" s="61" t="s">
        <v>1122</v>
      </c>
      <c r="C905" s="61" t="s">
        <v>1140</v>
      </c>
      <c r="D905" s="61" t="s">
        <v>1269</v>
      </c>
      <c r="E905" s="62" t="s">
        <v>1016</v>
      </c>
      <c r="F905" s="62" t="s">
        <v>2191</v>
      </c>
      <c r="G905" s="63">
        <v>44593</v>
      </c>
      <c r="H905" s="64">
        <v>121</v>
      </c>
      <c r="I905" s="61" t="str">
        <f t="shared" si="76"/>
        <v>Supply</v>
      </c>
      <c r="J905" s="66">
        <v>135</v>
      </c>
      <c r="K905" s="67">
        <v>677</v>
      </c>
      <c r="L905" s="64">
        <v>677</v>
      </c>
      <c r="M905" s="64">
        <v>580</v>
      </c>
      <c r="N905" s="67">
        <f>ABS(K905-$J905)</f>
        <v>542</v>
      </c>
      <c r="O905" s="64">
        <f>ABS(L905-$J905)</f>
        <v>542</v>
      </c>
      <c r="P905" s="64">
        <f>ABS(M905-$J905)</f>
        <v>445</v>
      </c>
      <c r="Q905" s="66">
        <v>4.4759238404621566</v>
      </c>
      <c r="R905" s="66">
        <f>$Q905*J905</f>
        <v>604.24971846239112</v>
      </c>
      <c r="S905" s="67">
        <f>$Q905*K905</f>
        <v>3030.2004399928801</v>
      </c>
      <c r="T905" s="64">
        <f>$Q905*L905</f>
        <v>3030.2004399928801</v>
      </c>
      <c r="U905" s="64">
        <f>$Q905*M905</f>
        <v>2596.0358274680507</v>
      </c>
      <c r="V905" s="67">
        <f t="shared" si="73"/>
        <v>2425.9507215304889</v>
      </c>
      <c r="W905" s="64">
        <f t="shared" si="74"/>
        <v>2425.9507215304889</v>
      </c>
      <c r="X905" s="117">
        <f t="shared" si="75"/>
        <v>1991.7861090056595</v>
      </c>
      <c r="Y905" s="75">
        <f>IFERROR(MAX(1-N905/$J905,0),1)</f>
        <v>0</v>
      </c>
      <c r="Z905" s="27">
        <f>IFERROR(MAX(1-O905/$J905,0),1)</f>
        <v>0</v>
      </c>
      <c r="AA905" s="76">
        <f>IFERROR(MAX(1-P905/$J905,0),1)</f>
        <v>0</v>
      </c>
      <c r="AB905" s="65" t="str">
        <f>IF(SUM($J905,M905)=0,"Others",VLOOKUP(AA905,Master!$B$4:$D$13,3,TRUE))</f>
        <v>0-10%</v>
      </c>
      <c r="AC905" s="60" t="str">
        <f>IF(SUM(J905,K905)=0,"Others",IF(AND(K905=0,J905&gt;0),"Not Forecasted But Sold",IF(AND(K905&gt;0,J905=0),"Forecasted But Not Sold",IF(K905/J905&gt;1.1,"Overforecast",IF(K905/J905&lt;0.9,"Underforecast","Normal")))))</f>
        <v>Overforecast</v>
      </c>
      <c r="AD905" s="61" t="str">
        <f>IF(SUM(J905,L905)=0,"Others",IF(AND(L905=0,J905&gt;0),"Not Forecasted But Sold",IF(AND(L905&gt;0,J905=0),"Forecasted But Not Sold",IF(L905/J905&gt;1.1,"Overforecast",IF(L905/J905&lt;0.9,"Underforecast","Normal")))))</f>
        <v>Overforecast</v>
      </c>
      <c r="AE905" s="61" t="str">
        <f>IF(SUM(J905,M905)=0,"Others",IF(AND(M905=0,J905&gt;0),"Not Forecasted But Sold",IF(AND(M905&gt;0,J905=0),"Forecasted But Not Sold",IF(M905/J905&gt;1.1,"Overforecast",IF(M905/J905&lt;0.9,"Underforecast","Normal")))))</f>
        <v>Overforecast</v>
      </c>
      <c r="AF905" s="144" t="str">
        <f>IFERROR(IF(J905=0,"0",VLOOKUP(J905/M905,Master!$N$5:$P$11,3,TRUE)),"Sales Agst No FC")</f>
        <v>0-25</v>
      </c>
    </row>
    <row r="906" spans="1:32" x14ac:dyDescent="0.45">
      <c r="A906" s="60" t="s">
        <v>2302</v>
      </c>
      <c r="B906" s="61" t="s">
        <v>1122</v>
      </c>
      <c r="C906" s="61" t="s">
        <v>1140</v>
      </c>
      <c r="D906" s="61" t="s">
        <v>1269</v>
      </c>
      <c r="E906" s="62" t="s">
        <v>1017</v>
      </c>
      <c r="F906" s="62" t="s">
        <v>2192</v>
      </c>
      <c r="G906" s="63">
        <v>44593</v>
      </c>
      <c r="H906" s="64">
        <v>249</v>
      </c>
      <c r="I906" s="61" t="str">
        <f t="shared" si="76"/>
        <v>Demand</v>
      </c>
      <c r="J906" s="66">
        <v>48</v>
      </c>
      <c r="K906" s="67">
        <v>46</v>
      </c>
      <c r="L906" s="64">
        <v>46</v>
      </c>
      <c r="M906" s="64">
        <v>20</v>
      </c>
      <c r="N906" s="67">
        <f>ABS(K906-$J906)</f>
        <v>2</v>
      </c>
      <c r="O906" s="64">
        <f>ABS(L906-$J906)</f>
        <v>2</v>
      </c>
      <c r="P906" s="64">
        <f>ABS(M906-$J906)</f>
        <v>28</v>
      </c>
      <c r="Q906" s="66">
        <v>3.4033999999999995</v>
      </c>
      <c r="R906" s="66">
        <f>$Q906*J906</f>
        <v>163.36319999999998</v>
      </c>
      <c r="S906" s="67">
        <f>$Q906*K906</f>
        <v>156.55639999999997</v>
      </c>
      <c r="T906" s="64">
        <f>$Q906*L906</f>
        <v>156.55639999999997</v>
      </c>
      <c r="U906" s="64">
        <f>$Q906*M906</f>
        <v>68.067999999999984</v>
      </c>
      <c r="V906" s="67">
        <f t="shared" si="73"/>
        <v>6.8068000000000097</v>
      </c>
      <c r="W906" s="64">
        <f t="shared" si="74"/>
        <v>6.8068000000000097</v>
      </c>
      <c r="X906" s="117">
        <f t="shared" si="75"/>
        <v>95.295199999999994</v>
      </c>
      <c r="Y906" s="75">
        <f>IFERROR(MAX(1-N906/$J906,0),1)</f>
        <v>0.95833333333333337</v>
      </c>
      <c r="Z906" s="27">
        <f>IFERROR(MAX(1-O906/$J906,0),1)</f>
        <v>0.95833333333333337</v>
      </c>
      <c r="AA906" s="76">
        <f>IFERROR(MAX(1-P906/$J906,0),1)</f>
        <v>0.41666666666666663</v>
      </c>
      <c r="AB906" s="65" t="str">
        <f>IF(SUM($J906,M906)=0,"Others",VLOOKUP(AA906,Master!$B$4:$D$13,3,TRUE))</f>
        <v>40-50%</v>
      </c>
      <c r="AC906" s="60" t="str">
        <f>IF(SUM(J906,K906)=0,"Others",IF(AND(K906=0,J906&gt;0),"Not Forecasted But Sold",IF(AND(K906&gt;0,J906=0),"Forecasted But Not Sold",IF(K906/J906&gt;1.1,"Overforecast",IF(K906/J906&lt;0.9,"Underforecast","Normal")))))</f>
        <v>Normal</v>
      </c>
      <c r="AD906" s="61" t="str">
        <f>IF(SUM(J906,L906)=0,"Others",IF(AND(L906=0,J906&gt;0),"Not Forecasted But Sold",IF(AND(L906&gt;0,J906=0),"Forecasted But Not Sold",IF(L906/J906&gt;1.1,"Overforecast",IF(L906/J906&lt;0.9,"Underforecast","Normal")))))</f>
        <v>Normal</v>
      </c>
      <c r="AE906" s="61" t="str">
        <f>IF(SUM(J906,M906)=0,"Others",IF(AND(M906=0,J906&gt;0),"Not Forecasted But Sold",IF(AND(M906&gt;0,J906=0),"Forecasted But Not Sold",IF(M906/J906&gt;1.1,"Overforecast",IF(M906/J906&lt;0.9,"Underforecast","Normal")))))</f>
        <v>Underforecast</v>
      </c>
      <c r="AF906" s="144" t="str">
        <f>IFERROR(IF(J906=0,"0",VLOOKUP(J906/M906,Master!$N$5:$P$11,3,TRUE)),"Sales Agst No FC")</f>
        <v>&gt;200"</v>
      </c>
    </row>
    <row r="907" spans="1:32" x14ac:dyDescent="0.45">
      <c r="A907" s="60" t="s">
        <v>2302</v>
      </c>
      <c r="B907" s="61" t="s">
        <v>1122</v>
      </c>
      <c r="C907" s="61" t="s">
        <v>1140</v>
      </c>
      <c r="D907" s="61" t="s">
        <v>1269</v>
      </c>
      <c r="E907" s="62" t="s">
        <v>1018</v>
      </c>
      <c r="F907" s="62" t="s">
        <v>2193</v>
      </c>
      <c r="G907" s="63">
        <v>44593</v>
      </c>
      <c r="H907" s="64">
        <v>681</v>
      </c>
      <c r="I907" s="61" t="str">
        <f t="shared" si="76"/>
        <v>Demand</v>
      </c>
      <c r="J907" s="66">
        <v>23</v>
      </c>
      <c r="K907" s="67">
        <v>50</v>
      </c>
      <c r="L907" s="64">
        <v>50</v>
      </c>
      <c r="M907" s="64">
        <v>30</v>
      </c>
      <c r="N907" s="67">
        <f>ABS(K907-$J907)</f>
        <v>27</v>
      </c>
      <c r="O907" s="64">
        <f>ABS(L907-$J907)</f>
        <v>27</v>
      </c>
      <c r="P907" s="64">
        <f>ABS(M907-$J907)</f>
        <v>7</v>
      </c>
      <c r="Q907" s="66">
        <v>5.5930000000000009</v>
      </c>
      <c r="R907" s="66">
        <f>$Q907*J907</f>
        <v>128.63900000000001</v>
      </c>
      <c r="S907" s="67">
        <f>$Q907*K907</f>
        <v>279.65000000000003</v>
      </c>
      <c r="T907" s="64">
        <f>$Q907*L907</f>
        <v>279.65000000000003</v>
      </c>
      <c r="U907" s="64">
        <f>$Q907*M907</f>
        <v>167.79000000000002</v>
      </c>
      <c r="V907" s="67">
        <f t="shared" si="73"/>
        <v>151.01100000000002</v>
      </c>
      <c r="W907" s="64">
        <f t="shared" si="74"/>
        <v>151.01100000000002</v>
      </c>
      <c r="X907" s="117">
        <f t="shared" si="75"/>
        <v>39.15100000000001</v>
      </c>
      <c r="Y907" s="75">
        <f>IFERROR(MAX(1-N907/$J907,0),1)</f>
        <v>0</v>
      </c>
      <c r="Z907" s="27">
        <f>IFERROR(MAX(1-O907/$J907,0),1)</f>
        <v>0</v>
      </c>
      <c r="AA907" s="76">
        <f>IFERROR(MAX(1-P907/$J907,0),1)</f>
        <v>0.69565217391304346</v>
      </c>
      <c r="AB907" s="65" t="str">
        <f>IF(SUM($J907,M907)=0,"Others",VLOOKUP(AA907,Master!$B$4:$D$13,3,TRUE))</f>
        <v>60-70%</v>
      </c>
      <c r="AC907" s="60" t="str">
        <f>IF(SUM(J907,K907)=0,"Others",IF(AND(K907=0,J907&gt;0),"Not Forecasted But Sold",IF(AND(K907&gt;0,J907=0),"Forecasted But Not Sold",IF(K907/J907&gt;1.1,"Overforecast",IF(K907/J907&lt;0.9,"Underforecast","Normal")))))</f>
        <v>Overforecast</v>
      </c>
      <c r="AD907" s="61" t="str">
        <f>IF(SUM(J907,L907)=0,"Others",IF(AND(L907=0,J907&gt;0),"Not Forecasted But Sold",IF(AND(L907&gt;0,J907=0),"Forecasted But Not Sold",IF(L907/J907&gt;1.1,"Overforecast",IF(L907/J907&lt;0.9,"Underforecast","Normal")))))</f>
        <v>Overforecast</v>
      </c>
      <c r="AE907" s="61" t="str">
        <f>IF(SUM(J907,M907)=0,"Others",IF(AND(M907=0,J907&gt;0),"Not Forecasted But Sold",IF(AND(M907&gt;0,J907=0),"Forecasted But Not Sold",IF(M907/J907&gt;1.1,"Overforecast",IF(M907/J907&lt;0.9,"Underforecast","Normal")))))</f>
        <v>Overforecast</v>
      </c>
      <c r="AF907" s="144" t="str">
        <f>IFERROR(IF(J907=0,"0",VLOOKUP(J907/M907,Master!$N$5:$P$11,3,TRUE)),"Sales Agst No FC")</f>
        <v>50-80</v>
      </c>
    </row>
    <row r="908" spans="1:32" x14ac:dyDescent="0.45">
      <c r="A908" s="60" t="s">
        <v>2302</v>
      </c>
      <c r="B908" s="61" t="s">
        <v>1122</v>
      </c>
      <c r="C908" s="61" t="s">
        <v>1140</v>
      </c>
      <c r="D908" s="61" t="s">
        <v>1269</v>
      </c>
      <c r="E908" s="62" t="s">
        <v>1019</v>
      </c>
      <c r="F908" s="62" t="s">
        <v>2194</v>
      </c>
      <c r="G908" s="63">
        <v>44593</v>
      </c>
      <c r="H908" s="64">
        <v>1416</v>
      </c>
      <c r="I908" s="61" t="str">
        <f t="shared" si="76"/>
        <v>Demand</v>
      </c>
      <c r="J908" s="66">
        <v>705</v>
      </c>
      <c r="K908" s="67">
        <v>1137</v>
      </c>
      <c r="L908" s="64">
        <v>1137</v>
      </c>
      <c r="M908" s="64">
        <v>850</v>
      </c>
      <c r="N908" s="67">
        <f>ABS(K908-$J908)</f>
        <v>432</v>
      </c>
      <c r="O908" s="64">
        <f>ABS(L908-$J908)</f>
        <v>432</v>
      </c>
      <c r="P908" s="64">
        <f>ABS(M908-$J908)</f>
        <v>145</v>
      </c>
      <c r="Q908" s="66">
        <v>10.983700000000001</v>
      </c>
      <c r="R908" s="66">
        <f>$Q908*J908</f>
        <v>7743.5085000000008</v>
      </c>
      <c r="S908" s="67">
        <f>$Q908*K908</f>
        <v>12488.466900000001</v>
      </c>
      <c r="T908" s="64">
        <f>$Q908*L908</f>
        <v>12488.466900000001</v>
      </c>
      <c r="U908" s="64">
        <f>$Q908*M908</f>
        <v>9336.1450000000004</v>
      </c>
      <c r="V908" s="67">
        <f t="shared" si="73"/>
        <v>4744.9584000000004</v>
      </c>
      <c r="W908" s="64">
        <f t="shared" si="74"/>
        <v>4744.9584000000004</v>
      </c>
      <c r="X908" s="117">
        <f t="shared" si="75"/>
        <v>1592.6364999999996</v>
      </c>
      <c r="Y908" s="75">
        <f>IFERROR(MAX(1-N908/$J908,0),1)</f>
        <v>0.38723404255319149</v>
      </c>
      <c r="Z908" s="27">
        <f>IFERROR(MAX(1-O908/$J908,0),1)</f>
        <v>0.38723404255319149</v>
      </c>
      <c r="AA908" s="76">
        <f>IFERROR(MAX(1-P908/$J908,0),1)</f>
        <v>0.79432624113475181</v>
      </c>
      <c r="AB908" s="65" t="str">
        <f>IF(SUM($J908,M908)=0,"Others",VLOOKUP(AA908,Master!$B$4:$D$13,3,TRUE))</f>
        <v>70-80%</v>
      </c>
      <c r="AC908" s="60" t="str">
        <f>IF(SUM(J908,K908)=0,"Others",IF(AND(K908=0,J908&gt;0),"Not Forecasted But Sold",IF(AND(K908&gt;0,J908=0),"Forecasted But Not Sold",IF(K908/J908&gt;1.1,"Overforecast",IF(K908/J908&lt;0.9,"Underforecast","Normal")))))</f>
        <v>Overforecast</v>
      </c>
      <c r="AD908" s="61" t="str">
        <f>IF(SUM(J908,L908)=0,"Others",IF(AND(L908=0,J908&gt;0),"Not Forecasted But Sold",IF(AND(L908&gt;0,J908=0),"Forecasted But Not Sold",IF(L908/J908&gt;1.1,"Overforecast",IF(L908/J908&lt;0.9,"Underforecast","Normal")))))</f>
        <v>Overforecast</v>
      </c>
      <c r="AE908" s="61" t="str">
        <f>IF(SUM(J908,M908)=0,"Others",IF(AND(M908=0,J908&gt;0),"Not Forecasted But Sold",IF(AND(M908&gt;0,J908=0),"Forecasted But Not Sold",IF(M908/J908&gt;1.1,"Overforecast",IF(M908/J908&lt;0.9,"Underforecast","Normal")))))</f>
        <v>Overforecast</v>
      </c>
      <c r="AF908" s="144" t="str">
        <f>IFERROR(IF(J908=0,"0",VLOOKUP(J908/M908,Master!$N$5:$P$11,3,TRUE)),"Sales Agst No FC")</f>
        <v>80-120</v>
      </c>
    </row>
    <row r="909" spans="1:32" x14ac:dyDescent="0.45">
      <c r="A909" s="60" t="s">
        <v>2302</v>
      </c>
      <c r="B909" s="61" t="s">
        <v>1122</v>
      </c>
      <c r="C909" s="61" t="s">
        <v>1140</v>
      </c>
      <c r="D909" s="61" t="s">
        <v>1269</v>
      </c>
      <c r="E909" s="62" t="s">
        <v>1020</v>
      </c>
      <c r="F909" s="62" t="s">
        <v>2195</v>
      </c>
      <c r="G909" s="63">
        <v>44593</v>
      </c>
      <c r="H909" s="64">
        <v>2921</v>
      </c>
      <c r="I909" s="61" t="str">
        <f t="shared" si="76"/>
        <v>Demand</v>
      </c>
      <c r="J909" s="66">
        <v>65</v>
      </c>
      <c r="K909" s="67">
        <v>231</v>
      </c>
      <c r="L909" s="64">
        <v>231</v>
      </c>
      <c r="M909" s="64">
        <v>140</v>
      </c>
      <c r="N909" s="67">
        <f>ABS(K909-$J909)</f>
        <v>166</v>
      </c>
      <c r="O909" s="64">
        <f>ABS(L909-$J909)</f>
        <v>166</v>
      </c>
      <c r="P909" s="64">
        <f>ABS(M909-$J909)</f>
        <v>75</v>
      </c>
      <c r="Q909" s="66">
        <v>9.912700000000001</v>
      </c>
      <c r="R909" s="66">
        <f>$Q909*J909</f>
        <v>644.32550000000003</v>
      </c>
      <c r="S909" s="67">
        <f>$Q909*K909</f>
        <v>2289.8337000000001</v>
      </c>
      <c r="T909" s="64">
        <f>$Q909*L909</f>
        <v>2289.8337000000001</v>
      </c>
      <c r="U909" s="64">
        <f>$Q909*M909</f>
        <v>1387.7780000000002</v>
      </c>
      <c r="V909" s="67">
        <f t="shared" si="73"/>
        <v>1645.5082000000002</v>
      </c>
      <c r="W909" s="64">
        <f t="shared" si="74"/>
        <v>1645.5082000000002</v>
      </c>
      <c r="X909" s="117">
        <f t="shared" si="75"/>
        <v>743.45250000000021</v>
      </c>
      <c r="Y909" s="75">
        <f>IFERROR(MAX(1-N909/$J909,0),1)</f>
        <v>0</v>
      </c>
      <c r="Z909" s="27">
        <f>IFERROR(MAX(1-O909/$J909,0),1)</f>
        <v>0</v>
      </c>
      <c r="AA909" s="76">
        <f>IFERROR(MAX(1-P909/$J909,0),1)</f>
        <v>0</v>
      </c>
      <c r="AB909" s="65" t="str">
        <f>IF(SUM($J909,M909)=0,"Others",VLOOKUP(AA909,Master!$B$4:$D$13,3,TRUE))</f>
        <v>0-10%</v>
      </c>
      <c r="AC909" s="60" t="str">
        <f>IF(SUM(J909,K909)=0,"Others",IF(AND(K909=0,J909&gt;0),"Not Forecasted But Sold",IF(AND(K909&gt;0,J909=0),"Forecasted But Not Sold",IF(K909/J909&gt;1.1,"Overforecast",IF(K909/J909&lt;0.9,"Underforecast","Normal")))))</f>
        <v>Overforecast</v>
      </c>
      <c r="AD909" s="61" t="str">
        <f>IF(SUM(J909,L909)=0,"Others",IF(AND(L909=0,J909&gt;0),"Not Forecasted But Sold",IF(AND(L909&gt;0,J909=0),"Forecasted But Not Sold",IF(L909/J909&gt;1.1,"Overforecast",IF(L909/J909&lt;0.9,"Underforecast","Normal")))))</f>
        <v>Overforecast</v>
      </c>
      <c r="AE909" s="61" t="str">
        <f>IF(SUM(J909,M909)=0,"Others",IF(AND(M909=0,J909&gt;0),"Not Forecasted But Sold",IF(AND(M909&gt;0,J909=0),"Forecasted But Not Sold",IF(M909/J909&gt;1.1,"Overforecast",IF(M909/J909&lt;0.9,"Underforecast","Normal")))))</f>
        <v>Overforecast</v>
      </c>
      <c r="AF909" s="144" t="str">
        <f>IFERROR(IF(J909=0,"0",VLOOKUP(J909/M909,Master!$N$5:$P$11,3,TRUE)),"Sales Agst No FC")</f>
        <v>25-50</v>
      </c>
    </row>
    <row r="910" spans="1:32" x14ac:dyDescent="0.45">
      <c r="A910" s="60" t="s">
        <v>2302</v>
      </c>
      <c r="B910" s="61" t="s">
        <v>1123</v>
      </c>
      <c r="C910" s="61" t="s">
        <v>1140</v>
      </c>
      <c r="D910" s="61" t="s">
        <v>1269</v>
      </c>
      <c r="E910" s="62" t="s">
        <v>1021</v>
      </c>
      <c r="F910" s="62" t="s">
        <v>2196</v>
      </c>
      <c r="G910" s="63">
        <v>44593</v>
      </c>
      <c r="H910" s="64">
        <v>56419</v>
      </c>
      <c r="I910" s="61" t="str">
        <f t="shared" si="76"/>
        <v>Demand</v>
      </c>
      <c r="J910" s="66">
        <v>22255</v>
      </c>
      <c r="K910" s="67">
        <v>0</v>
      </c>
      <c r="L910" s="64">
        <v>0</v>
      </c>
      <c r="M910" s="64">
        <v>21000</v>
      </c>
      <c r="N910" s="67">
        <f>ABS(K910-$J910)</f>
        <v>22255</v>
      </c>
      <c r="O910" s="64">
        <f>ABS(L910-$J910)</f>
        <v>22255</v>
      </c>
      <c r="P910" s="64">
        <f>ABS(M910-$J910)</f>
        <v>1255</v>
      </c>
      <c r="Q910" s="66">
        <v>1.0623546899670833</v>
      </c>
      <c r="R910" s="66">
        <f>$Q910*J910</f>
        <v>23642.703625217437</v>
      </c>
      <c r="S910" s="67">
        <f>$Q910*K910</f>
        <v>0</v>
      </c>
      <c r="T910" s="64">
        <f>$Q910*L910</f>
        <v>0</v>
      </c>
      <c r="U910" s="64">
        <f>$Q910*M910</f>
        <v>22309.44848930875</v>
      </c>
      <c r="V910" s="67">
        <f t="shared" si="73"/>
        <v>23642.703625217437</v>
      </c>
      <c r="W910" s="64">
        <f t="shared" si="74"/>
        <v>23642.703625217437</v>
      </c>
      <c r="X910" s="117">
        <f t="shared" si="75"/>
        <v>1333.2551359086865</v>
      </c>
      <c r="Y910" s="75">
        <f>IFERROR(MAX(1-N910/$J910,0),1)</f>
        <v>0</v>
      </c>
      <c r="Z910" s="27">
        <f>IFERROR(MAX(1-O910/$J910,0),1)</f>
        <v>0</v>
      </c>
      <c r="AA910" s="76">
        <f>IFERROR(MAX(1-P910/$J910,0),1)</f>
        <v>0.94360817793754215</v>
      </c>
      <c r="AB910" s="65" t="str">
        <f>IF(SUM($J910,M910)=0,"Others",VLOOKUP(AA910,Master!$B$4:$D$13,3,TRUE))</f>
        <v>90-100%</v>
      </c>
      <c r="AC910" s="60" t="str">
        <f>IF(SUM(J910,K910)=0,"Others",IF(AND(K910=0,J910&gt;0),"Not Forecasted But Sold",IF(AND(K910&gt;0,J910=0),"Forecasted But Not Sold",IF(K910/J910&gt;1.1,"Overforecast",IF(K910/J910&lt;0.9,"Underforecast","Normal")))))</f>
        <v>Not Forecasted But Sold</v>
      </c>
      <c r="AD910" s="61" t="str">
        <f>IF(SUM(J910,L910)=0,"Others",IF(AND(L910=0,J910&gt;0),"Not Forecasted But Sold",IF(AND(L910&gt;0,J910=0),"Forecasted But Not Sold",IF(L910/J910&gt;1.1,"Overforecast",IF(L910/J910&lt;0.9,"Underforecast","Normal")))))</f>
        <v>Not Forecasted But Sold</v>
      </c>
      <c r="AE910" s="61" t="str">
        <f>IF(SUM(J910,M910)=0,"Others",IF(AND(M910=0,J910&gt;0),"Not Forecasted But Sold",IF(AND(M910&gt;0,J910=0),"Forecasted But Not Sold",IF(M910/J910&gt;1.1,"Overforecast",IF(M910/J910&lt;0.9,"Underforecast","Normal")))))</f>
        <v>Normal</v>
      </c>
      <c r="AF910" s="144" t="str">
        <f>IFERROR(IF(J910=0,"0",VLOOKUP(J910/M910,Master!$N$5:$P$11,3,TRUE)),"Sales Agst No FC")</f>
        <v>80-120</v>
      </c>
    </row>
    <row r="911" spans="1:32" x14ac:dyDescent="0.45">
      <c r="A911" s="60" t="s">
        <v>2302</v>
      </c>
      <c r="B911" s="61" t="s">
        <v>1121</v>
      </c>
      <c r="C911" s="61" t="s">
        <v>1140</v>
      </c>
      <c r="D911" s="61" t="s">
        <v>1269</v>
      </c>
      <c r="E911" s="62" t="s">
        <v>1022</v>
      </c>
      <c r="F911" s="62" t="s">
        <v>2197</v>
      </c>
      <c r="G911" s="63">
        <v>44593</v>
      </c>
      <c r="H911" s="64">
        <v>23</v>
      </c>
      <c r="I911" s="61" t="str">
        <f t="shared" si="76"/>
        <v>Supply</v>
      </c>
      <c r="J911" s="66">
        <v>1</v>
      </c>
      <c r="K911" s="67">
        <v>3269</v>
      </c>
      <c r="L911" s="64">
        <v>3269</v>
      </c>
      <c r="M911" s="64">
        <v>500</v>
      </c>
      <c r="N911" s="67">
        <f>ABS(K911-$J911)</f>
        <v>3268</v>
      </c>
      <c r="O911" s="64">
        <f>ABS(L911-$J911)</f>
        <v>3268</v>
      </c>
      <c r="P911" s="64">
        <f>ABS(M911-$J911)</f>
        <v>499</v>
      </c>
      <c r="Q911" s="66">
        <v>3.0783689139568438</v>
      </c>
      <c r="R911" s="66">
        <f>$Q911*J911</f>
        <v>3.0783689139568438</v>
      </c>
      <c r="S911" s="67">
        <f>$Q911*K911</f>
        <v>10063.187979724922</v>
      </c>
      <c r="T911" s="64">
        <f>$Q911*L911</f>
        <v>10063.187979724922</v>
      </c>
      <c r="U911" s="64">
        <f>$Q911*M911</f>
        <v>1539.1844569784218</v>
      </c>
      <c r="V911" s="67">
        <f t="shared" si="73"/>
        <v>10060.109610810965</v>
      </c>
      <c r="W911" s="64">
        <f t="shared" si="74"/>
        <v>10060.109610810965</v>
      </c>
      <c r="X911" s="117">
        <f t="shared" si="75"/>
        <v>1536.106088064465</v>
      </c>
      <c r="Y911" s="75">
        <f>IFERROR(MAX(1-N911/$J911,0),1)</f>
        <v>0</v>
      </c>
      <c r="Z911" s="27">
        <f>IFERROR(MAX(1-O911/$J911,0),1)</f>
        <v>0</v>
      </c>
      <c r="AA911" s="76">
        <f>IFERROR(MAX(1-P911/$J911,0),1)</f>
        <v>0</v>
      </c>
      <c r="AB911" s="65" t="str">
        <f>IF(SUM($J911,M911)=0,"Others",VLOOKUP(AA911,Master!$B$4:$D$13,3,TRUE))</f>
        <v>0-10%</v>
      </c>
      <c r="AC911" s="60" t="str">
        <f>IF(SUM(J911,K911)=0,"Others",IF(AND(K911=0,J911&gt;0),"Not Forecasted But Sold",IF(AND(K911&gt;0,J911=0),"Forecasted But Not Sold",IF(K911/J911&gt;1.1,"Overforecast",IF(K911/J911&lt;0.9,"Underforecast","Normal")))))</f>
        <v>Overforecast</v>
      </c>
      <c r="AD911" s="61" t="str">
        <f>IF(SUM(J911,L911)=0,"Others",IF(AND(L911=0,J911&gt;0),"Not Forecasted But Sold",IF(AND(L911&gt;0,J911=0),"Forecasted But Not Sold",IF(L911/J911&gt;1.1,"Overforecast",IF(L911/J911&lt;0.9,"Underforecast","Normal")))))</f>
        <v>Overforecast</v>
      </c>
      <c r="AE911" s="61" t="str">
        <f>IF(SUM(J911,M911)=0,"Others",IF(AND(M911=0,J911&gt;0),"Not Forecasted But Sold",IF(AND(M911&gt;0,J911=0),"Forecasted But Not Sold",IF(M911/J911&gt;1.1,"Overforecast",IF(M911/J911&lt;0.9,"Underforecast","Normal")))))</f>
        <v>Overforecast</v>
      </c>
      <c r="AF911" s="144" t="str">
        <f>IFERROR(IF(J911=0,"0",VLOOKUP(J911/M911,Master!$N$5:$P$11,3,TRUE)),"Sales Agst No FC")</f>
        <v>0-25</v>
      </c>
    </row>
    <row r="912" spans="1:32" x14ac:dyDescent="0.45">
      <c r="A912" s="60" t="s">
        <v>2302</v>
      </c>
      <c r="B912" s="61" t="s">
        <v>1120</v>
      </c>
      <c r="C912" s="61" t="s">
        <v>1140</v>
      </c>
      <c r="D912" s="61" t="s">
        <v>1269</v>
      </c>
      <c r="E912" s="62" t="s">
        <v>1023</v>
      </c>
      <c r="F912" s="62" t="s">
        <v>2198</v>
      </c>
      <c r="G912" s="63">
        <v>44593</v>
      </c>
      <c r="H912" s="64">
        <v>49591</v>
      </c>
      <c r="I912" s="61" t="str">
        <f t="shared" si="76"/>
        <v>Demand</v>
      </c>
      <c r="J912" s="66">
        <v>20907</v>
      </c>
      <c r="K912" s="67">
        <v>23914</v>
      </c>
      <c r="L912" s="64">
        <v>23914</v>
      </c>
      <c r="M912" s="64">
        <v>26500</v>
      </c>
      <c r="N912" s="67">
        <f>ABS(K912-$J912)</f>
        <v>3007</v>
      </c>
      <c r="O912" s="64">
        <f>ABS(L912-$J912)</f>
        <v>3007</v>
      </c>
      <c r="P912" s="64">
        <f>ABS(M912-$J912)</f>
        <v>5593</v>
      </c>
      <c r="Q912" s="66">
        <v>2.0779452846416491</v>
      </c>
      <c r="R912" s="66">
        <f>$Q912*J912</f>
        <v>43443.602066002954</v>
      </c>
      <c r="S912" s="67">
        <f>$Q912*K912</f>
        <v>49691.983536920394</v>
      </c>
      <c r="T912" s="64">
        <f>$Q912*L912</f>
        <v>49691.983536920394</v>
      </c>
      <c r="U912" s="64">
        <f>$Q912*M912</f>
        <v>55065.550043003699</v>
      </c>
      <c r="V912" s="67">
        <f t="shared" si="73"/>
        <v>6248.3814709174403</v>
      </c>
      <c r="W912" s="64">
        <f t="shared" si="74"/>
        <v>6248.3814709174403</v>
      </c>
      <c r="X912" s="117">
        <f t="shared" si="75"/>
        <v>11621.947977000746</v>
      </c>
      <c r="Y912" s="75">
        <f>IFERROR(MAX(1-N912/$J912,0),1)</f>
        <v>0.85617257377911704</v>
      </c>
      <c r="Z912" s="27">
        <f>IFERROR(MAX(1-O912/$J912,0),1)</f>
        <v>0.85617257377911704</v>
      </c>
      <c r="AA912" s="76">
        <f>IFERROR(MAX(1-P912/$J912,0),1)</f>
        <v>0.73248194384655863</v>
      </c>
      <c r="AB912" s="65" t="str">
        <f>IF(SUM($J912,M912)=0,"Others",VLOOKUP(AA912,Master!$B$4:$D$13,3,TRUE))</f>
        <v>70-80%</v>
      </c>
      <c r="AC912" s="60" t="str">
        <f>IF(SUM(J912,K912)=0,"Others",IF(AND(K912=0,J912&gt;0),"Not Forecasted But Sold",IF(AND(K912&gt;0,J912=0),"Forecasted But Not Sold",IF(K912/J912&gt;1.1,"Overforecast",IF(K912/J912&lt;0.9,"Underforecast","Normal")))))</f>
        <v>Overforecast</v>
      </c>
      <c r="AD912" s="61" t="str">
        <f>IF(SUM(J912,L912)=0,"Others",IF(AND(L912=0,J912&gt;0),"Not Forecasted But Sold",IF(AND(L912&gt;0,J912=0),"Forecasted But Not Sold",IF(L912/J912&gt;1.1,"Overforecast",IF(L912/J912&lt;0.9,"Underforecast","Normal")))))</f>
        <v>Overforecast</v>
      </c>
      <c r="AE912" s="61" t="str">
        <f>IF(SUM(J912,M912)=0,"Others",IF(AND(M912=0,J912&gt;0),"Not Forecasted But Sold",IF(AND(M912&gt;0,J912=0),"Forecasted But Not Sold",IF(M912/J912&gt;1.1,"Overforecast",IF(M912/J912&lt;0.9,"Underforecast","Normal")))))</f>
        <v>Overforecast</v>
      </c>
      <c r="AF912" s="144" t="str">
        <f>IFERROR(IF(J912=0,"0",VLOOKUP(J912/M912,Master!$N$5:$P$11,3,TRUE)),"Sales Agst No FC")</f>
        <v>50-80</v>
      </c>
    </row>
    <row r="913" spans="1:32" x14ac:dyDescent="0.45">
      <c r="A913" s="60" t="s">
        <v>2302</v>
      </c>
      <c r="B913" s="61" t="s">
        <v>1123</v>
      </c>
      <c r="C913" s="61" t="s">
        <v>1143</v>
      </c>
      <c r="D913" s="61" t="s">
        <v>1270</v>
      </c>
      <c r="E913" s="62" t="s">
        <v>1024</v>
      </c>
      <c r="F913" s="62" t="s">
        <v>2199</v>
      </c>
      <c r="G913" s="63">
        <v>44593</v>
      </c>
      <c r="H913" s="64">
        <v>6264</v>
      </c>
      <c r="I913" s="61" t="str">
        <f t="shared" si="76"/>
        <v>Demand</v>
      </c>
      <c r="J913" s="66">
        <v>3221</v>
      </c>
      <c r="K913" s="67">
        <v>3776</v>
      </c>
      <c r="L913" s="64">
        <v>3776</v>
      </c>
      <c r="M913" s="64">
        <v>5000</v>
      </c>
      <c r="N913" s="67">
        <f>ABS(K913-$J913)</f>
        <v>555</v>
      </c>
      <c r="O913" s="64">
        <f>ABS(L913-$J913)</f>
        <v>555</v>
      </c>
      <c r="P913" s="64">
        <f>ABS(M913-$J913)</f>
        <v>1779</v>
      </c>
      <c r="Q913" s="66">
        <v>17.18444193413341</v>
      </c>
      <c r="R913" s="66">
        <f>$Q913*J913</f>
        <v>55351.087469843711</v>
      </c>
      <c r="S913" s="67">
        <f>$Q913*K913</f>
        <v>64888.452743287758</v>
      </c>
      <c r="T913" s="64">
        <f>$Q913*L913</f>
        <v>64888.452743287758</v>
      </c>
      <c r="U913" s="64">
        <f>$Q913*M913</f>
        <v>85922.209670667056</v>
      </c>
      <c r="V913" s="67">
        <f t="shared" ref="V913:V948" si="77">ABS(S913-$R913)</f>
        <v>9537.3652734440475</v>
      </c>
      <c r="W913" s="64">
        <f t="shared" ref="W913:W948" si="78">ABS(T913-$R913)</f>
        <v>9537.3652734440475</v>
      </c>
      <c r="X913" s="117">
        <f t="shared" ref="X913:X948" si="79">ABS(U913-R913)</f>
        <v>30571.122200823345</v>
      </c>
      <c r="Y913" s="75">
        <f>IFERROR(MAX(1-N913/$J913,0),1)</f>
        <v>0.82769326296181311</v>
      </c>
      <c r="Z913" s="27">
        <f>IFERROR(MAX(1-O913/$J913,0),1)</f>
        <v>0.82769326296181311</v>
      </c>
      <c r="AA913" s="76">
        <f>IFERROR(MAX(1-P913/$J913,0),1)</f>
        <v>0.44768705371002793</v>
      </c>
      <c r="AB913" s="65" t="str">
        <f>IF(SUM($J913,M913)=0,"Others",VLOOKUP(AA913,Master!$B$4:$D$13,3,TRUE))</f>
        <v>40-50%</v>
      </c>
      <c r="AC913" s="60" t="str">
        <f>IF(SUM(J913,K913)=0,"Others",IF(AND(K913=0,J913&gt;0),"Not Forecasted But Sold",IF(AND(K913&gt;0,J913=0),"Forecasted But Not Sold",IF(K913/J913&gt;1.1,"Overforecast",IF(K913/J913&lt;0.9,"Underforecast","Normal")))))</f>
        <v>Overforecast</v>
      </c>
      <c r="AD913" s="61" t="str">
        <f>IF(SUM(J913,L913)=0,"Others",IF(AND(L913=0,J913&gt;0),"Not Forecasted But Sold",IF(AND(L913&gt;0,J913=0),"Forecasted But Not Sold",IF(L913/J913&gt;1.1,"Overforecast",IF(L913/J913&lt;0.9,"Underforecast","Normal")))))</f>
        <v>Overforecast</v>
      </c>
      <c r="AE913" s="61" t="str">
        <f>IF(SUM(J913,M913)=0,"Others",IF(AND(M913=0,J913&gt;0),"Not Forecasted But Sold",IF(AND(M913&gt;0,J913=0),"Forecasted But Not Sold",IF(M913/J913&gt;1.1,"Overforecast",IF(M913/J913&lt;0.9,"Underforecast","Normal")))))</f>
        <v>Overforecast</v>
      </c>
      <c r="AF913" s="144" t="str">
        <f>IFERROR(IF(J913=0,"0",VLOOKUP(J913/M913,Master!$N$5:$P$11,3,TRUE)),"Sales Agst No FC")</f>
        <v>50-80</v>
      </c>
    </row>
    <row r="914" spans="1:32" x14ac:dyDescent="0.45">
      <c r="A914" s="60" t="s">
        <v>2302</v>
      </c>
      <c r="B914" s="61" t="s">
        <v>1120</v>
      </c>
      <c r="C914" s="61" t="s">
        <v>1143</v>
      </c>
      <c r="D914" s="61" t="s">
        <v>1270</v>
      </c>
      <c r="E914" s="62" t="s">
        <v>1025</v>
      </c>
      <c r="F914" s="62" t="s">
        <v>2200</v>
      </c>
      <c r="G914" s="63">
        <v>44593</v>
      </c>
      <c r="H914" s="64">
        <v>450</v>
      </c>
      <c r="I914" s="61" t="str">
        <f t="shared" si="76"/>
        <v>Demand</v>
      </c>
      <c r="J914" s="66">
        <v>150</v>
      </c>
      <c r="K914" s="67">
        <v>481</v>
      </c>
      <c r="L914" s="64">
        <v>481</v>
      </c>
      <c r="M914" s="64">
        <v>500</v>
      </c>
      <c r="N914" s="67">
        <f>ABS(K914-$J914)</f>
        <v>331</v>
      </c>
      <c r="O914" s="64">
        <f>ABS(L914-$J914)</f>
        <v>331</v>
      </c>
      <c r="P914" s="64">
        <f>ABS(M914-$J914)</f>
        <v>350</v>
      </c>
      <c r="Q914" s="66">
        <v>23.799999999999997</v>
      </c>
      <c r="R914" s="66">
        <f>$Q914*J914</f>
        <v>3569.9999999999995</v>
      </c>
      <c r="S914" s="67">
        <f>$Q914*K914</f>
        <v>11447.8</v>
      </c>
      <c r="T914" s="64">
        <f>$Q914*L914</f>
        <v>11447.8</v>
      </c>
      <c r="U914" s="64">
        <f>$Q914*M914</f>
        <v>11899.999999999998</v>
      </c>
      <c r="V914" s="67">
        <f t="shared" si="77"/>
        <v>7877.7999999999993</v>
      </c>
      <c r="W914" s="64">
        <f t="shared" si="78"/>
        <v>7877.7999999999993</v>
      </c>
      <c r="X914" s="117">
        <f t="shared" si="79"/>
        <v>8329.9999999999982</v>
      </c>
      <c r="Y914" s="75">
        <f>IFERROR(MAX(1-N914/$J914,0),1)</f>
        <v>0</v>
      </c>
      <c r="Z914" s="27">
        <f>IFERROR(MAX(1-O914/$J914,0),1)</f>
        <v>0</v>
      </c>
      <c r="AA914" s="76">
        <f>IFERROR(MAX(1-P914/$J914,0),1)</f>
        <v>0</v>
      </c>
      <c r="AB914" s="65" t="str">
        <f>IF(SUM($J914,M914)=0,"Others",VLOOKUP(AA914,Master!$B$4:$D$13,3,TRUE))</f>
        <v>0-10%</v>
      </c>
      <c r="AC914" s="60" t="str">
        <f>IF(SUM(J914,K914)=0,"Others",IF(AND(K914=0,J914&gt;0),"Not Forecasted But Sold",IF(AND(K914&gt;0,J914=0),"Forecasted But Not Sold",IF(K914/J914&gt;1.1,"Overforecast",IF(K914/J914&lt;0.9,"Underforecast","Normal")))))</f>
        <v>Overforecast</v>
      </c>
      <c r="AD914" s="61" t="str">
        <f>IF(SUM(J914,L914)=0,"Others",IF(AND(L914=0,J914&gt;0),"Not Forecasted But Sold",IF(AND(L914&gt;0,J914=0),"Forecasted But Not Sold",IF(L914/J914&gt;1.1,"Overforecast",IF(L914/J914&lt;0.9,"Underforecast","Normal")))))</f>
        <v>Overforecast</v>
      </c>
      <c r="AE914" s="61" t="str">
        <f>IF(SUM(J914,M914)=0,"Others",IF(AND(M914=0,J914&gt;0),"Not Forecasted But Sold",IF(AND(M914&gt;0,J914=0),"Forecasted But Not Sold",IF(M914/J914&gt;1.1,"Overforecast",IF(M914/J914&lt;0.9,"Underforecast","Normal")))))</f>
        <v>Overforecast</v>
      </c>
      <c r="AF914" s="144" t="str">
        <f>IFERROR(IF(J914=0,"0",VLOOKUP(J914/M914,Master!$N$5:$P$11,3,TRUE)),"Sales Agst No FC")</f>
        <v>25-50</v>
      </c>
    </row>
    <row r="915" spans="1:32" x14ac:dyDescent="0.45">
      <c r="A915" s="60" t="s">
        <v>2302</v>
      </c>
      <c r="B915" s="61" t="s">
        <v>1121</v>
      </c>
      <c r="C915" s="61" t="s">
        <v>1143</v>
      </c>
      <c r="D915" s="61" t="s">
        <v>1270</v>
      </c>
      <c r="E915" s="62" t="s">
        <v>1026</v>
      </c>
      <c r="F915" s="62" t="s">
        <v>2201</v>
      </c>
      <c r="G915" s="63">
        <v>44593</v>
      </c>
      <c r="H915" s="64">
        <v>150</v>
      </c>
      <c r="I915" s="61" t="str">
        <f t="shared" si="76"/>
        <v>Demand</v>
      </c>
      <c r="J915" s="66">
        <v>80</v>
      </c>
      <c r="K915" s="67">
        <v>598</v>
      </c>
      <c r="L915" s="64">
        <v>598</v>
      </c>
      <c r="M915" s="64">
        <v>550</v>
      </c>
      <c r="N915" s="67">
        <f>ABS(K915-$J915)</f>
        <v>518</v>
      </c>
      <c r="O915" s="64">
        <f>ABS(L915-$J915)</f>
        <v>518</v>
      </c>
      <c r="P915" s="64">
        <f>ABS(M915-$J915)</f>
        <v>470</v>
      </c>
      <c r="Q915" s="66">
        <v>5.5474485787288401</v>
      </c>
      <c r="R915" s="66">
        <f>$Q915*J915</f>
        <v>443.79588629830721</v>
      </c>
      <c r="S915" s="67">
        <f>$Q915*K915</f>
        <v>3317.3742500798462</v>
      </c>
      <c r="T915" s="64">
        <f>$Q915*L915</f>
        <v>3317.3742500798462</v>
      </c>
      <c r="U915" s="64">
        <f>$Q915*M915</f>
        <v>3051.096718300862</v>
      </c>
      <c r="V915" s="67">
        <f t="shared" si="77"/>
        <v>2873.5783637815389</v>
      </c>
      <c r="W915" s="64">
        <f t="shared" si="78"/>
        <v>2873.5783637815389</v>
      </c>
      <c r="X915" s="117">
        <f t="shared" si="79"/>
        <v>2607.3008320025547</v>
      </c>
      <c r="Y915" s="75">
        <f>IFERROR(MAX(1-N915/$J915,0),1)</f>
        <v>0</v>
      </c>
      <c r="Z915" s="27">
        <f>IFERROR(MAX(1-O915/$J915,0),1)</f>
        <v>0</v>
      </c>
      <c r="AA915" s="76">
        <f>IFERROR(MAX(1-P915/$J915,0),1)</f>
        <v>0</v>
      </c>
      <c r="AB915" s="65" t="str">
        <f>IF(SUM($J915,M915)=0,"Others",VLOOKUP(AA915,Master!$B$4:$D$13,3,TRUE))</f>
        <v>0-10%</v>
      </c>
      <c r="AC915" s="60" t="str">
        <f>IF(SUM(J915,K915)=0,"Others",IF(AND(K915=0,J915&gt;0),"Not Forecasted But Sold",IF(AND(K915&gt;0,J915=0),"Forecasted But Not Sold",IF(K915/J915&gt;1.1,"Overforecast",IF(K915/J915&lt;0.9,"Underforecast","Normal")))))</f>
        <v>Overforecast</v>
      </c>
      <c r="AD915" s="61" t="str">
        <f>IF(SUM(J915,L915)=0,"Others",IF(AND(L915=0,J915&gt;0),"Not Forecasted But Sold",IF(AND(L915&gt;0,J915=0),"Forecasted But Not Sold",IF(L915/J915&gt;1.1,"Overforecast",IF(L915/J915&lt;0.9,"Underforecast","Normal")))))</f>
        <v>Overforecast</v>
      </c>
      <c r="AE915" s="61" t="str">
        <f>IF(SUM(J915,M915)=0,"Others",IF(AND(M915=0,J915&gt;0),"Not Forecasted But Sold",IF(AND(M915&gt;0,J915=0),"Forecasted But Not Sold",IF(M915/J915&gt;1.1,"Overforecast",IF(M915/J915&lt;0.9,"Underforecast","Normal")))))</f>
        <v>Overforecast</v>
      </c>
      <c r="AF915" s="144" t="str">
        <f>IFERROR(IF(J915=0,"0",VLOOKUP(J915/M915,Master!$N$5:$P$11,3,TRUE)),"Sales Agst No FC")</f>
        <v>0-25</v>
      </c>
    </row>
    <row r="916" spans="1:32" x14ac:dyDescent="0.45">
      <c r="A916" s="60" t="s">
        <v>2302</v>
      </c>
      <c r="B916" s="61" t="s">
        <v>1123</v>
      </c>
      <c r="C916" s="61" t="s">
        <v>1143</v>
      </c>
      <c r="D916" s="61" t="s">
        <v>1270</v>
      </c>
      <c r="E916" s="62" t="s">
        <v>1027</v>
      </c>
      <c r="F916" s="62" t="s">
        <v>2202</v>
      </c>
      <c r="G916" s="63">
        <v>44593</v>
      </c>
      <c r="H916" s="64">
        <v>1851</v>
      </c>
      <c r="I916" s="61" t="str">
        <f t="shared" si="76"/>
        <v>Demand</v>
      </c>
      <c r="J916" s="66">
        <v>454</v>
      </c>
      <c r="K916" s="67">
        <v>622</v>
      </c>
      <c r="L916" s="64">
        <v>622</v>
      </c>
      <c r="M916" s="64">
        <v>1400</v>
      </c>
      <c r="N916" s="67">
        <f>ABS(K916-$J916)</f>
        <v>168</v>
      </c>
      <c r="O916" s="64">
        <f>ABS(L916-$J916)</f>
        <v>168</v>
      </c>
      <c r="P916" s="64">
        <f>ABS(M916-$J916)</f>
        <v>946</v>
      </c>
      <c r="Q916" s="66">
        <v>29.765576528384276</v>
      </c>
      <c r="R916" s="66">
        <f>$Q916*J916</f>
        <v>13513.571743886461</v>
      </c>
      <c r="S916" s="67">
        <f>$Q916*K916</f>
        <v>18514.188600655019</v>
      </c>
      <c r="T916" s="64">
        <f>$Q916*L916</f>
        <v>18514.188600655019</v>
      </c>
      <c r="U916" s="64">
        <f>$Q916*M916</f>
        <v>41671.80713973799</v>
      </c>
      <c r="V916" s="67">
        <f t="shared" si="77"/>
        <v>5000.6168567685581</v>
      </c>
      <c r="W916" s="64">
        <f t="shared" si="78"/>
        <v>5000.6168567685581</v>
      </c>
      <c r="X916" s="117">
        <f t="shared" si="79"/>
        <v>28158.23539585153</v>
      </c>
      <c r="Y916" s="75">
        <f>IFERROR(MAX(1-N916/$J916,0),1)</f>
        <v>0.62995594713656389</v>
      </c>
      <c r="Z916" s="27">
        <f>IFERROR(MAX(1-O916/$J916,0),1)</f>
        <v>0.62995594713656389</v>
      </c>
      <c r="AA916" s="76">
        <f>IFERROR(MAX(1-P916/$J916,0),1)</f>
        <v>0</v>
      </c>
      <c r="AB916" s="65" t="str">
        <f>IF(SUM($J916,M916)=0,"Others",VLOOKUP(AA916,Master!$B$4:$D$13,3,TRUE))</f>
        <v>0-10%</v>
      </c>
      <c r="AC916" s="60" t="str">
        <f>IF(SUM(J916,K916)=0,"Others",IF(AND(K916=0,J916&gt;0),"Not Forecasted But Sold",IF(AND(K916&gt;0,J916=0),"Forecasted But Not Sold",IF(K916/J916&gt;1.1,"Overforecast",IF(K916/J916&lt;0.9,"Underforecast","Normal")))))</f>
        <v>Overforecast</v>
      </c>
      <c r="AD916" s="61" t="str">
        <f>IF(SUM(J916,L916)=0,"Others",IF(AND(L916=0,J916&gt;0),"Not Forecasted But Sold",IF(AND(L916&gt;0,J916=0),"Forecasted But Not Sold",IF(L916/J916&gt;1.1,"Overforecast",IF(L916/J916&lt;0.9,"Underforecast","Normal")))))</f>
        <v>Overforecast</v>
      </c>
      <c r="AE916" s="61" t="str">
        <f>IF(SUM(J916,M916)=0,"Others",IF(AND(M916=0,J916&gt;0),"Not Forecasted But Sold",IF(AND(M916&gt;0,J916=0),"Forecasted But Not Sold",IF(M916/J916&gt;1.1,"Overforecast",IF(M916/J916&lt;0.9,"Underforecast","Normal")))))</f>
        <v>Overforecast</v>
      </c>
      <c r="AF916" s="144" t="str">
        <f>IFERROR(IF(J916=0,"0",VLOOKUP(J916/M916,Master!$N$5:$P$11,3,TRUE)),"Sales Agst No FC")</f>
        <v>25-50</v>
      </c>
    </row>
    <row r="917" spans="1:32" x14ac:dyDescent="0.45">
      <c r="A917" s="60" t="s">
        <v>2302</v>
      </c>
      <c r="B917" s="61" t="s">
        <v>1120</v>
      </c>
      <c r="C917" s="61" t="s">
        <v>1143</v>
      </c>
      <c r="D917" s="61" t="s">
        <v>1270</v>
      </c>
      <c r="E917" s="62" t="s">
        <v>1028</v>
      </c>
      <c r="F917" s="62" t="s">
        <v>2203</v>
      </c>
      <c r="G917" s="63">
        <v>44593</v>
      </c>
      <c r="H917" s="64">
        <v>1292</v>
      </c>
      <c r="I917" s="61" t="str">
        <f t="shared" si="76"/>
        <v>Demand</v>
      </c>
      <c r="J917" s="66">
        <v>392</v>
      </c>
      <c r="K917" s="67">
        <v>246</v>
      </c>
      <c r="L917" s="64">
        <v>246</v>
      </c>
      <c r="M917" s="64">
        <v>300</v>
      </c>
      <c r="N917" s="67">
        <f>ABS(K917-$J917)</f>
        <v>146</v>
      </c>
      <c r="O917" s="64">
        <f>ABS(L917-$J917)</f>
        <v>146</v>
      </c>
      <c r="P917" s="64">
        <f>ABS(M917-$J917)</f>
        <v>92</v>
      </c>
      <c r="Q917" s="66">
        <v>28.56</v>
      </c>
      <c r="R917" s="66">
        <f>$Q917*J917</f>
        <v>11195.519999999999</v>
      </c>
      <c r="S917" s="67">
        <f>$Q917*K917</f>
        <v>7025.7599999999993</v>
      </c>
      <c r="T917" s="64">
        <f>$Q917*L917</f>
        <v>7025.7599999999993</v>
      </c>
      <c r="U917" s="64">
        <f>$Q917*M917</f>
        <v>8568</v>
      </c>
      <c r="V917" s="67">
        <f t="shared" si="77"/>
        <v>4169.7599999999993</v>
      </c>
      <c r="W917" s="64">
        <f t="shared" si="78"/>
        <v>4169.7599999999993</v>
      </c>
      <c r="X917" s="117">
        <f t="shared" si="79"/>
        <v>2627.5199999999986</v>
      </c>
      <c r="Y917" s="75">
        <f>IFERROR(MAX(1-N917/$J917,0),1)</f>
        <v>0.62755102040816324</v>
      </c>
      <c r="Z917" s="27">
        <f>IFERROR(MAX(1-O917/$J917,0),1)</f>
        <v>0.62755102040816324</v>
      </c>
      <c r="AA917" s="76">
        <f>IFERROR(MAX(1-P917/$J917,0),1)</f>
        <v>0.76530612244897955</v>
      </c>
      <c r="AB917" s="65" t="str">
        <f>IF(SUM($J917,M917)=0,"Others",VLOOKUP(AA917,Master!$B$4:$D$13,3,TRUE))</f>
        <v>70-80%</v>
      </c>
      <c r="AC917" s="60" t="str">
        <f>IF(SUM(J917,K917)=0,"Others",IF(AND(K917=0,J917&gt;0),"Not Forecasted But Sold",IF(AND(K917&gt;0,J917=0),"Forecasted But Not Sold",IF(K917/J917&gt;1.1,"Overforecast",IF(K917/J917&lt;0.9,"Underforecast","Normal")))))</f>
        <v>Underforecast</v>
      </c>
      <c r="AD917" s="61" t="str">
        <f>IF(SUM(J917,L917)=0,"Others",IF(AND(L917=0,J917&gt;0),"Not Forecasted But Sold",IF(AND(L917&gt;0,J917=0),"Forecasted But Not Sold",IF(L917/J917&gt;1.1,"Overforecast",IF(L917/J917&lt;0.9,"Underforecast","Normal")))))</f>
        <v>Underforecast</v>
      </c>
      <c r="AE917" s="61" t="str">
        <f>IF(SUM(J917,M917)=0,"Others",IF(AND(M917=0,J917&gt;0),"Not Forecasted But Sold",IF(AND(M917&gt;0,J917=0),"Forecasted But Not Sold",IF(M917/J917&gt;1.1,"Overforecast",IF(M917/J917&lt;0.9,"Underforecast","Normal")))))</f>
        <v>Underforecast</v>
      </c>
      <c r="AF917" s="144" t="str">
        <f>IFERROR(IF(J917=0,"0",VLOOKUP(J917/M917,Master!$N$5:$P$11,3,TRUE)),"Sales Agst No FC")</f>
        <v>120-150</v>
      </c>
    </row>
    <row r="918" spans="1:32" x14ac:dyDescent="0.45">
      <c r="A918" s="60" t="s">
        <v>2302</v>
      </c>
      <c r="B918" s="61" t="s">
        <v>1121</v>
      </c>
      <c r="C918" s="61" t="s">
        <v>1143</v>
      </c>
      <c r="D918" s="61" t="s">
        <v>1270</v>
      </c>
      <c r="E918" s="62" t="s">
        <v>1029</v>
      </c>
      <c r="F918" s="62" t="s">
        <v>2204</v>
      </c>
      <c r="G918" s="63">
        <v>44593</v>
      </c>
      <c r="H918" s="64">
        <v>503</v>
      </c>
      <c r="I918" s="61" t="str">
        <f t="shared" si="76"/>
        <v>Demand</v>
      </c>
      <c r="J918" s="66">
        <v>219</v>
      </c>
      <c r="K918" s="67">
        <v>213</v>
      </c>
      <c r="L918" s="64">
        <v>213</v>
      </c>
      <c r="M918" s="64">
        <v>200</v>
      </c>
      <c r="N918" s="67">
        <f>ABS(K918-$J918)</f>
        <v>6</v>
      </c>
      <c r="O918" s="64">
        <f>ABS(L918-$J918)</f>
        <v>6</v>
      </c>
      <c r="P918" s="64">
        <f>ABS(M918-$J918)</f>
        <v>19</v>
      </c>
      <c r="Q918" s="66">
        <v>11.717978677110528</v>
      </c>
      <c r="R918" s="66">
        <f>$Q918*J918</f>
        <v>2566.2373302872056</v>
      </c>
      <c r="S918" s="67">
        <f>$Q918*K918</f>
        <v>2495.9294582245425</v>
      </c>
      <c r="T918" s="64">
        <f>$Q918*L918</f>
        <v>2495.9294582245425</v>
      </c>
      <c r="U918" s="64">
        <f>$Q918*M918</f>
        <v>2343.5957354221055</v>
      </c>
      <c r="V918" s="67">
        <f t="shared" si="77"/>
        <v>70.307872062663137</v>
      </c>
      <c r="W918" s="64">
        <f t="shared" si="78"/>
        <v>70.307872062663137</v>
      </c>
      <c r="X918" s="117">
        <f t="shared" si="79"/>
        <v>222.64159486510016</v>
      </c>
      <c r="Y918" s="75">
        <f>IFERROR(MAX(1-N918/$J918,0),1)</f>
        <v>0.9726027397260274</v>
      </c>
      <c r="Z918" s="27">
        <f>IFERROR(MAX(1-O918/$J918,0),1)</f>
        <v>0.9726027397260274</v>
      </c>
      <c r="AA918" s="76">
        <f>IFERROR(MAX(1-P918/$J918,0),1)</f>
        <v>0.91324200913242004</v>
      </c>
      <c r="AB918" s="65" t="str">
        <f>IF(SUM($J918,M918)=0,"Others",VLOOKUP(AA918,Master!$B$4:$D$13,3,TRUE))</f>
        <v>90-100%</v>
      </c>
      <c r="AC918" s="60" t="str">
        <f>IF(SUM(J918,K918)=0,"Others",IF(AND(K918=0,J918&gt;0),"Not Forecasted But Sold",IF(AND(K918&gt;0,J918=0),"Forecasted But Not Sold",IF(K918/J918&gt;1.1,"Overforecast",IF(K918/J918&lt;0.9,"Underforecast","Normal")))))</f>
        <v>Normal</v>
      </c>
      <c r="AD918" s="61" t="str">
        <f>IF(SUM(J918,L918)=0,"Others",IF(AND(L918=0,J918&gt;0),"Not Forecasted But Sold",IF(AND(L918&gt;0,J918=0),"Forecasted But Not Sold",IF(L918/J918&gt;1.1,"Overforecast",IF(L918/J918&lt;0.9,"Underforecast","Normal")))))</f>
        <v>Normal</v>
      </c>
      <c r="AE918" s="61" t="str">
        <f>IF(SUM(J918,M918)=0,"Others",IF(AND(M918=0,J918&gt;0),"Not Forecasted But Sold",IF(AND(M918&gt;0,J918=0),"Forecasted But Not Sold",IF(M918/J918&gt;1.1,"Overforecast",IF(M918/J918&lt;0.9,"Underforecast","Normal")))))</f>
        <v>Normal</v>
      </c>
      <c r="AF918" s="144" t="str">
        <f>IFERROR(IF(J918=0,"0",VLOOKUP(J918/M918,Master!$N$5:$P$11,3,TRUE)),"Sales Agst No FC")</f>
        <v>80-120</v>
      </c>
    </row>
    <row r="919" spans="1:32" x14ac:dyDescent="0.45">
      <c r="A919" s="60" t="s">
        <v>2302</v>
      </c>
      <c r="B919" s="61" t="s">
        <v>1123</v>
      </c>
      <c r="C919" s="61" t="s">
        <v>1143</v>
      </c>
      <c r="D919" s="61" t="s">
        <v>1270</v>
      </c>
      <c r="E919" s="62" t="s">
        <v>1030</v>
      </c>
      <c r="F919" s="62" t="s">
        <v>2205</v>
      </c>
      <c r="G919" s="63">
        <v>44593</v>
      </c>
      <c r="H919" s="64">
        <v>1357</v>
      </c>
      <c r="I919" s="61" t="str">
        <f t="shared" si="76"/>
        <v>Demand</v>
      </c>
      <c r="J919" s="66">
        <v>120</v>
      </c>
      <c r="K919" s="67">
        <v>67</v>
      </c>
      <c r="L919" s="64">
        <v>67</v>
      </c>
      <c r="M919" s="64">
        <v>100</v>
      </c>
      <c r="N919" s="67">
        <f>ABS(K919-$J919)</f>
        <v>53</v>
      </c>
      <c r="O919" s="64">
        <f>ABS(L919-$J919)</f>
        <v>53</v>
      </c>
      <c r="P919" s="64">
        <f>ABS(M919-$J919)</f>
        <v>20</v>
      </c>
      <c r="Q919" s="66">
        <v>27.430176421052629</v>
      </c>
      <c r="R919" s="66">
        <f>$Q919*J919</f>
        <v>3291.6211705263154</v>
      </c>
      <c r="S919" s="67">
        <f>$Q919*K919</f>
        <v>1837.8218202105261</v>
      </c>
      <c r="T919" s="64">
        <f>$Q919*L919</f>
        <v>1837.8218202105261</v>
      </c>
      <c r="U919" s="64">
        <f>$Q919*M919</f>
        <v>2743.0176421052629</v>
      </c>
      <c r="V919" s="67">
        <f t="shared" si="77"/>
        <v>1453.7993503157893</v>
      </c>
      <c r="W919" s="64">
        <f t="shared" si="78"/>
        <v>1453.7993503157893</v>
      </c>
      <c r="X919" s="117">
        <f t="shared" si="79"/>
        <v>548.60352842105249</v>
      </c>
      <c r="Y919" s="75">
        <f>IFERROR(MAX(1-N919/$J919,0),1)</f>
        <v>0.55833333333333335</v>
      </c>
      <c r="Z919" s="27">
        <f>IFERROR(MAX(1-O919/$J919,0),1)</f>
        <v>0.55833333333333335</v>
      </c>
      <c r="AA919" s="76">
        <f>IFERROR(MAX(1-P919/$J919,0),1)</f>
        <v>0.83333333333333337</v>
      </c>
      <c r="AB919" s="65" t="str">
        <f>IF(SUM($J919,M919)=0,"Others",VLOOKUP(AA919,Master!$B$4:$D$13,3,TRUE))</f>
        <v>80-90%</v>
      </c>
      <c r="AC919" s="60" t="str">
        <f>IF(SUM(J919,K919)=0,"Others",IF(AND(K919=0,J919&gt;0),"Not Forecasted But Sold",IF(AND(K919&gt;0,J919=0),"Forecasted But Not Sold",IF(K919/J919&gt;1.1,"Overforecast",IF(K919/J919&lt;0.9,"Underforecast","Normal")))))</f>
        <v>Underforecast</v>
      </c>
      <c r="AD919" s="61" t="str">
        <f>IF(SUM(J919,L919)=0,"Others",IF(AND(L919=0,J919&gt;0),"Not Forecasted But Sold",IF(AND(L919&gt;0,J919=0),"Forecasted But Not Sold",IF(L919/J919&gt;1.1,"Overforecast",IF(L919/J919&lt;0.9,"Underforecast","Normal")))))</f>
        <v>Underforecast</v>
      </c>
      <c r="AE919" s="61" t="str">
        <f>IF(SUM(J919,M919)=0,"Others",IF(AND(M919=0,J919&gt;0),"Not Forecasted But Sold",IF(AND(M919&gt;0,J919=0),"Forecasted But Not Sold",IF(M919/J919&gt;1.1,"Overforecast",IF(M919/J919&lt;0.9,"Underforecast","Normal")))))</f>
        <v>Underforecast</v>
      </c>
      <c r="AF919" s="144" t="str">
        <f>IFERROR(IF(J919=0,"0",VLOOKUP(J919/M919,Master!$N$5:$P$11,3,TRUE)),"Sales Agst No FC")</f>
        <v>120-150</v>
      </c>
    </row>
    <row r="920" spans="1:32" x14ac:dyDescent="0.45">
      <c r="A920" s="60" t="s">
        <v>2302</v>
      </c>
      <c r="B920" s="61" t="s">
        <v>1121</v>
      </c>
      <c r="C920" s="61" t="s">
        <v>1143</v>
      </c>
      <c r="D920" s="61" t="s">
        <v>1270</v>
      </c>
      <c r="E920" s="62" t="s">
        <v>1031</v>
      </c>
      <c r="F920" s="62" t="s">
        <v>2206</v>
      </c>
      <c r="G920" s="63">
        <v>44593</v>
      </c>
      <c r="H920" s="64">
        <v>367</v>
      </c>
      <c r="I920" s="61" t="str">
        <f t="shared" si="76"/>
        <v>Demand</v>
      </c>
      <c r="J920" s="66">
        <v>31</v>
      </c>
      <c r="K920" s="67">
        <v>60</v>
      </c>
      <c r="L920" s="64">
        <v>60</v>
      </c>
      <c r="M920" s="64">
        <v>87</v>
      </c>
      <c r="N920" s="67">
        <f>ABS(K920-$J920)</f>
        <v>29</v>
      </c>
      <c r="O920" s="64">
        <f>ABS(L920-$J920)</f>
        <v>29</v>
      </c>
      <c r="P920" s="64">
        <f>ABS(M920-$J920)</f>
        <v>56</v>
      </c>
      <c r="Q920" s="66">
        <v>16.994829617834394</v>
      </c>
      <c r="R920" s="66">
        <f>$Q920*J920</f>
        <v>526.83971815286623</v>
      </c>
      <c r="S920" s="67">
        <f>$Q920*K920</f>
        <v>1019.6897770700637</v>
      </c>
      <c r="T920" s="64">
        <f>$Q920*L920</f>
        <v>1019.6897770700637</v>
      </c>
      <c r="U920" s="64">
        <f>$Q920*M920</f>
        <v>1478.5501767515923</v>
      </c>
      <c r="V920" s="67">
        <f t="shared" si="77"/>
        <v>492.85005891719743</v>
      </c>
      <c r="W920" s="64">
        <f t="shared" si="78"/>
        <v>492.85005891719743</v>
      </c>
      <c r="X920" s="117">
        <f t="shared" si="79"/>
        <v>951.71045859872606</v>
      </c>
      <c r="Y920" s="75">
        <f>IFERROR(MAX(1-N920/$J920,0),1)</f>
        <v>6.4516129032258118E-2</v>
      </c>
      <c r="Z920" s="27">
        <f>IFERROR(MAX(1-O920/$J920,0),1)</f>
        <v>6.4516129032258118E-2</v>
      </c>
      <c r="AA920" s="76">
        <f>IFERROR(MAX(1-P920/$J920,0),1)</f>
        <v>0</v>
      </c>
      <c r="AB920" s="65" t="str">
        <f>IF(SUM($J920,M920)=0,"Others",VLOOKUP(AA920,Master!$B$4:$D$13,3,TRUE))</f>
        <v>0-10%</v>
      </c>
      <c r="AC920" s="60" t="str">
        <f>IF(SUM(J920,K920)=0,"Others",IF(AND(K920=0,J920&gt;0),"Not Forecasted But Sold",IF(AND(K920&gt;0,J920=0),"Forecasted But Not Sold",IF(K920/J920&gt;1.1,"Overforecast",IF(K920/J920&lt;0.9,"Underforecast","Normal")))))</f>
        <v>Overforecast</v>
      </c>
      <c r="AD920" s="61" t="str">
        <f>IF(SUM(J920,L920)=0,"Others",IF(AND(L920=0,J920&gt;0),"Not Forecasted But Sold",IF(AND(L920&gt;0,J920=0),"Forecasted But Not Sold",IF(L920/J920&gt;1.1,"Overforecast",IF(L920/J920&lt;0.9,"Underforecast","Normal")))))</f>
        <v>Overforecast</v>
      </c>
      <c r="AE920" s="61" t="str">
        <f>IF(SUM(J920,M920)=0,"Others",IF(AND(M920=0,J920&gt;0),"Not Forecasted But Sold",IF(AND(M920&gt;0,J920=0),"Forecasted But Not Sold",IF(M920/J920&gt;1.1,"Overforecast",IF(M920/J920&lt;0.9,"Underforecast","Normal")))))</f>
        <v>Overforecast</v>
      </c>
      <c r="AF920" s="144" t="str">
        <f>IFERROR(IF(J920=0,"0",VLOOKUP(J920/M920,Master!$N$5:$P$11,3,TRUE)),"Sales Agst No FC")</f>
        <v>25-50</v>
      </c>
    </row>
    <row r="921" spans="1:32" x14ac:dyDescent="0.45">
      <c r="A921" s="60" t="s">
        <v>2302</v>
      </c>
      <c r="B921" s="61" t="s">
        <v>1120</v>
      </c>
      <c r="C921" s="61" t="s">
        <v>1143</v>
      </c>
      <c r="D921" s="61" t="s">
        <v>1270</v>
      </c>
      <c r="E921" s="62" t="s">
        <v>1032</v>
      </c>
      <c r="F921" s="62" t="s">
        <v>2207</v>
      </c>
      <c r="G921" s="63">
        <v>44593</v>
      </c>
      <c r="H921" s="64">
        <v>579</v>
      </c>
      <c r="I921" s="61" t="str">
        <f t="shared" si="76"/>
        <v>Demand</v>
      </c>
      <c r="J921" s="66">
        <v>84</v>
      </c>
      <c r="K921" s="67">
        <v>85</v>
      </c>
      <c r="L921" s="64">
        <v>85</v>
      </c>
      <c r="M921" s="64">
        <v>72</v>
      </c>
      <c r="N921" s="67">
        <f>ABS(K921-$J921)</f>
        <v>1</v>
      </c>
      <c r="O921" s="64">
        <f>ABS(L921-$J921)</f>
        <v>1</v>
      </c>
      <c r="P921" s="64">
        <f>ABS(M921-$J921)</f>
        <v>12</v>
      </c>
      <c r="Q921" s="66">
        <v>39.27000000000001</v>
      </c>
      <c r="R921" s="66">
        <f>$Q921*J921</f>
        <v>3298.6800000000007</v>
      </c>
      <c r="S921" s="67">
        <f>$Q921*K921</f>
        <v>3337.9500000000007</v>
      </c>
      <c r="T921" s="64">
        <f>$Q921*L921</f>
        <v>3337.9500000000007</v>
      </c>
      <c r="U921" s="64">
        <f>$Q921*M921</f>
        <v>2827.4400000000005</v>
      </c>
      <c r="V921" s="67">
        <f t="shared" si="77"/>
        <v>39.269999999999982</v>
      </c>
      <c r="W921" s="64">
        <f t="shared" si="78"/>
        <v>39.269999999999982</v>
      </c>
      <c r="X921" s="117">
        <f t="shared" si="79"/>
        <v>471.24000000000024</v>
      </c>
      <c r="Y921" s="75">
        <f>IFERROR(MAX(1-N921/$J921,0),1)</f>
        <v>0.98809523809523814</v>
      </c>
      <c r="Z921" s="27">
        <f>IFERROR(MAX(1-O921/$J921,0),1)</f>
        <v>0.98809523809523814</v>
      </c>
      <c r="AA921" s="76">
        <f>IFERROR(MAX(1-P921/$J921,0),1)</f>
        <v>0.85714285714285721</v>
      </c>
      <c r="AB921" s="65" t="str">
        <f>IF(SUM($J921,M921)=0,"Others",VLOOKUP(AA921,Master!$B$4:$D$13,3,TRUE))</f>
        <v>80-90%</v>
      </c>
      <c r="AC921" s="60" t="str">
        <f>IF(SUM(J921,K921)=0,"Others",IF(AND(K921=0,J921&gt;0),"Not Forecasted But Sold",IF(AND(K921&gt;0,J921=0),"Forecasted But Not Sold",IF(K921/J921&gt;1.1,"Overforecast",IF(K921/J921&lt;0.9,"Underforecast","Normal")))))</f>
        <v>Normal</v>
      </c>
      <c r="AD921" s="61" t="str">
        <f>IF(SUM(J921,L921)=0,"Others",IF(AND(L921=0,J921&gt;0),"Not Forecasted But Sold",IF(AND(L921&gt;0,J921=0),"Forecasted But Not Sold",IF(L921/J921&gt;1.1,"Overforecast",IF(L921/J921&lt;0.9,"Underforecast","Normal")))))</f>
        <v>Normal</v>
      </c>
      <c r="AE921" s="61" t="str">
        <f>IF(SUM(J921,M921)=0,"Others",IF(AND(M921=0,J921&gt;0),"Not Forecasted But Sold",IF(AND(M921&gt;0,J921=0),"Forecasted But Not Sold",IF(M921/J921&gt;1.1,"Overforecast",IF(M921/J921&lt;0.9,"Underforecast","Normal")))))</f>
        <v>Underforecast</v>
      </c>
      <c r="AF921" s="144" t="str">
        <f>IFERROR(IF(J921=0,"0",VLOOKUP(J921/M921,Master!$N$5:$P$11,3,TRUE)),"Sales Agst No FC")</f>
        <v>80-120</v>
      </c>
    </row>
    <row r="922" spans="1:32" x14ac:dyDescent="0.45">
      <c r="A922" s="60" t="s">
        <v>2302</v>
      </c>
      <c r="B922" s="61" t="s">
        <v>1123</v>
      </c>
      <c r="C922" s="61" t="s">
        <v>1143</v>
      </c>
      <c r="D922" s="61" t="s">
        <v>1270</v>
      </c>
      <c r="E922" s="62" t="s">
        <v>1033</v>
      </c>
      <c r="F922" s="62" t="s">
        <v>2208</v>
      </c>
      <c r="G922" s="63">
        <v>44593</v>
      </c>
      <c r="H922" s="64">
        <v>9057</v>
      </c>
      <c r="I922" s="61" t="str">
        <f t="shared" si="76"/>
        <v>Demand</v>
      </c>
      <c r="J922" s="66">
        <v>4575</v>
      </c>
      <c r="K922" s="67">
        <v>3662</v>
      </c>
      <c r="L922" s="64">
        <v>3662</v>
      </c>
      <c r="M922" s="64">
        <v>5000</v>
      </c>
      <c r="N922" s="67">
        <f>ABS(K922-$J922)</f>
        <v>913</v>
      </c>
      <c r="O922" s="64">
        <f>ABS(L922-$J922)</f>
        <v>913</v>
      </c>
      <c r="P922" s="64">
        <f>ABS(M922-$J922)</f>
        <v>425</v>
      </c>
      <c r="Q922" s="66">
        <v>3.6194225855781679</v>
      </c>
      <c r="R922" s="66">
        <f>$Q922*J922</f>
        <v>16558.858329020117</v>
      </c>
      <c r="S922" s="67">
        <f>$Q922*K922</f>
        <v>13254.32550838725</v>
      </c>
      <c r="T922" s="64">
        <f>$Q922*L922</f>
        <v>13254.32550838725</v>
      </c>
      <c r="U922" s="64">
        <f>$Q922*M922</f>
        <v>18097.112927890841</v>
      </c>
      <c r="V922" s="67">
        <f t="shared" si="77"/>
        <v>3304.5328206328668</v>
      </c>
      <c r="W922" s="64">
        <f t="shared" si="78"/>
        <v>3304.5328206328668</v>
      </c>
      <c r="X922" s="117">
        <f t="shared" si="79"/>
        <v>1538.2545988707243</v>
      </c>
      <c r="Y922" s="75">
        <f>IFERROR(MAX(1-N922/$J922,0),1)</f>
        <v>0.80043715846994534</v>
      </c>
      <c r="Z922" s="27">
        <f>IFERROR(MAX(1-O922/$J922,0),1)</f>
        <v>0.80043715846994534</v>
      </c>
      <c r="AA922" s="76">
        <f>IFERROR(MAX(1-P922/$J922,0),1)</f>
        <v>0.90710382513661203</v>
      </c>
      <c r="AB922" s="65" t="str">
        <f>IF(SUM($J922,M922)=0,"Others",VLOOKUP(AA922,Master!$B$4:$D$13,3,TRUE))</f>
        <v>80-90%</v>
      </c>
      <c r="AC922" s="60" t="str">
        <f>IF(SUM(J922,K922)=0,"Others",IF(AND(K922=0,J922&gt;0),"Not Forecasted But Sold",IF(AND(K922&gt;0,J922=0),"Forecasted But Not Sold",IF(K922/J922&gt;1.1,"Overforecast",IF(K922/J922&lt;0.9,"Underforecast","Normal")))))</f>
        <v>Underforecast</v>
      </c>
      <c r="AD922" s="61" t="str">
        <f>IF(SUM(J922,L922)=0,"Others",IF(AND(L922=0,J922&gt;0),"Not Forecasted But Sold",IF(AND(L922&gt;0,J922=0),"Forecasted But Not Sold",IF(L922/J922&gt;1.1,"Overforecast",IF(L922/J922&lt;0.9,"Underforecast","Normal")))))</f>
        <v>Underforecast</v>
      </c>
      <c r="AE922" s="61" t="str">
        <f>IF(SUM(J922,M922)=0,"Others",IF(AND(M922=0,J922&gt;0),"Not Forecasted But Sold",IF(AND(M922&gt;0,J922=0),"Forecasted But Not Sold",IF(M922/J922&gt;1.1,"Overforecast",IF(M922/J922&lt;0.9,"Underforecast","Normal")))))</f>
        <v>Normal</v>
      </c>
      <c r="AF922" s="144" t="str">
        <f>IFERROR(IF(J922=0,"0",VLOOKUP(J922/M922,Master!$N$5:$P$11,3,TRUE)),"Sales Agst No FC")</f>
        <v>80-120</v>
      </c>
    </row>
    <row r="923" spans="1:32" x14ac:dyDescent="0.45">
      <c r="A923" s="60" t="s">
        <v>2302</v>
      </c>
      <c r="B923" s="61" t="s">
        <v>1120</v>
      </c>
      <c r="C923" s="61" t="s">
        <v>1143</v>
      </c>
      <c r="D923" s="61" t="s">
        <v>1270</v>
      </c>
      <c r="E923" s="62" t="s">
        <v>1034</v>
      </c>
      <c r="F923" s="62" t="s">
        <v>2209</v>
      </c>
      <c r="G923" s="63">
        <v>44593</v>
      </c>
      <c r="H923" s="64">
        <v>8</v>
      </c>
      <c r="I923" s="61" t="str">
        <f t="shared" si="76"/>
        <v>Supply</v>
      </c>
      <c r="J923" s="66">
        <v>8</v>
      </c>
      <c r="K923" s="67">
        <v>255</v>
      </c>
      <c r="L923" s="64">
        <v>255</v>
      </c>
      <c r="M923" s="64">
        <v>300</v>
      </c>
      <c r="N923" s="67">
        <f>ABS(K923-$J923)</f>
        <v>247</v>
      </c>
      <c r="O923" s="64">
        <f>ABS(L923-$J923)</f>
        <v>247</v>
      </c>
      <c r="P923" s="64">
        <f>ABS(M923-$J923)</f>
        <v>292</v>
      </c>
      <c r="Q923" s="66">
        <v>7.1400000000000006</v>
      </c>
      <c r="R923" s="66">
        <f>$Q923*J923</f>
        <v>57.120000000000005</v>
      </c>
      <c r="S923" s="67">
        <f>$Q923*K923</f>
        <v>1820.7</v>
      </c>
      <c r="T923" s="64">
        <f>$Q923*L923</f>
        <v>1820.7</v>
      </c>
      <c r="U923" s="64">
        <f>$Q923*M923</f>
        <v>2142</v>
      </c>
      <c r="V923" s="67">
        <f t="shared" si="77"/>
        <v>1763.58</v>
      </c>
      <c r="W923" s="64">
        <f t="shared" si="78"/>
        <v>1763.58</v>
      </c>
      <c r="X923" s="117">
        <f t="shared" si="79"/>
        <v>2084.88</v>
      </c>
      <c r="Y923" s="75">
        <f>IFERROR(MAX(1-N923/$J923,0),1)</f>
        <v>0</v>
      </c>
      <c r="Z923" s="27">
        <f>IFERROR(MAX(1-O923/$J923,0),1)</f>
        <v>0</v>
      </c>
      <c r="AA923" s="76">
        <f>IFERROR(MAX(1-P923/$J923,0),1)</f>
        <v>0</v>
      </c>
      <c r="AB923" s="65" t="str">
        <f>IF(SUM($J923,M923)=0,"Others",VLOOKUP(AA923,Master!$B$4:$D$13,3,TRUE))</f>
        <v>0-10%</v>
      </c>
      <c r="AC923" s="60" t="str">
        <f>IF(SUM(J923,K923)=0,"Others",IF(AND(K923=0,J923&gt;0),"Not Forecasted But Sold",IF(AND(K923&gt;0,J923=0),"Forecasted But Not Sold",IF(K923/J923&gt;1.1,"Overforecast",IF(K923/J923&lt;0.9,"Underforecast","Normal")))))</f>
        <v>Overforecast</v>
      </c>
      <c r="AD923" s="61" t="str">
        <f>IF(SUM(J923,L923)=0,"Others",IF(AND(L923=0,J923&gt;0),"Not Forecasted But Sold",IF(AND(L923&gt;0,J923=0),"Forecasted But Not Sold",IF(L923/J923&gt;1.1,"Overforecast",IF(L923/J923&lt;0.9,"Underforecast","Normal")))))</f>
        <v>Overforecast</v>
      </c>
      <c r="AE923" s="61" t="str">
        <f>IF(SUM(J923,M923)=0,"Others",IF(AND(M923=0,J923&gt;0),"Not Forecasted But Sold",IF(AND(M923&gt;0,J923=0),"Forecasted But Not Sold",IF(M923/J923&gt;1.1,"Overforecast",IF(M923/J923&lt;0.9,"Underforecast","Normal")))))</f>
        <v>Overforecast</v>
      </c>
      <c r="AF923" s="144" t="str">
        <f>IFERROR(IF(J923=0,"0",VLOOKUP(J923/M923,Master!$N$5:$P$11,3,TRUE)),"Sales Agst No FC")</f>
        <v>0-25</v>
      </c>
    </row>
    <row r="924" spans="1:32" x14ac:dyDescent="0.45">
      <c r="A924" s="60" t="s">
        <v>2302</v>
      </c>
      <c r="B924" s="61" t="s">
        <v>1121</v>
      </c>
      <c r="C924" s="61" t="s">
        <v>1143</v>
      </c>
      <c r="D924" s="61" t="s">
        <v>1270</v>
      </c>
      <c r="E924" s="62" t="s">
        <v>1035</v>
      </c>
      <c r="F924" s="62" t="s">
        <v>2210</v>
      </c>
      <c r="G924" s="63">
        <v>44593</v>
      </c>
      <c r="H924" s="64">
        <v>1164</v>
      </c>
      <c r="I924" s="61" t="str">
        <f t="shared" ref="I924:I972" si="80">IF(J924&gt;M924,"Demand",IF(OR(H924&lt;=0.05*M924,J924&gt;=0.9*H924),"Supply","Demand"))</f>
        <v>Demand</v>
      </c>
      <c r="J924" s="66">
        <v>304</v>
      </c>
      <c r="K924" s="67">
        <v>244</v>
      </c>
      <c r="L924" s="64">
        <v>244</v>
      </c>
      <c r="M924" s="64">
        <v>250</v>
      </c>
      <c r="N924" s="67">
        <f>ABS(K924-$J924)</f>
        <v>60</v>
      </c>
      <c r="O924" s="64">
        <f>ABS(L924-$J924)</f>
        <v>60</v>
      </c>
      <c r="P924" s="64">
        <f>ABS(M924-$J924)</f>
        <v>54</v>
      </c>
      <c r="Q924" s="66">
        <v>3.4138679446219382</v>
      </c>
      <c r="R924" s="66">
        <f>$Q924*J924</f>
        <v>1037.8158551650693</v>
      </c>
      <c r="S924" s="67">
        <f>$Q924*K924</f>
        <v>832.98377848775294</v>
      </c>
      <c r="T924" s="64">
        <f>$Q924*L924</f>
        <v>832.98377848775294</v>
      </c>
      <c r="U924" s="64">
        <f>$Q924*M924</f>
        <v>853.46698615548451</v>
      </c>
      <c r="V924" s="67">
        <f t="shared" si="77"/>
        <v>204.83207667731631</v>
      </c>
      <c r="W924" s="64">
        <f t="shared" si="78"/>
        <v>204.83207667731631</v>
      </c>
      <c r="X924" s="117">
        <f t="shared" si="79"/>
        <v>184.34886900958475</v>
      </c>
      <c r="Y924" s="75">
        <f>IFERROR(MAX(1-N924/$J924,0),1)</f>
        <v>0.80263157894736836</v>
      </c>
      <c r="Z924" s="27">
        <f>IFERROR(MAX(1-O924/$J924,0),1)</f>
        <v>0.80263157894736836</v>
      </c>
      <c r="AA924" s="76">
        <f>IFERROR(MAX(1-P924/$J924,0),1)</f>
        <v>0.82236842105263164</v>
      </c>
      <c r="AB924" s="65" t="str">
        <f>IF(SUM($J924,M924)=0,"Others",VLOOKUP(AA924,Master!$B$4:$D$13,3,TRUE))</f>
        <v>80-90%</v>
      </c>
      <c r="AC924" s="60" t="str">
        <f>IF(SUM(J924,K924)=0,"Others",IF(AND(K924=0,J924&gt;0),"Not Forecasted But Sold",IF(AND(K924&gt;0,J924=0),"Forecasted But Not Sold",IF(K924/J924&gt;1.1,"Overforecast",IF(K924/J924&lt;0.9,"Underforecast","Normal")))))</f>
        <v>Underforecast</v>
      </c>
      <c r="AD924" s="61" t="str">
        <f>IF(SUM(J924,L924)=0,"Others",IF(AND(L924=0,J924&gt;0),"Not Forecasted But Sold",IF(AND(L924&gt;0,J924=0),"Forecasted But Not Sold",IF(L924/J924&gt;1.1,"Overforecast",IF(L924/J924&lt;0.9,"Underforecast","Normal")))))</f>
        <v>Underforecast</v>
      </c>
      <c r="AE924" s="61" t="str">
        <f>IF(SUM(J924,M924)=0,"Others",IF(AND(M924=0,J924&gt;0),"Not Forecasted But Sold",IF(AND(M924&gt;0,J924=0),"Forecasted But Not Sold",IF(M924/J924&gt;1.1,"Overforecast",IF(M924/J924&lt;0.9,"Underforecast","Normal")))))</f>
        <v>Underforecast</v>
      </c>
      <c r="AF924" s="144" t="str">
        <f>IFERROR(IF(J924=0,"0",VLOOKUP(J924/M924,Master!$N$5:$P$11,3,TRUE)),"Sales Agst No FC")</f>
        <v>120-150</v>
      </c>
    </row>
    <row r="925" spans="1:32" x14ac:dyDescent="0.45">
      <c r="A925" s="60" t="s">
        <v>2302</v>
      </c>
      <c r="B925" s="61" t="s">
        <v>1120</v>
      </c>
      <c r="C925" s="61" t="s">
        <v>1143</v>
      </c>
      <c r="D925" s="61" t="s">
        <v>1270</v>
      </c>
      <c r="E925" s="62" t="s">
        <v>1036</v>
      </c>
      <c r="F925" s="62" t="s">
        <v>2211</v>
      </c>
      <c r="G925" s="63">
        <v>44593</v>
      </c>
      <c r="H925" s="64">
        <v>864</v>
      </c>
      <c r="I925" s="61" t="str">
        <f t="shared" si="80"/>
        <v>Demand</v>
      </c>
      <c r="J925" s="66">
        <v>84</v>
      </c>
      <c r="K925" s="67">
        <v>76</v>
      </c>
      <c r="L925" s="64">
        <v>76</v>
      </c>
      <c r="M925" s="64">
        <v>90</v>
      </c>
      <c r="N925" s="67">
        <f>ABS(K925-$J925)</f>
        <v>8</v>
      </c>
      <c r="O925" s="64">
        <f>ABS(L925-$J925)</f>
        <v>8</v>
      </c>
      <c r="P925" s="64">
        <f>ABS(M925-$J925)</f>
        <v>6</v>
      </c>
      <c r="Q925" s="66">
        <v>72.59</v>
      </c>
      <c r="R925" s="66">
        <f>$Q925*J925</f>
        <v>6097.56</v>
      </c>
      <c r="S925" s="67">
        <f>$Q925*K925</f>
        <v>5516.84</v>
      </c>
      <c r="T925" s="64">
        <f>$Q925*L925</f>
        <v>5516.84</v>
      </c>
      <c r="U925" s="64">
        <f>$Q925*M925</f>
        <v>6533.1</v>
      </c>
      <c r="V925" s="67">
        <f t="shared" si="77"/>
        <v>580.72000000000025</v>
      </c>
      <c r="W925" s="64">
        <f t="shared" si="78"/>
        <v>580.72000000000025</v>
      </c>
      <c r="X925" s="117">
        <f t="shared" si="79"/>
        <v>435.53999999999996</v>
      </c>
      <c r="Y925" s="75">
        <f>IFERROR(MAX(1-N925/$J925,0),1)</f>
        <v>0.90476190476190477</v>
      </c>
      <c r="Z925" s="27">
        <f>IFERROR(MAX(1-O925/$J925,0),1)</f>
        <v>0.90476190476190477</v>
      </c>
      <c r="AA925" s="76">
        <f>IFERROR(MAX(1-P925/$J925,0),1)</f>
        <v>0.9285714285714286</v>
      </c>
      <c r="AB925" s="65" t="str">
        <f>IF(SUM($J925,M925)=0,"Others",VLOOKUP(AA925,Master!$B$4:$D$13,3,TRUE))</f>
        <v>90-100%</v>
      </c>
      <c r="AC925" s="60" t="str">
        <f>IF(SUM(J925,K925)=0,"Others",IF(AND(K925=0,J925&gt;0),"Not Forecasted But Sold",IF(AND(K925&gt;0,J925=0),"Forecasted But Not Sold",IF(K925/J925&gt;1.1,"Overforecast",IF(K925/J925&lt;0.9,"Underforecast","Normal")))))</f>
        <v>Normal</v>
      </c>
      <c r="AD925" s="61" t="str">
        <f>IF(SUM(J925,L925)=0,"Others",IF(AND(L925=0,J925&gt;0),"Not Forecasted But Sold",IF(AND(L925&gt;0,J925=0),"Forecasted But Not Sold",IF(L925/J925&gt;1.1,"Overforecast",IF(L925/J925&lt;0.9,"Underforecast","Normal")))))</f>
        <v>Normal</v>
      </c>
      <c r="AE925" s="61" t="str">
        <f>IF(SUM(J925,M925)=0,"Others",IF(AND(M925=0,J925&gt;0),"Not Forecasted But Sold",IF(AND(M925&gt;0,J925=0),"Forecasted But Not Sold",IF(M925/J925&gt;1.1,"Overforecast",IF(M925/J925&lt;0.9,"Underforecast","Normal")))))</f>
        <v>Normal</v>
      </c>
      <c r="AF925" s="144" t="str">
        <f>IFERROR(IF(J925=0,"0",VLOOKUP(J925/M925,Master!$N$5:$P$11,3,TRUE)),"Sales Agst No FC")</f>
        <v>80-120</v>
      </c>
    </row>
    <row r="926" spans="1:32" x14ac:dyDescent="0.45">
      <c r="A926" s="60" t="s">
        <v>2302</v>
      </c>
      <c r="B926" s="61" t="s">
        <v>1122</v>
      </c>
      <c r="C926" s="61" t="s">
        <v>1143</v>
      </c>
      <c r="D926" s="61" t="s">
        <v>1270</v>
      </c>
      <c r="E926" s="62" t="s">
        <v>1037</v>
      </c>
      <c r="F926" s="62" t="s">
        <v>2212</v>
      </c>
      <c r="G926" s="63">
        <v>44593</v>
      </c>
      <c r="H926" s="64">
        <v>282</v>
      </c>
      <c r="I926" s="61" t="str">
        <f t="shared" si="80"/>
        <v>Demand</v>
      </c>
      <c r="J926" s="66">
        <v>0</v>
      </c>
      <c r="K926" s="67">
        <v>1</v>
      </c>
      <c r="L926" s="64">
        <v>1</v>
      </c>
      <c r="M926" s="64">
        <v>2</v>
      </c>
      <c r="N926" s="67">
        <f>ABS(K926-$J926)</f>
        <v>1</v>
      </c>
      <c r="O926" s="64">
        <f>ABS(L926-$J926)</f>
        <v>1</v>
      </c>
      <c r="P926" s="64">
        <f>ABS(M926-$J926)</f>
        <v>2</v>
      </c>
      <c r="Q926" s="66">
        <v>129.75</v>
      </c>
      <c r="R926" s="66">
        <f>$Q926*J926</f>
        <v>0</v>
      </c>
      <c r="S926" s="67">
        <f>$Q926*K926</f>
        <v>129.75</v>
      </c>
      <c r="T926" s="64">
        <f>$Q926*L926</f>
        <v>129.75</v>
      </c>
      <c r="U926" s="64">
        <f>$Q926*M926</f>
        <v>259.5</v>
      </c>
      <c r="V926" s="67">
        <f t="shared" si="77"/>
        <v>129.75</v>
      </c>
      <c r="W926" s="64">
        <f t="shared" si="78"/>
        <v>129.75</v>
      </c>
      <c r="X926" s="117">
        <f t="shared" si="79"/>
        <v>259.5</v>
      </c>
      <c r="Y926" s="75">
        <f>IFERROR(MAX(1-N926/$J926,0),1)</f>
        <v>1</v>
      </c>
      <c r="Z926" s="27">
        <f>IFERROR(MAX(1-O926/$J926,0),1)</f>
        <v>1</v>
      </c>
      <c r="AA926" s="76">
        <f>IFERROR(MAX(1-P926/$J926,0),1)</f>
        <v>1</v>
      </c>
      <c r="AB926" s="65" t="str">
        <f>IF(SUM($J926,M926)=0,"Others",VLOOKUP(AA926,Master!$B$4:$D$13,3,TRUE))</f>
        <v>90-100%</v>
      </c>
      <c r="AC926" s="60" t="str">
        <f>IF(SUM(J926,K926)=0,"Others",IF(AND(K926=0,J926&gt;0),"Not Forecasted But Sold",IF(AND(K926&gt;0,J926=0),"Forecasted But Not Sold",IF(K926/J926&gt;1.1,"Overforecast",IF(K926/J926&lt;0.9,"Underforecast","Normal")))))</f>
        <v>Forecasted But Not Sold</v>
      </c>
      <c r="AD926" s="61" t="str">
        <f>IF(SUM(J926,L926)=0,"Others",IF(AND(L926=0,J926&gt;0),"Not Forecasted But Sold",IF(AND(L926&gt;0,J926=0),"Forecasted But Not Sold",IF(L926/J926&gt;1.1,"Overforecast",IF(L926/J926&lt;0.9,"Underforecast","Normal")))))</f>
        <v>Forecasted But Not Sold</v>
      </c>
      <c r="AE926" s="61" t="str">
        <f>IF(SUM(J926,M926)=0,"Others",IF(AND(M926=0,J926&gt;0),"Not Forecasted But Sold",IF(AND(M926&gt;0,J926=0),"Forecasted But Not Sold",IF(M926/J926&gt;1.1,"Overforecast",IF(M926/J926&lt;0.9,"Underforecast","Normal")))))</f>
        <v>Forecasted But Not Sold</v>
      </c>
      <c r="AF926" s="144" t="str">
        <f>IFERROR(IF(J926=0,"0",VLOOKUP(J926/M926,Master!$N$5:$P$11,3,TRUE)),"Sales Agst No FC")</f>
        <v>0</v>
      </c>
    </row>
    <row r="927" spans="1:32" x14ac:dyDescent="0.45">
      <c r="A927" s="60" t="s">
        <v>2302</v>
      </c>
      <c r="B927" s="61" t="s">
        <v>1123</v>
      </c>
      <c r="C927" s="61" t="s">
        <v>1143</v>
      </c>
      <c r="D927" s="61" t="s">
        <v>1270</v>
      </c>
      <c r="E927" s="62" t="s">
        <v>1038</v>
      </c>
      <c r="F927" s="62" t="s">
        <v>2213</v>
      </c>
      <c r="G927" s="63">
        <v>44593</v>
      </c>
      <c r="H927" s="64">
        <v>2613</v>
      </c>
      <c r="I927" s="61" t="str">
        <f t="shared" si="80"/>
        <v>Demand</v>
      </c>
      <c r="J927" s="66">
        <v>558</v>
      </c>
      <c r="K927" s="67">
        <v>713</v>
      </c>
      <c r="L927" s="64">
        <v>713</v>
      </c>
      <c r="M927" s="64">
        <v>1300</v>
      </c>
      <c r="N927" s="67">
        <f>ABS(K927-$J927)</f>
        <v>155</v>
      </c>
      <c r="O927" s="64">
        <f>ABS(L927-$J927)</f>
        <v>155</v>
      </c>
      <c r="P927" s="64">
        <f>ABS(M927-$J927)</f>
        <v>742</v>
      </c>
      <c r="Q927" s="66">
        <v>42.397179833432482</v>
      </c>
      <c r="R927" s="66">
        <f>$Q927*J927</f>
        <v>23657.626347055324</v>
      </c>
      <c r="S927" s="67">
        <f>$Q927*K927</f>
        <v>30229.18922123736</v>
      </c>
      <c r="T927" s="64">
        <f>$Q927*L927</f>
        <v>30229.18922123736</v>
      </c>
      <c r="U927" s="64">
        <f>$Q927*M927</f>
        <v>55116.333783462229</v>
      </c>
      <c r="V927" s="67">
        <f t="shared" si="77"/>
        <v>6571.5628741820365</v>
      </c>
      <c r="W927" s="64">
        <f t="shared" si="78"/>
        <v>6571.5628741820365</v>
      </c>
      <c r="X927" s="117">
        <f t="shared" si="79"/>
        <v>31458.707436406905</v>
      </c>
      <c r="Y927" s="75">
        <f>IFERROR(MAX(1-N927/$J927,0),1)</f>
        <v>0.72222222222222221</v>
      </c>
      <c r="Z927" s="27">
        <f>IFERROR(MAX(1-O927/$J927,0),1)</f>
        <v>0.72222222222222221</v>
      </c>
      <c r="AA927" s="76">
        <f>IFERROR(MAX(1-P927/$J927,0),1)</f>
        <v>0</v>
      </c>
      <c r="AB927" s="65" t="str">
        <f>IF(SUM($J927,M927)=0,"Others",VLOOKUP(AA927,Master!$B$4:$D$13,3,TRUE))</f>
        <v>0-10%</v>
      </c>
      <c r="AC927" s="60" t="str">
        <f>IF(SUM(J927,K927)=0,"Others",IF(AND(K927=0,J927&gt;0),"Not Forecasted But Sold",IF(AND(K927&gt;0,J927=0),"Forecasted But Not Sold",IF(K927/J927&gt;1.1,"Overforecast",IF(K927/J927&lt;0.9,"Underforecast","Normal")))))</f>
        <v>Overforecast</v>
      </c>
      <c r="AD927" s="61" t="str">
        <f>IF(SUM(J927,L927)=0,"Others",IF(AND(L927=0,J927&gt;0),"Not Forecasted But Sold",IF(AND(L927&gt;0,J927=0),"Forecasted But Not Sold",IF(L927/J927&gt;1.1,"Overforecast",IF(L927/J927&lt;0.9,"Underforecast","Normal")))))</f>
        <v>Overforecast</v>
      </c>
      <c r="AE927" s="61" t="str">
        <f>IF(SUM(J927,M927)=0,"Others",IF(AND(M927=0,J927&gt;0),"Not Forecasted But Sold",IF(AND(M927&gt;0,J927=0),"Forecasted But Not Sold",IF(M927/J927&gt;1.1,"Overforecast",IF(M927/J927&lt;0.9,"Underforecast","Normal")))))</f>
        <v>Overforecast</v>
      </c>
      <c r="AF927" s="144" t="str">
        <f>IFERROR(IF(J927=0,"0",VLOOKUP(J927/M927,Master!$N$5:$P$11,3,TRUE)),"Sales Agst No FC")</f>
        <v>25-50</v>
      </c>
    </row>
    <row r="928" spans="1:32" x14ac:dyDescent="0.45">
      <c r="A928" s="60" t="s">
        <v>2302</v>
      </c>
      <c r="B928" s="61" t="s">
        <v>1121</v>
      </c>
      <c r="C928" s="61" t="s">
        <v>1143</v>
      </c>
      <c r="D928" s="61" t="s">
        <v>1270</v>
      </c>
      <c r="E928" s="62" t="s">
        <v>1039</v>
      </c>
      <c r="F928" s="62" t="s">
        <v>2214</v>
      </c>
      <c r="G928" s="63">
        <v>44593</v>
      </c>
      <c r="H928" s="64">
        <v>0</v>
      </c>
      <c r="I928" s="61" t="str">
        <f t="shared" si="80"/>
        <v>Supply</v>
      </c>
      <c r="J928" s="66">
        <v>32</v>
      </c>
      <c r="K928" s="67">
        <v>75</v>
      </c>
      <c r="L928" s="64">
        <v>75</v>
      </c>
      <c r="M928" s="64">
        <v>350</v>
      </c>
      <c r="N928" s="67">
        <f>ABS(K928-$J928)</f>
        <v>43</v>
      </c>
      <c r="O928" s="64">
        <f>ABS(L928-$J928)</f>
        <v>43</v>
      </c>
      <c r="P928" s="64">
        <f>ABS(M928-$J928)</f>
        <v>318</v>
      </c>
      <c r="Q928" s="66">
        <v>21.432687656529517</v>
      </c>
      <c r="R928" s="66">
        <f>$Q928*J928</f>
        <v>685.84600500894453</v>
      </c>
      <c r="S928" s="67">
        <f>$Q928*K928</f>
        <v>1607.4515742397136</v>
      </c>
      <c r="T928" s="64">
        <f>$Q928*L928</f>
        <v>1607.4515742397136</v>
      </c>
      <c r="U928" s="64">
        <f>$Q928*M928</f>
        <v>7501.4406797853308</v>
      </c>
      <c r="V928" s="67">
        <f t="shared" si="77"/>
        <v>921.60556923076911</v>
      </c>
      <c r="W928" s="64">
        <f t="shared" si="78"/>
        <v>921.60556923076911</v>
      </c>
      <c r="X928" s="117">
        <f t="shared" si="79"/>
        <v>6815.5946747763865</v>
      </c>
      <c r="Y928" s="75">
        <f>IFERROR(MAX(1-N928/$J928,0),1)</f>
        <v>0</v>
      </c>
      <c r="Z928" s="27">
        <f>IFERROR(MAX(1-O928/$J928,0),1)</f>
        <v>0</v>
      </c>
      <c r="AA928" s="76">
        <f>IFERROR(MAX(1-P928/$J928,0),1)</f>
        <v>0</v>
      </c>
      <c r="AB928" s="65" t="str">
        <f>IF(SUM($J928,M928)=0,"Others",VLOOKUP(AA928,Master!$B$4:$D$13,3,TRUE))</f>
        <v>0-10%</v>
      </c>
      <c r="AC928" s="60" t="str">
        <f>IF(SUM(J928,K928)=0,"Others",IF(AND(K928=0,J928&gt;0),"Not Forecasted But Sold",IF(AND(K928&gt;0,J928=0),"Forecasted But Not Sold",IF(K928/J928&gt;1.1,"Overforecast",IF(K928/J928&lt;0.9,"Underforecast","Normal")))))</f>
        <v>Overforecast</v>
      </c>
      <c r="AD928" s="61" t="str">
        <f>IF(SUM(J928,L928)=0,"Others",IF(AND(L928=0,J928&gt;0),"Not Forecasted But Sold",IF(AND(L928&gt;0,J928=0),"Forecasted But Not Sold",IF(L928/J928&gt;1.1,"Overforecast",IF(L928/J928&lt;0.9,"Underforecast","Normal")))))</f>
        <v>Overforecast</v>
      </c>
      <c r="AE928" s="61" t="str">
        <f>IF(SUM(J928,M928)=0,"Others",IF(AND(M928=0,J928&gt;0),"Not Forecasted But Sold",IF(AND(M928&gt;0,J928=0),"Forecasted But Not Sold",IF(M928/J928&gt;1.1,"Overforecast",IF(M928/J928&lt;0.9,"Underforecast","Normal")))))</f>
        <v>Overforecast</v>
      </c>
      <c r="AF928" s="144" t="str">
        <f>IFERROR(IF(J928=0,"0",VLOOKUP(J928/M928,Master!$N$5:$P$11,3,TRUE)),"Sales Agst No FC")</f>
        <v>0-25</v>
      </c>
    </row>
    <row r="929" spans="1:32" x14ac:dyDescent="0.45">
      <c r="A929" s="60" t="s">
        <v>2302</v>
      </c>
      <c r="B929" s="61" t="s">
        <v>1123</v>
      </c>
      <c r="C929" s="61" t="s">
        <v>1143</v>
      </c>
      <c r="D929" s="61" t="s">
        <v>1270</v>
      </c>
      <c r="E929" s="62" t="s">
        <v>1040</v>
      </c>
      <c r="F929" s="62" t="s">
        <v>2215</v>
      </c>
      <c r="G929" s="63">
        <v>44593</v>
      </c>
      <c r="H929" s="64">
        <v>12367</v>
      </c>
      <c r="I929" s="61" t="str">
        <f t="shared" si="80"/>
        <v>Demand</v>
      </c>
      <c r="J929" s="66">
        <v>1672</v>
      </c>
      <c r="K929" s="67">
        <v>1238</v>
      </c>
      <c r="L929" s="64">
        <v>1238</v>
      </c>
      <c r="M929" s="64">
        <v>3200</v>
      </c>
      <c r="N929" s="67">
        <f>ABS(K929-$J929)</f>
        <v>434</v>
      </c>
      <c r="O929" s="64">
        <f>ABS(L929-$J929)</f>
        <v>434</v>
      </c>
      <c r="P929" s="64">
        <f>ABS(M929-$J929)</f>
        <v>1528</v>
      </c>
      <c r="Q929" s="66">
        <v>1.1725302775984505</v>
      </c>
      <c r="R929" s="66">
        <f>$Q929*J929</f>
        <v>1960.4706241446092</v>
      </c>
      <c r="S929" s="67">
        <f>$Q929*K929</f>
        <v>1451.5924836668817</v>
      </c>
      <c r="T929" s="64">
        <f>$Q929*L929</f>
        <v>1451.5924836668817</v>
      </c>
      <c r="U929" s="64">
        <f>$Q929*M929</f>
        <v>3752.0968883150417</v>
      </c>
      <c r="V929" s="67">
        <f t="shared" si="77"/>
        <v>508.87814047772758</v>
      </c>
      <c r="W929" s="64">
        <f t="shared" si="78"/>
        <v>508.87814047772758</v>
      </c>
      <c r="X929" s="117">
        <f t="shared" si="79"/>
        <v>1791.6262641704325</v>
      </c>
      <c r="Y929" s="75">
        <f>IFERROR(MAX(1-N929/$J929,0),1)</f>
        <v>0.74043062200956933</v>
      </c>
      <c r="Z929" s="27">
        <f>IFERROR(MAX(1-O929/$J929,0),1)</f>
        <v>0.74043062200956933</v>
      </c>
      <c r="AA929" s="76">
        <f>IFERROR(MAX(1-P929/$J929,0),1)</f>
        <v>8.6124401913875603E-2</v>
      </c>
      <c r="AB929" s="65" t="str">
        <f>IF(SUM($J929,M929)=0,"Others",VLOOKUP(AA929,Master!$B$4:$D$13,3,TRUE))</f>
        <v>0-10%</v>
      </c>
      <c r="AC929" s="60" t="str">
        <f>IF(SUM(J929,K929)=0,"Others",IF(AND(K929=0,J929&gt;0),"Not Forecasted But Sold",IF(AND(K929&gt;0,J929=0),"Forecasted But Not Sold",IF(K929/J929&gt;1.1,"Overforecast",IF(K929/J929&lt;0.9,"Underforecast","Normal")))))</f>
        <v>Underforecast</v>
      </c>
      <c r="AD929" s="61" t="str">
        <f>IF(SUM(J929,L929)=0,"Others",IF(AND(L929=0,J929&gt;0),"Not Forecasted But Sold",IF(AND(L929&gt;0,J929=0),"Forecasted But Not Sold",IF(L929/J929&gt;1.1,"Overforecast",IF(L929/J929&lt;0.9,"Underforecast","Normal")))))</f>
        <v>Underforecast</v>
      </c>
      <c r="AE929" s="61" t="str">
        <f>IF(SUM(J929,M929)=0,"Others",IF(AND(M929=0,J929&gt;0),"Not Forecasted But Sold",IF(AND(M929&gt;0,J929=0),"Forecasted But Not Sold",IF(M929/J929&gt;1.1,"Overforecast",IF(M929/J929&lt;0.9,"Underforecast","Normal")))))</f>
        <v>Overforecast</v>
      </c>
      <c r="AF929" s="144" t="str">
        <f>IFERROR(IF(J929=0,"0",VLOOKUP(J929/M929,Master!$N$5:$P$11,3,TRUE)),"Sales Agst No FC")</f>
        <v>50-80</v>
      </c>
    </row>
    <row r="930" spans="1:32" x14ac:dyDescent="0.45">
      <c r="A930" s="60" t="s">
        <v>2302</v>
      </c>
      <c r="B930" s="61" t="s">
        <v>1121</v>
      </c>
      <c r="C930" s="61" t="s">
        <v>1143</v>
      </c>
      <c r="D930" s="61" t="s">
        <v>1270</v>
      </c>
      <c r="E930" s="62" t="s">
        <v>1041</v>
      </c>
      <c r="F930" s="62" t="s">
        <v>2216</v>
      </c>
      <c r="G930" s="63">
        <v>44593</v>
      </c>
      <c r="H930" s="64">
        <v>10378</v>
      </c>
      <c r="I930" s="61" t="str">
        <f t="shared" si="80"/>
        <v>Demand</v>
      </c>
      <c r="J930" s="66">
        <v>501</v>
      </c>
      <c r="K930" s="67">
        <v>269</v>
      </c>
      <c r="L930" s="64">
        <v>269</v>
      </c>
      <c r="M930" s="64">
        <v>450</v>
      </c>
      <c r="N930" s="67">
        <f>ABS(K930-$J930)</f>
        <v>232</v>
      </c>
      <c r="O930" s="64">
        <f>ABS(L930-$J930)</f>
        <v>232</v>
      </c>
      <c r="P930" s="64">
        <f>ABS(M930-$J930)</f>
        <v>51</v>
      </c>
      <c r="Q930" s="66">
        <v>0.75373760858456829</v>
      </c>
      <c r="R930" s="66">
        <f>$Q930*J930</f>
        <v>377.62254190086873</v>
      </c>
      <c r="S930" s="67">
        <f>$Q930*K930</f>
        <v>202.75541670924886</v>
      </c>
      <c r="T930" s="64">
        <f>$Q930*L930</f>
        <v>202.75541670924886</v>
      </c>
      <c r="U930" s="64">
        <f>$Q930*M930</f>
        <v>339.18192386305572</v>
      </c>
      <c r="V930" s="67">
        <f t="shared" si="77"/>
        <v>174.86712519161986</v>
      </c>
      <c r="W930" s="64">
        <f t="shared" si="78"/>
        <v>174.86712519161986</v>
      </c>
      <c r="X930" s="117">
        <f t="shared" si="79"/>
        <v>38.44061803781301</v>
      </c>
      <c r="Y930" s="75">
        <f>IFERROR(MAX(1-N930/$J930,0),1)</f>
        <v>0.53692614770459079</v>
      </c>
      <c r="Z930" s="27">
        <f>IFERROR(MAX(1-O930/$J930,0),1)</f>
        <v>0.53692614770459079</v>
      </c>
      <c r="AA930" s="76">
        <f>IFERROR(MAX(1-P930/$J930,0),1)</f>
        <v>0.89820359281437123</v>
      </c>
      <c r="AB930" s="65" t="str">
        <f>IF(SUM($J930,M930)=0,"Others",VLOOKUP(AA930,Master!$B$4:$D$13,3,TRUE))</f>
        <v>80-90%</v>
      </c>
      <c r="AC930" s="60" t="str">
        <f>IF(SUM(J930,K930)=0,"Others",IF(AND(K930=0,J930&gt;0),"Not Forecasted But Sold",IF(AND(K930&gt;0,J930=0),"Forecasted But Not Sold",IF(K930/J930&gt;1.1,"Overforecast",IF(K930/J930&lt;0.9,"Underforecast","Normal")))))</f>
        <v>Underforecast</v>
      </c>
      <c r="AD930" s="61" t="str">
        <f>IF(SUM(J930,L930)=0,"Others",IF(AND(L930=0,J930&gt;0),"Not Forecasted But Sold",IF(AND(L930&gt;0,J930=0),"Forecasted But Not Sold",IF(L930/J930&gt;1.1,"Overforecast",IF(L930/J930&lt;0.9,"Underforecast","Normal")))))</f>
        <v>Underforecast</v>
      </c>
      <c r="AE930" s="61" t="str">
        <f>IF(SUM(J930,M930)=0,"Others",IF(AND(M930=0,J930&gt;0),"Not Forecasted But Sold",IF(AND(M930&gt;0,J930=0),"Forecasted But Not Sold",IF(M930/J930&gt;1.1,"Overforecast",IF(M930/J930&lt;0.9,"Underforecast","Normal")))))</f>
        <v>Underforecast</v>
      </c>
      <c r="AF930" s="144" t="str">
        <f>IFERROR(IF(J930=0,"0",VLOOKUP(J930/M930,Master!$N$5:$P$11,3,TRUE)),"Sales Agst No FC")</f>
        <v>80-120</v>
      </c>
    </row>
    <row r="931" spans="1:32" x14ac:dyDescent="0.45">
      <c r="A931" s="60" t="s">
        <v>2302</v>
      </c>
      <c r="B931" s="61" t="s">
        <v>1120</v>
      </c>
      <c r="C931" s="61" t="s">
        <v>1143</v>
      </c>
      <c r="D931" s="61" t="s">
        <v>1270</v>
      </c>
      <c r="E931" s="62" t="s">
        <v>1042</v>
      </c>
      <c r="F931" s="62" t="s">
        <v>2217</v>
      </c>
      <c r="G931" s="63">
        <v>44593</v>
      </c>
      <c r="H931" s="64">
        <v>2777</v>
      </c>
      <c r="I931" s="61" t="str">
        <f t="shared" si="80"/>
        <v>Demand</v>
      </c>
      <c r="J931" s="66">
        <v>908</v>
      </c>
      <c r="K931" s="67">
        <v>310</v>
      </c>
      <c r="L931" s="64">
        <v>310</v>
      </c>
      <c r="M931" s="64">
        <v>330</v>
      </c>
      <c r="N931" s="67">
        <f>ABS(K931-$J931)</f>
        <v>598</v>
      </c>
      <c r="O931" s="64">
        <f>ABS(L931-$J931)</f>
        <v>598</v>
      </c>
      <c r="P931" s="64">
        <f>ABS(M931-$J931)</f>
        <v>578</v>
      </c>
      <c r="Q931" s="66">
        <v>2.1420000000000017</v>
      </c>
      <c r="R931" s="66">
        <f>$Q931*J931</f>
        <v>1944.9360000000015</v>
      </c>
      <c r="S931" s="67">
        <f>$Q931*K931</f>
        <v>664.02000000000055</v>
      </c>
      <c r="T931" s="64">
        <f>$Q931*L931</f>
        <v>664.02000000000055</v>
      </c>
      <c r="U931" s="64">
        <f>$Q931*M931</f>
        <v>706.86000000000058</v>
      </c>
      <c r="V931" s="67">
        <f t="shared" si="77"/>
        <v>1280.9160000000011</v>
      </c>
      <c r="W931" s="64">
        <f t="shared" si="78"/>
        <v>1280.9160000000011</v>
      </c>
      <c r="X931" s="117">
        <f t="shared" si="79"/>
        <v>1238.0760000000009</v>
      </c>
      <c r="Y931" s="75">
        <f>IFERROR(MAX(1-N931/$J931,0),1)</f>
        <v>0.34140969162995594</v>
      </c>
      <c r="Z931" s="27">
        <f>IFERROR(MAX(1-O931/$J931,0),1)</f>
        <v>0.34140969162995594</v>
      </c>
      <c r="AA931" s="76">
        <f>IFERROR(MAX(1-P931/$J931,0),1)</f>
        <v>0.36343612334801767</v>
      </c>
      <c r="AB931" s="65" t="str">
        <f>IF(SUM($J931,M931)=0,"Others",VLOOKUP(AA931,Master!$B$4:$D$13,3,TRUE))</f>
        <v>30-40%</v>
      </c>
      <c r="AC931" s="60" t="str">
        <f>IF(SUM(J931,K931)=0,"Others",IF(AND(K931=0,J931&gt;0),"Not Forecasted But Sold",IF(AND(K931&gt;0,J931=0),"Forecasted But Not Sold",IF(K931/J931&gt;1.1,"Overforecast",IF(K931/J931&lt;0.9,"Underforecast","Normal")))))</f>
        <v>Underforecast</v>
      </c>
      <c r="AD931" s="61" t="str">
        <f>IF(SUM(J931,L931)=0,"Others",IF(AND(L931=0,J931&gt;0),"Not Forecasted But Sold",IF(AND(L931&gt;0,J931=0),"Forecasted But Not Sold",IF(L931/J931&gt;1.1,"Overforecast",IF(L931/J931&lt;0.9,"Underforecast","Normal")))))</f>
        <v>Underforecast</v>
      </c>
      <c r="AE931" s="61" t="str">
        <f>IF(SUM(J931,M931)=0,"Others",IF(AND(M931=0,J931&gt;0),"Not Forecasted But Sold",IF(AND(M931&gt;0,J931=0),"Forecasted But Not Sold",IF(M931/J931&gt;1.1,"Overforecast",IF(M931/J931&lt;0.9,"Underforecast","Normal")))))</f>
        <v>Underforecast</v>
      </c>
      <c r="AF931" s="144" t="str">
        <f>IFERROR(IF(J931=0,"0",VLOOKUP(J931/M931,Master!$N$5:$P$11,3,TRUE)),"Sales Agst No FC")</f>
        <v>&gt;200"</v>
      </c>
    </row>
    <row r="932" spans="1:32" x14ac:dyDescent="0.45">
      <c r="A932" s="60" t="s">
        <v>2302</v>
      </c>
      <c r="B932" s="61" t="s">
        <v>1122</v>
      </c>
      <c r="C932" s="61" t="s">
        <v>1143</v>
      </c>
      <c r="D932" s="61" t="s">
        <v>1270</v>
      </c>
      <c r="E932" s="62" t="s">
        <v>1043</v>
      </c>
      <c r="F932" s="62" t="s">
        <v>2218</v>
      </c>
      <c r="G932" s="63">
        <v>44593</v>
      </c>
      <c r="H932" s="64">
        <v>504</v>
      </c>
      <c r="I932" s="61" t="str">
        <f t="shared" si="80"/>
        <v>Demand</v>
      </c>
      <c r="J932" s="66">
        <v>51</v>
      </c>
      <c r="K932" s="67">
        <v>103</v>
      </c>
      <c r="L932" s="64">
        <v>103</v>
      </c>
      <c r="M932" s="64">
        <v>30</v>
      </c>
      <c r="N932" s="67">
        <f>ABS(K932-$J932)</f>
        <v>52</v>
      </c>
      <c r="O932" s="64">
        <f>ABS(L932-$J932)</f>
        <v>52</v>
      </c>
      <c r="P932" s="64">
        <f>ABS(M932-$J932)</f>
        <v>21</v>
      </c>
      <c r="Q932" s="66">
        <v>29.368366666666663</v>
      </c>
      <c r="R932" s="66">
        <f>$Q932*J932</f>
        <v>1497.7866999999999</v>
      </c>
      <c r="S932" s="67">
        <f>$Q932*K932</f>
        <v>3024.9417666666664</v>
      </c>
      <c r="T932" s="64">
        <f>$Q932*L932</f>
        <v>3024.9417666666664</v>
      </c>
      <c r="U932" s="64">
        <f>$Q932*M932</f>
        <v>881.05099999999993</v>
      </c>
      <c r="V932" s="67">
        <f t="shared" si="77"/>
        <v>1527.1550666666665</v>
      </c>
      <c r="W932" s="64">
        <f t="shared" si="78"/>
        <v>1527.1550666666665</v>
      </c>
      <c r="X932" s="117">
        <f t="shared" si="79"/>
        <v>616.73569999999995</v>
      </c>
      <c r="Y932" s="75">
        <f>IFERROR(MAX(1-N932/$J932,0),1)</f>
        <v>0</v>
      </c>
      <c r="Z932" s="27">
        <f>IFERROR(MAX(1-O932/$J932,0),1)</f>
        <v>0</v>
      </c>
      <c r="AA932" s="76">
        <f>IFERROR(MAX(1-P932/$J932,0),1)</f>
        <v>0.58823529411764708</v>
      </c>
      <c r="AB932" s="65" t="str">
        <f>IF(SUM($J932,M932)=0,"Others",VLOOKUP(AA932,Master!$B$4:$D$13,3,TRUE))</f>
        <v>50-60%</v>
      </c>
      <c r="AC932" s="60" t="str">
        <f>IF(SUM(J932,K932)=0,"Others",IF(AND(K932=0,J932&gt;0),"Not Forecasted But Sold",IF(AND(K932&gt;0,J932=0),"Forecasted But Not Sold",IF(K932/J932&gt;1.1,"Overforecast",IF(K932/J932&lt;0.9,"Underforecast","Normal")))))</f>
        <v>Overforecast</v>
      </c>
      <c r="AD932" s="61" t="str">
        <f>IF(SUM(J932,L932)=0,"Others",IF(AND(L932=0,J932&gt;0),"Not Forecasted But Sold",IF(AND(L932&gt;0,J932=0),"Forecasted But Not Sold",IF(L932/J932&gt;1.1,"Overforecast",IF(L932/J932&lt;0.9,"Underforecast","Normal")))))</f>
        <v>Overforecast</v>
      </c>
      <c r="AE932" s="61" t="str">
        <f>IF(SUM(J932,M932)=0,"Others",IF(AND(M932=0,J932&gt;0),"Not Forecasted But Sold",IF(AND(M932&gt;0,J932=0),"Forecasted But Not Sold",IF(M932/J932&gt;1.1,"Overforecast",IF(M932/J932&lt;0.9,"Underforecast","Normal")))))</f>
        <v>Underforecast</v>
      </c>
      <c r="AF932" s="144" t="str">
        <f>IFERROR(IF(J932=0,"0",VLOOKUP(J932/M932,Master!$N$5:$P$11,3,TRUE)),"Sales Agst No FC")</f>
        <v>150-200</v>
      </c>
    </row>
    <row r="933" spans="1:32" x14ac:dyDescent="0.45">
      <c r="A933" s="60" t="s">
        <v>2302</v>
      </c>
      <c r="B933" s="61" t="s">
        <v>1122</v>
      </c>
      <c r="C933" s="61" t="s">
        <v>1143</v>
      </c>
      <c r="D933" s="61" t="s">
        <v>1270</v>
      </c>
      <c r="E933" s="62" t="s">
        <v>1044</v>
      </c>
      <c r="F933" s="62" t="s">
        <v>2219</v>
      </c>
      <c r="G933" s="63">
        <v>44593</v>
      </c>
      <c r="H933" s="64">
        <v>448</v>
      </c>
      <c r="I933" s="61" t="str">
        <f t="shared" si="80"/>
        <v>Demand</v>
      </c>
      <c r="J933" s="66">
        <v>22</v>
      </c>
      <c r="K933" s="67">
        <v>40</v>
      </c>
      <c r="L933" s="64">
        <v>40</v>
      </c>
      <c r="M933" s="64">
        <v>30</v>
      </c>
      <c r="N933" s="67">
        <f>ABS(K933-$J933)</f>
        <v>18</v>
      </c>
      <c r="O933" s="64">
        <f>ABS(L933-$J933)</f>
        <v>18</v>
      </c>
      <c r="P933" s="64">
        <f>ABS(M933-$J933)</f>
        <v>8</v>
      </c>
      <c r="Q933" s="66">
        <v>112.58</v>
      </c>
      <c r="R933" s="66">
        <f>$Q933*J933</f>
        <v>2476.7599999999998</v>
      </c>
      <c r="S933" s="67">
        <f>$Q933*K933</f>
        <v>4503.2</v>
      </c>
      <c r="T933" s="64">
        <f>$Q933*L933</f>
        <v>4503.2</v>
      </c>
      <c r="U933" s="64">
        <f>$Q933*M933</f>
        <v>3377.4</v>
      </c>
      <c r="V933" s="67">
        <f t="shared" si="77"/>
        <v>2026.44</v>
      </c>
      <c r="W933" s="64">
        <f t="shared" si="78"/>
        <v>2026.44</v>
      </c>
      <c r="X933" s="117">
        <f t="shared" si="79"/>
        <v>900.64000000000033</v>
      </c>
      <c r="Y933" s="75">
        <f>IFERROR(MAX(1-N933/$J933,0),1)</f>
        <v>0.18181818181818177</v>
      </c>
      <c r="Z933" s="27">
        <f>IFERROR(MAX(1-O933/$J933,0),1)</f>
        <v>0.18181818181818177</v>
      </c>
      <c r="AA933" s="76">
        <f>IFERROR(MAX(1-P933/$J933,0),1)</f>
        <v>0.63636363636363635</v>
      </c>
      <c r="AB933" s="65" t="str">
        <f>IF(SUM($J933,M933)=0,"Others",VLOOKUP(AA933,Master!$B$4:$D$13,3,TRUE))</f>
        <v>60-70%</v>
      </c>
      <c r="AC933" s="60" t="str">
        <f>IF(SUM(J933,K933)=0,"Others",IF(AND(K933=0,J933&gt;0),"Not Forecasted But Sold",IF(AND(K933&gt;0,J933=0),"Forecasted But Not Sold",IF(K933/J933&gt;1.1,"Overforecast",IF(K933/J933&lt;0.9,"Underforecast","Normal")))))</f>
        <v>Overforecast</v>
      </c>
      <c r="AD933" s="61" t="str">
        <f>IF(SUM(J933,L933)=0,"Others",IF(AND(L933=0,J933&gt;0),"Not Forecasted But Sold",IF(AND(L933&gt;0,J933=0),"Forecasted But Not Sold",IF(L933/J933&gt;1.1,"Overforecast",IF(L933/J933&lt;0.9,"Underforecast","Normal")))))</f>
        <v>Overforecast</v>
      </c>
      <c r="AE933" s="61" t="str">
        <f>IF(SUM(J933,M933)=0,"Others",IF(AND(M933=0,J933&gt;0),"Not Forecasted But Sold",IF(AND(M933&gt;0,J933=0),"Forecasted But Not Sold",IF(M933/J933&gt;1.1,"Overforecast",IF(M933/J933&lt;0.9,"Underforecast","Normal")))))</f>
        <v>Overforecast</v>
      </c>
      <c r="AF933" s="144" t="str">
        <f>IFERROR(IF(J933=0,"0",VLOOKUP(J933/M933,Master!$N$5:$P$11,3,TRUE)),"Sales Agst No FC")</f>
        <v>50-80</v>
      </c>
    </row>
    <row r="934" spans="1:32" x14ac:dyDescent="0.45">
      <c r="A934" s="60" t="s">
        <v>2302</v>
      </c>
      <c r="B934" s="61" t="s">
        <v>1122</v>
      </c>
      <c r="C934" s="61" t="s">
        <v>1143</v>
      </c>
      <c r="D934" s="61" t="s">
        <v>1270</v>
      </c>
      <c r="E934" s="62" t="s">
        <v>1045</v>
      </c>
      <c r="F934" s="62" t="s">
        <v>2220</v>
      </c>
      <c r="G934" s="63">
        <v>44593</v>
      </c>
      <c r="H934" s="64">
        <v>679</v>
      </c>
      <c r="I934" s="61" t="str">
        <f t="shared" si="80"/>
        <v>Demand</v>
      </c>
      <c r="J934" s="66">
        <v>8</v>
      </c>
      <c r="K934" s="67">
        <v>99</v>
      </c>
      <c r="L934" s="64">
        <v>99</v>
      </c>
      <c r="M934" s="64">
        <v>51</v>
      </c>
      <c r="N934" s="67">
        <f>ABS(K934-$J934)</f>
        <v>91</v>
      </c>
      <c r="O934" s="64">
        <f>ABS(L934-$J934)</f>
        <v>91</v>
      </c>
      <c r="P934" s="64">
        <f>ABS(M934-$J934)</f>
        <v>43</v>
      </c>
      <c r="Q934" s="66">
        <v>46.748246874999992</v>
      </c>
      <c r="R934" s="66">
        <f>$Q934*J934</f>
        <v>373.98597499999994</v>
      </c>
      <c r="S934" s="67">
        <f>$Q934*K934</f>
        <v>4628.0764406249991</v>
      </c>
      <c r="T934" s="64">
        <f>$Q934*L934</f>
        <v>4628.0764406249991</v>
      </c>
      <c r="U934" s="64">
        <f>$Q934*M934</f>
        <v>2384.1605906249997</v>
      </c>
      <c r="V934" s="67">
        <f t="shared" si="77"/>
        <v>4254.0904656249995</v>
      </c>
      <c r="W934" s="64">
        <f t="shared" si="78"/>
        <v>4254.0904656249995</v>
      </c>
      <c r="X934" s="117">
        <f t="shared" si="79"/>
        <v>2010.1746156249997</v>
      </c>
      <c r="Y934" s="75">
        <f>IFERROR(MAX(1-N934/$J934,0),1)</f>
        <v>0</v>
      </c>
      <c r="Z934" s="27">
        <f>IFERROR(MAX(1-O934/$J934,0),1)</f>
        <v>0</v>
      </c>
      <c r="AA934" s="76">
        <f>IFERROR(MAX(1-P934/$J934,0),1)</f>
        <v>0</v>
      </c>
      <c r="AB934" s="65" t="str">
        <f>IF(SUM($J934,M934)=0,"Others",VLOOKUP(AA934,Master!$B$4:$D$13,3,TRUE))</f>
        <v>0-10%</v>
      </c>
      <c r="AC934" s="60" t="str">
        <f>IF(SUM(J934,K934)=0,"Others",IF(AND(K934=0,J934&gt;0),"Not Forecasted But Sold",IF(AND(K934&gt;0,J934=0),"Forecasted But Not Sold",IF(K934/J934&gt;1.1,"Overforecast",IF(K934/J934&lt;0.9,"Underforecast","Normal")))))</f>
        <v>Overforecast</v>
      </c>
      <c r="AD934" s="61" t="str">
        <f>IF(SUM(J934,L934)=0,"Others",IF(AND(L934=0,J934&gt;0),"Not Forecasted But Sold",IF(AND(L934&gt;0,J934=0),"Forecasted But Not Sold",IF(L934/J934&gt;1.1,"Overforecast",IF(L934/J934&lt;0.9,"Underforecast","Normal")))))</f>
        <v>Overforecast</v>
      </c>
      <c r="AE934" s="61" t="str">
        <f>IF(SUM(J934,M934)=0,"Others",IF(AND(M934=0,J934&gt;0),"Not Forecasted But Sold",IF(AND(M934&gt;0,J934=0),"Forecasted But Not Sold",IF(M934/J934&gt;1.1,"Overforecast",IF(M934/J934&lt;0.9,"Underforecast","Normal")))))</f>
        <v>Overforecast</v>
      </c>
      <c r="AF934" s="144" t="str">
        <f>IFERROR(IF(J934=0,"0",VLOOKUP(J934/M934,Master!$N$5:$P$11,3,TRUE)),"Sales Agst No FC")</f>
        <v>0-25</v>
      </c>
    </row>
    <row r="935" spans="1:32" x14ac:dyDescent="0.45">
      <c r="A935" s="60" t="s">
        <v>2302</v>
      </c>
      <c r="B935" s="61" t="s">
        <v>1122</v>
      </c>
      <c r="C935" s="61" t="s">
        <v>1143</v>
      </c>
      <c r="D935" s="61" t="s">
        <v>1270</v>
      </c>
      <c r="E935" s="62" t="s">
        <v>1046</v>
      </c>
      <c r="F935" s="62" t="s">
        <v>2221</v>
      </c>
      <c r="G935" s="63">
        <v>44593</v>
      </c>
      <c r="H935" s="64">
        <v>338</v>
      </c>
      <c r="I935" s="61" t="str">
        <f t="shared" si="80"/>
        <v>Demand</v>
      </c>
      <c r="J935" s="66">
        <v>22</v>
      </c>
      <c r="K935" s="67">
        <v>32</v>
      </c>
      <c r="L935" s="64">
        <v>32</v>
      </c>
      <c r="M935" s="64">
        <v>25</v>
      </c>
      <c r="N935" s="67">
        <f>ABS(K935-$J935)</f>
        <v>10</v>
      </c>
      <c r="O935" s="64">
        <f>ABS(L935-$J935)</f>
        <v>10</v>
      </c>
      <c r="P935" s="64">
        <f>ABS(M935-$J935)</f>
        <v>3</v>
      </c>
      <c r="Q935" s="66">
        <v>82.647019778241813</v>
      </c>
      <c r="R935" s="66">
        <f>$Q935*J935</f>
        <v>1818.2344351213198</v>
      </c>
      <c r="S935" s="67">
        <f>$Q935*K935</f>
        <v>2644.704632903738</v>
      </c>
      <c r="T935" s="64">
        <f>$Q935*L935</f>
        <v>2644.704632903738</v>
      </c>
      <c r="U935" s="64">
        <f>$Q935*M935</f>
        <v>2066.1754944560453</v>
      </c>
      <c r="V935" s="67">
        <f t="shared" si="77"/>
        <v>826.47019778241815</v>
      </c>
      <c r="W935" s="64">
        <f t="shared" si="78"/>
        <v>826.47019778241815</v>
      </c>
      <c r="X935" s="117">
        <f t="shared" si="79"/>
        <v>247.94105933472542</v>
      </c>
      <c r="Y935" s="75">
        <f>IFERROR(MAX(1-N935/$J935,0),1)</f>
        <v>0.54545454545454541</v>
      </c>
      <c r="Z935" s="27">
        <f>IFERROR(MAX(1-O935/$J935,0),1)</f>
        <v>0.54545454545454541</v>
      </c>
      <c r="AA935" s="76">
        <f>IFERROR(MAX(1-P935/$J935,0),1)</f>
        <v>0.86363636363636365</v>
      </c>
      <c r="AB935" s="65" t="str">
        <f>IF(SUM($J935,M935)=0,"Others",VLOOKUP(AA935,Master!$B$4:$D$13,3,TRUE))</f>
        <v>80-90%</v>
      </c>
      <c r="AC935" s="60" t="str">
        <f>IF(SUM(J935,K935)=0,"Others",IF(AND(K935=0,J935&gt;0),"Not Forecasted But Sold",IF(AND(K935&gt;0,J935=0),"Forecasted But Not Sold",IF(K935/J935&gt;1.1,"Overforecast",IF(K935/J935&lt;0.9,"Underforecast","Normal")))))</f>
        <v>Overforecast</v>
      </c>
      <c r="AD935" s="61" t="str">
        <f>IF(SUM(J935,L935)=0,"Others",IF(AND(L935=0,J935&gt;0),"Not Forecasted But Sold",IF(AND(L935&gt;0,J935=0),"Forecasted But Not Sold",IF(L935/J935&gt;1.1,"Overforecast",IF(L935/J935&lt;0.9,"Underforecast","Normal")))))</f>
        <v>Overforecast</v>
      </c>
      <c r="AE935" s="61" t="str">
        <f>IF(SUM(J935,M935)=0,"Others",IF(AND(M935=0,J935&gt;0),"Not Forecasted But Sold",IF(AND(M935&gt;0,J935=0),"Forecasted But Not Sold",IF(M935/J935&gt;1.1,"Overforecast",IF(M935/J935&lt;0.9,"Underforecast","Normal")))))</f>
        <v>Overforecast</v>
      </c>
      <c r="AF935" s="144" t="str">
        <f>IFERROR(IF(J935=0,"0",VLOOKUP(J935/M935,Master!$N$5:$P$11,3,TRUE)),"Sales Agst No FC")</f>
        <v>80-120</v>
      </c>
    </row>
    <row r="936" spans="1:32" x14ac:dyDescent="0.45">
      <c r="A936" s="60" t="s">
        <v>2302</v>
      </c>
      <c r="B936" s="61" t="s">
        <v>1122</v>
      </c>
      <c r="C936" s="61" t="s">
        <v>1143</v>
      </c>
      <c r="D936" s="61" t="s">
        <v>1270</v>
      </c>
      <c r="E936" s="62" t="s">
        <v>1047</v>
      </c>
      <c r="F936" s="62" t="s">
        <v>2222</v>
      </c>
      <c r="G936" s="63">
        <v>44593</v>
      </c>
      <c r="H936" s="64">
        <v>533</v>
      </c>
      <c r="I936" s="61" t="str">
        <f t="shared" si="80"/>
        <v>Demand</v>
      </c>
      <c r="J936" s="66">
        <v>41</v>
      </c>
      <c r="K936" s="67">
        <v>6</v>
      </c>
      <c r="L936" s="64">
        <v>6</v>
      </c>
      <c r="M936" s="64">
        <v>10</v>
      </c>
      <c r="N936" s="67">
        <f>ABS(K936-$J936)</f>
        <v>35</v>
      </c>
      <c r="O936" s="64">
        <f>ABS(L936-$J936)</f>
        <v>35</v>
      </c>
      <c r="P936" s="64">
        <f>ABS(M936-$J936)</f>
        <v>31</v>
      </c>
      <c r="Q936" s="66">
        <v>76.178774999999987</v>
      </c>
      <c r="R936" s="66">
        <f>$Q936*J936</f>
        <v>3123.3297749999997</v>
      </c>
      <c r="S936" s="67">
        <f>$Q936*K936</f>
        <v>457.07264999999995</v>
      </c>
      <c r="T936" s="64">
        <f>$Q936*L936</f>
        <v>457.07264999999995</v>
      </c>
      <c r="U936" s="64">
        <f>$Q936*M936</f>
        <v>761.78774999999985</v>
      </c>
      <c r="V936" s="67">
        <f t="shared" si="77"/>
        <v>2666.2571249999996</v>
      </c>
      <c r="W936" s="64">
        <f t="shared" si="78"/>
        <v>2666.2571249999996</v>
      </c>
      <c r="X936" s="117">
        <f t="shared" si="79"/>
        <v>2361.5420249999997</v>
      </c>
      <c r="Y936" s="75">
        <f>IFERROR(MAX(1-N936/$J936,0),1)</f>
        <v>0.14634146341463417</v>
      </c>
      <c r="Z936" s="27">
        <f>IFERROR(MAX(1-O936/$J936,0),1)</f>
        <v>0.14634146341463417</v>
      </c>
      <c r="AA936" s="76">
        <f>IFERROR(MAX(1-P936/$J936,0),1)</f>
        <v>0.24390243902439024</v>
      </c>
      <c r="AB936" s="65" t="str">
        <f>IF(SUM($J936,M936)=0,"Others",VLOOKUP(AA936,Master!$B$4:$D$13,3,TRUE))</f>
        <v>20-30%</v>
      </c>
      <c r="AC936" s="60" t="str">
        <f>IF(SUM(J936,K936)=0,"Others",IF(AND(K936=0,J936&gt;0),"Not Forecasted But Sold",IF(AND(K936&gt;0,J936=0),"Forecasted But Not Sold",IF(K936/J936&gt;1.1,"Overforecast",IF(K936/J936&lt;0.9,"Underforecast","Normal")))))</f>
        <v>Underforecast</v>
      </c>
      <c r="AD936" s="61" t="str">
        <f>IF(SUM(J936,L936)=0,"Others",IF(AND(L936=0,J936&gt;0),"Not Forecasted But Sold",IF(AND(L936&gt;0,J936=0),"Forecasted But Not Sold",IF(L936/J936&gt;1.1,"Overforecast",IF(L936/J936&lt;0.9,"Underforecast","Normal")))))</f>
        <v>Underforecast</v>
      </c>
      <c r="AE936" s="61" t="str">
        <f>IF(SUM(J936,M936)=0,"Others",IF(AND(M936=0,J936&gt;0),"Not Forecasted But Sold",IF(AND(M936&gt;0,J936=0),"Forecasted But Not Sold",IF(M936/J936&gt;1.1,"Overforecast",IF(M936/J936&lt;0.9,"Underforecast","Normal")))))</f>
        <v>Underforecast</v>
      </c>
      <c r="AF936" s="144" t="str">
        <f>IFERROR(IF(J936=0,"0",VLOOKUP(J936/M936,Master!$N$5:$P$11,3,TRUE)),"Sales Agst No FC")</f>
        <v>&gt;200"</v>
      </c>
    </row>
    <row r="937" spans="1:32" x14ac:dyDescent="0.45">
      <c r="A937" s="60" t="s">
        <v>2302</v>
      </c>
      <c r="B937" s="61" t="s">
        <v>1122</v>
      </c>
      <c r="C937" s="61" t="s">
        <v>1143</v>
      </c>
      <c r="D937" s="61" t="s">
        <v>1270</v>
      </c>
      <c r="E937" s="62" t="s">
        <v>1048</v>
      </c>
      <c r="F937" s="62" t="s">
        <v>2223</v>
      </c>
      <c r="G937" s="63">
        <v>44593</v>
      </c>
      <c r="H937" s="64">
        <v>207</v>
      </c>
      <c r="I937" s="61" t="str">
        <f t="shared" si="80"/>
        <v>Demand</v>
      </c>
      <c r="J937" s="66">
        <v>0</v>
      </c>
      <c r="K937" s="67">
        <v>1</v>
      </c>
      <c r="L937" s="64">
        <v>1</v>
      </c>
      <c r="M937" s="64">
        <v>3</v>
      </c>
      <c r="N937" s="67">
        <f>ABS(K937-$J937)</f>
        <v>1</v>
      </c>
      <c r="O937" s="64">
        <f>ABS(L937-$J937)</f>
        <v>1</v>
      </c>
      <c r="P937" s="64">
        <f>ABS(M937-$J937)</f>
        <v>3</v>
      </c>
      <c r="Q937" s="66">
        <v>137.82271555148301</v>
      </c>
      <c r="R937" s="66">
        <f>$Q937*J937</f>
        <v>0</v>
      </c>
      <c r="S937" s="67">
        <f>$Q937*K937</f>
        <v>137.82271555148301</v>
      </c>
      <c r="T937" s="64">
        <f>$Q937*L937</f>
        <v>137.82271555148301</v>
      </c>
      <c r="U937" s="64">
        <f>$Q937*M937</f>
        <v>413.46814665444901</v>
      </c>
      <c r="V937" s="67">
        <f t="shared" si="77"/>
        <v>137.82271555148301</v>
      </c>
      <c r="W937" s="64">
        <f t="shared" si="78"/>
        <v>137.82271555148301</v>
      </c>
      <c r="X937" s="117">
        <f t="shared" si="79"/>
        <v>413.46814665444901</v>
      </c>
      <c r="Y937" s="75">
        <f>IFERROR(MAX(1-N937/$J937,0),1)</f>
        <v>1</v>
      </c>
      <c r="Z937" s="27">
        <f>IFERROR(MAX(1-O937/$J937,0),1)</f>
        <v>1</v>
      </c>
      <c r="AA937" s="76">
        <f>IFERROR(MAX(1-P937/$J937,0),1)</f>
        <v>1</v>
      </c>
      <c r="AB937" s="65" t="str">
        <f>IF(SUM($J937,M937)=0,"Others",VLOOKUP(AA937,Master!$B$4:$D$13,3,TRUE))</f>
        <v>90-100%</v>
      </c>
      <c r="AC937" s="60" t="str">
        <f>IF(SUM(J937,K937)=0,"Others",IF(AND(K937=0,J937&gt;0),"Not Forecasted But Sold",IF(AND(K937&gt;0,J937=0),"Forecasted But Not Sold",IF(K937/J937&gt;1.1,"Overforecast",IF(K937/J937&lt;0.9,"Underforecast","Normal")))))</f>
        <v>Forecasted But Not Sold</v>
      </c>
      <c r="AD937" s="61" t="str">
        <f>IF(SUM(J937,L937)=0,"Others",IF(AND(L937=0,J937&gt;0),"Not Forecasted But Sold",IF(AND(L937&gt;0,J937=0),"Forecasted But Not Sold",IF(L937/J937&gt;1.1,"Overforecast",IF(L937/J937&lt;0.9,"Underforecast","Normal")))))</f>
        <v>Forecasted But Not Sold</v>
      </c>
      <c r="AE937" s="61" t="str">
        <f>IF(SUM(J937,M937)=0,"Others",IF(AND(M937=0,J937&gt;0),"Not Forecasted But Sold",IF(AND(M937&gt;0,J937=0),"Forecasted But Not Sold",IF(M937/J937&gt;1.1,"Overforecast",IF(M937/J937&lt;0.9,"Underforecast","Normal")))))</f>
        <v>Forecasted But Not Sold</v>
      </c>
      <c r="AF937" s="144" t="str">
        <f>IFERROR(IF(J937=0,"0",VLOOKUP(J937/M937,Master!$N$5:$P$11,3,TRUE)),"Sales Agst No FC")</f>
        <v>0</v>
      </c>
    </row>
    <row r="938" spans="1:32" x14ac:dyDescent="0.45">
      <c r="A938" s="60" t="s">
        <v>2302</v>
      </c>
      <c r="B938" s="61" t="s">
        <v>1122</v>
      </c>
      <c r="C938" s="61" t="s">
        <v>1143</v>
      </c>
      <c r="D938" s="61" t="s">
        <v>1270</v>
      </c>
      <c r="E938" s="62" t="s">
        <v>1049</v>
      </c>
      <c r="F938" s="62" t="s">
        <v>2224</v>
      </c>
      <c r="G938" s="63">
        <v>44593</v>
      </c>
      <c r="H938" s="64">
        <v>327</v>
      </c>
      <c r="I938" s="61" t="str">
        <f t="shared" si="80"/>
        <v>Demand</v>
      </c>
      <c r="J938" s="66">
        <v>15</v>
      </c>
      <c r="K938" s="67">
        <v>19</v>
      </c>
      <c r="L938" s="64">
        <v>19</v>
      </c>
      <c r="M938" s="64">
        <v>28</v>
      </c>
      <c r="N938" s="67">
        <f>ABS(K938-$J938)</f>
        <v>4</v>
      </c>
      <c r="O938" s="64">
        <f>ABS(L938-$J938)</f>
        <v>4</v>
      </c>
      <c r="P938" s="64">
        <f>ABS(M938-$J938)</f>
        <v>13</v>
      </c>
      <c r="Q938" s="66">
        <v>43.5</v>
      </c>
      <c r="R938" s="66">
        <f>$Q938*J938</f>
        <v>652.5</v>
      </c>
      <c r="S938" s="67">
        <f>$Q938*K938</f>
        <v>826.5</v>
      </c>
      <c r="T938" s="64">
        <f>$Q938*L938</f>
        <v>826.5</v>
      </c>
      <c r="U938" s="64">
        <f>$Q938*M938</f>
        <v>1218</v>
      </c>
      <c r="V938" s="67">
        <f t="shared" si="77"/>
        <v>174</v>
      </c>
      <c r="W938" s="64">
        <f t="shared" si="78"/>
        <v>174</v>
      </c>
      <c r="X938" s="117">
        <f t="shared" si="79"/>
        <v>565.5</v>
      </c>
      <c r="Y938" s="75">
        <f>IFERROR(MAX(1-N938/$J938,0),1)</f>
        <v>0.73333333333333339</v>
      </c>
      <c r="Z938" s="27">
        <f>IFERROR(MAX(1-O938/$J938,0),1)</f>
        <v>0.73333333333333339</v>
      </c>
      <c r="AA938" s="76">
        <f>IFERROR(MAX(1-P938/$J938,0),1)</f>
        <v>0.1333333333333333</v>
      </c>
      <c r="AB938" s="65" t="str">
        <f>IF(SUM($J938,M938)=0,"Others",VLOOKUP(AA938,Master!$B$4:$D$13,3,TRUE))</f>
        <v>10-20%</v>
      </c>
      <c r="AC938" s="60" t="str">
        <f>IF(SUM(J938,K938)=0,"Others",IF(AND(K938=0,J938&gt;0),"Not Forecasted But Sold",IF(AND(K938&gt;0,J938=0),"Forecasted But Not Sold",IF(K938/J938&gt;1.1,"Overforecast",IF(K938/J938&lt;0.9,"Underforecast","Normal")))))</f>
        <v>Overforecast</v>
      </c>
      <c r="AD938" s="61" t="str">
        <f>IF(SUM(J938,L938)=0,"Others",IF(AND(L938=0,J938&gt;0),"Not Forecasted But Sold",IF(AND(L938&gt;0,J938=0),"Forecasted But Not Sold",IF(L938/J938&gt;1.1,"Overforecast",IF(L938/J938&lt;0.9,"Underforecast","Normal")))))</f>
        <v>Overforecast</v>
      </c>
      <c r="AE938" s="61" t="str">
        <f>IF(SUM(J938,M938)=0,"Others",IF(AND(M938=0,J938&gt;0),"Not Forecasted But Sold",IF(AND(M938&gt;0,J938=0),"Forecasted But Not Sold",IF(M938/J938&gt;1.1,"Overforecast",IF(M938/J938&lt;0.9,"Underforecast","Normal")))))</f>
        <v>Overforecast</v>
      </c>
      <c r="AF938" s="144" t="str">
        <f>IFERROR(IF(J938=0,"0",VLOOKUP(J938/M938,Master!$N$5:$P$11,3,TRUE)),"Sales Agst No FC")</f>
        <v>50-80</v>
      </c>
    </row>
    <row r="939" spans="1:32" x14ac:dyDescent="0.45">
      <c r="A939" s="60" t="s">
        <v>2302</v>
      </c>
      <c r="B939" s="61" t="s">
        <v>1122</v>
      </c>
      <c r="C939" s="61" t="s">
        <v>1143</v>
      </c>
      <c r="D939" s="61" t="s">
        <v>1270</v>
      </c>
      <c r="E939" s="62" t="s">
        <v>1050</v>
      </c>
      <c r="F939" s="62" t="s">
        <v>2225</v>
      </c>
      <c r="G939" s="63">
        <v>44593</v>
      </c>
      <c r="H939" s="64">
        <v>71</v>
      </c>
      <c r="I939" s="61" t="str">
        <f t="shared" si="80"/>
        <v>Demand</v>
      </c>
      <c r="J939" s="66">
        <v>71</v>
      </c>
      <c r="K939" s="67">
        <v>127</v>
      </c>
      <c r="L939" s="64">
        <v>127</v>
      </c>
      <c r="M939" s="64">
        <v>50</v>
      </c>
      <c r="N939" s="67">
        <f>ABS(K939-$J939)</f>
        <v>56</v>
      </c>
      <c r="O939" s="64">
        <f>ABS(L939-$J939)</f>
        <v>56</v>
      </c>
      <c r="P939" s="64">
        <f>ABS(M939-$J939)</f>
        <v>21</v>
      </c>
      <c r="Q939" s="66">
        <v>33.234148387096766</v>
      </c>
      <c r="R939" s="66">
        <f>$Q939*J939</f>
        <v>2359.6245354838702</v>
      </c>
      <c r="S939" s="67">
        <f>$Q939*K939</f>
        <v>4220.7368451612892</v>
      </c>
      <c r="T939" s="64">
        <f>$Q939*L939</f>
        <v>4220.7368451612892</v>
      </c>
      <c r="U939" s="64">
        <f>$Q939*M939</f>
        <v>1661.7074193548383</v>
      </c>
      <c r="V939" s="67">
        <f t="shared" si="77"/>
        <v>1861.112309677419</v>
      </c>
      <c r="W939" s="64">
        <f t="shared" si="78"/>
        <v>1861.112309677419</v>
      </c>
      <c r="X939" s="117">
        <f t="shared" si="79"/>
        <v>697.91711612903191</v>
      </c>
      <c r="Y939" s="75">
        <f>IFERROR(MAX(1-N939/$J939,0),1)</f>
        <v>0.21126760563380287</v>
      </c>
      <c r="Z939" s="27">
        <f>IFERROR(MAX(1-O939/$J939,0),1)</f>
        <v>0.21126760563380287</v>
      </c>
      <c r="AA939" s="76">
        <f>IFERROR(MAX(1-P939/$J939,0),1)</f>
        <v>0.70422535211267601</v>
      </c>
      <c r="AB939" s="65" t="str">
        <f>IF(SUM($J939,M939)=0,"Others",VLOOKUP(AA939,Master!$B$4:$D$13,3,TRUE))</f>
        <v>60-70%</v>
      </c>
      <c r="AC939" s="60" t="str">
        <f>IF(SUM(J939,K939)=0,"Others",IF(AND(K939=0,J939&gt;0),"Not Forecasted But Sold",IF(AND(K939&gt;0,J939=0),"Forecasted But Not Sold",IF(K939/J939&gt;1.1,"Overforecast",IF(K939/J939&lt;0.9,"Underforecast","Normal")))))</f>
        <v>Overforecast</v>
      </c>
      <c r="AD939" s="61" t="str">
        <f>IF(SUM(J939,L939)=0,"Others",IF(AND(L939=0,J939&gt;0),"Not Forecasted But Sold",IF(AND(L939&gt;0,J939=0),"Forecasted But Not Sold",IF(L939/J939&gt;1.1,"Overforecast",IF(L939/J939&lt;0.9,"Underforecast","Normal")))))</f>
        <v>Overforecast</v>
      </c>
      <c r="AE939" s="61" t="str">
        <f>IF(SUM(J939,M939)=0,"Others",IF(AND(M939=0,J939&gt;0),"Not Forecasted But Sold",IF(AND(M939&gt;0,J939=0),"Forecasted But Not Sold",IF(M939/J939&gt;1.1,"Overforecast",IF(M939/J939&lt;0.9,"Underforecast","Normal")))))</f>
        <v>Underforecast</v>
      </c>
      <c r="AF939" s="144" t="str">
        <f>IFERROR(IF(J939=0,"0",VLOOKUP(J939/M939,Master!$N$5:$P$11,3,TRUE)),"Sales Agst No FC")</f>
        <v>120-150</v>
      </c>
    </row>
    <row r="940" spans="1:32" x14ac:dyDescent="0.45">
      <c r="A940" s="60" t="s">
        <v>2302</v>
      </c>
      <c r="B940" s="61" t="s">
        <v>1122</v>
      </c>
      <c r="C940" s="61" t="s">
        <v>1143</v>
      </c>
      <c r="D940" s="61" t="s">
        <v>1270</v>
      </c>
      <c r="E940" s="62" t="s">
        <v>1051</v>
      </c>
      <c r="F940" s="62" t="s">
        <v>2226</v>
      </c>
      <c r="G940" s="63">
        <v>44593</v>
      </c>
      <c r="H940" s="64">
        <v>690</v>
      </c>
      <c r="I940" s="61" t="str">
        <f t="shared" si="80"/>
        <v>Demand</v>
      </c>
      <c r="J940" s="66">
        <v>7</v>
      </c>
      <c r="K940" s="67">
        <v>18</v>
      </c>
      <c r="L940" s="64">
        <v>18</v>
      </c>
      <c r="M940" s="64">
        <v>20</v>
      </c>
      <c r="N940" s="67">
        <f>ABS(K940-$J940)</f>
        <v>11</v>
      </c>
      <c r="O940" s="64">
        <f>ABS(L940-$J940)</f>
        <v>11</v>
      </c>
      <c r="P940" s="64">
        <f>ABS(M940-$J940)</f>
        <v>13</v>
      </c>
      <c r="Q940" s="66">
        <v>146.96447272727272</v>
      </c>
      <c r="R940" s="66">
        <f>$Q940*J940</f>
        <v>1028.751309090909</v>
      </c>
      <c r="S940" s="67">
        <f>$Q940*K940</f>
        <v>2645.3605090909091</v>
      </c>
      <c r="T940" s="64">
        <f>$Q940*L940</f>
        <v>2645.3605090909091</v>
      </c>
      <c r="U940" s="64">
        <f>$Q940*M940</f>
        <v>2939.2894545454546</v>
      </c>
      <c r="V940" s="67">
        <f t="shared" si="77"/>
        <v>1616.6092000000001</v>
      </c>
      <c r="W940" s="64">
        <f t="shared" si="78"/>
        <v>1616.6092000000001</v>
      </c>
      <c r="X940" s="117">
        <f t="shared" si="79"/>
        <v>1910.5381454545457</v>
      </c>
      <c r="Y940" s="75">
        <f>IFERROR(MAX(1-N940/$J940,0),1)</f>
        <v>0</v>
      </c>
      <c r="Z940" s="27">
        <f>IFERROR(MAX(1-O940/$J940,0),1)</f>
        <v>0</v>
      </c>
      <c r="AA940" s="76">
        <f>IFERROR(MAX(1-P940/$J940,0),1)</f>
        <v>0</v>
      </c>
      <c r="AB940" s="65" t="str">
        <f>IF(SUM($J940,M940)=0,"Others",VLOOKUP(AA940,Master!$B$4:$D$13,3,TRUE))</f>
        <v>0-10%</v>
      </c>
      <c r="AC940" s="60" t="str">
        <f>IF(SUM(J940,K940)=0,"Others",IF(AND(K940=0,J940&gt;0),"Not Forecasted But Sold",IF(AND(K940&gt;0,J940=0),"Forecasted But Not Sold",IF(K940/J940&gt;1.1,"Overforecast",IF(K940/J940&lt;0.9,"Underforecast","Normal")))))</f>
        <v>Overforecast</v>
      </c>
      <c r="AD940" s="61" t="str">
        <f>IF(SUM(J940,L940)=0,"Others",IF(AND(L940=0,J940&gt;0),"Not Forecasted But Sold",IF(AND(L940&gt;0,J940=0),"Forecasted But Not Sold",IF(L940/J940&gt;1.1,"Overforecast",IF(L940/J940&lt;0.9,"Underforecast","Normal")))))</f>
        <v>Overforecast</v>
      </c>
      <c r="AE940" s="61" t="str">
        <f>IF(SUM(J940,M940)=0,"Others",IF(AND(M940=0,J940&gt;0),"Not Forecasted But Sold",IF(AND(M940&gt;0,J940=0),"Forecasted But Not Sold",IF(M940/J940&gt;1.1,"Overforecast",IF(M940/J940&lt;0.9,"Underforecast","Normal")))))</f>
        <v>Overforecast</v>
      </c>
      <c r="AF940" s="144" t="str">
        <f>IFERROR(IF(J940=0,"0",VLOOKUP(J940/M940,Master!$N$5:$P$11,3,TRUE)),"Sales Agst No FC")</f>
        <v>25-50</v>
      </c>
    </row>
    <row r="941" spans="1:32" x14ac:dyDescent="0.45">
      <c r="A941" s="60" t="s">
        <v>2302</v>
      </c>
      <c r="B941" s="61" t="s">
        <v>1122</v>
      </c>
      <c r="C941" s="61" t="s">
        <v>1143</v>
      </c>
      <c r="D941" s="61" t="s">
        <v>1270</v>
      </c>
      <c r="E941" s="62" t="s">
        <v>1052</v>
      </c>
      <c r="F941" s="62" t="s">
        <v>2227</v>
      </c>
      <c r="G941" s="63">
        <v>44593</v>
      </c>
      <c r="H941" s="64">
        <v>222</v>
      </c>
      <c r="I941" s="61" t="str">
        <f t="shared" si="80"/>
        <v>Demand</v>
      </c>
      <c r="J941" s="66">
        <v>21</v>
      </c>
      <c r="K941" s="67">
        <v>45</v>
      </c>
      <c r="L941" s="64">
        <v>45</v>
      </c>
      <c r="M941" s="64">
        <v>35</v>
      </c>
      <c r="N941" s="67">
        <f>ABS(K941-$J941)</f>
        <v>24</v>
      </c>
      <c r="O941" s="64">
        <f>ABS(L941-$J941)</f>
        <v>24</v>
      </c>
      <c r="P941" s="64">
        <f>ABS(M941-$J941)</f>
        <v>14</v>
      </c>
      <c r="Q941" s="66">
        <v>12.799166666666666</v>
      </c>
      <c r="R941" s="66">
        <f>$Q941*J941</f>
        <v>268.78249999999997</v>
      </c>
      <c r="S941" s="67">
        <f>$Q941*K941</f>
        <v>575.96249999999998</v>
      </c>
      <c r="T941" s="64">
        <f>$Q941*L941</f>
        <v>575.96249999999998</v>
      </c>
      <c r="U941" s="64">
        <f>$Q941*M941</f>
        <v>447.9708333333333</v>
      </c>
      <c r="V941" s="67">
        <f t="shared" si="77"/>
        <v>307.18</v>
      </c>
      <c r="W941" s="64">
        <f t="shared" si="78"/>
        <v>307.18</v>
      </c>
      <c r="X941" s="117">
        <f t="shared" si="79"/>
        <v>179.18833333333333</v>
      </c>
      <c r="Y941" s="75">
        <f>IFERROR(MAX(1-N941/$J941,0),1)</f>
        <v>0</v>
      </c>
      <c r="Z941" s="27">
        <f>IFERROR(MAX(1-O941/$J941,0),1)</f>
        <v>0</v>
      </c>
      <c r="AA941" s="76">
        <f>IFERROR(MAX(1-P941/$J941,0),1)</f>
        <v>0.33333333333333337</v>
      </c>
      <c r="AB941" s="65" t="str">
        <f>IF(SUM($J941,M941)=0,"Others",VLOOKUP(AA941,Master!$B$4:$D$13,3,TRUE))</f>
        <v>30-40%</v>
      </c>
      <c r="AC941" s="60" t="str">
        <f>IF(SUM(J941,K941)=0,"Others",IF(AND(K941=0,J941&gt;0),"Not Forecasted But Sold",IF(AND(K941&gt;0,J941=0),"Forecasted But Not Sold",IF(K941/J941&gt;1.1,"Overforecast",IF(K941/J941&lt;0.9,"Underforecast","Normal")))))</f>
        <v>Overforecast</v>
      </c>
      <c r="AD941" s="61" t="str">
        <f>IF(SUM(J941,L941)=0,"Others",IF(AND(L941=0,J941&gt;0),"Not Forecasted But Sold",IF(AND(L941&gt;0,J941=0),"Forecasted But Not Sold",IF(L941/J941&gt;1.1,"Overforecast",IF(L941/J941&lt;0.9,"Underforecast","Normal")))))</f>
        <v>Overforecast</v>
      </c>
      <c r="AE941" s="61" t="str">
        <f>IF(SUM(J941,M941)=0,"Others",IF(AND(M941=0,J941&gt;0),"Not Forecasted But Sold",IF(AND(M941&gt;0,J941=0),"Forecasted But Not Sold",IF(M941/J941&gt;1.1,"Overforecast",IF(M941/J941&lt;0.9,"Underforecast","Normal")))))</f>
        <v>Overforecast</v>
      </c>
      <c r="AF941" s="144" t="str">
        <f>IFERROR(IF(J941=0,"0",VLOOKUP(J941/M941,Master!$N$5:$P$11,3,TRUE)),"Sales Agst No FC")</f>
        <v>50-80</v>
      </c>
    </row>
    <row r="942" spans="1:32" x14ac:dyDescent="0.45">
      <c r="A942" s="60" t="s">
        <v>2302</v>
      </c>
      <c r="B942" s="61" t="s">
        <v>1122</v>
      </c>
      <c r="C942" s="61" t="s">
        <v>1143</v>
      </c>
      <c r="D942" s="61" t="s">
        <v>1270</v>
      </c>
      <c r="E942" s="62" t="s">
        <v>1053</v>
      </c>
      <c r="F942" s="62" t="s">
        <v>2228</v>
      </c>
      <c r="G942" s="63">
        <v>44593</v>
      </c>
      <c r="H942" s="64">
        <v>513</v>
      </c>
      <c r="I942" s="61" t="str">
        <f t="shared" si="80"/>
        <v>Demand</v>
      </c>
      <c r="J942" s="66">
        <v>69</v>
      </c>
      <c r="K942" s="67">
        <v>64</v>
      </c>
      <c r="L942" s="64">
        <v>64</v>
      </c>
      <c r="M942" s="64">
        <v>62</v>
      </c>
      <c r="N942" s="67">
        <f>ABS(K942-$J942)</f>
        <v>5</v>
      </c>
      <c r="O942" s="64">
        <f>ABS(L942-$J942)</f>
        <v>5</v>
      </c>
      <c r="P942" s="64">
        <f>ABS(M942-$J942)</f>
        <v>7</v>
      </c>
      <c r="Q942" s="66">
        <v>30.825826315789474</v>
      </c>
      <c r="R942" s="66">
        <f>$Q942*J942</f>
        <v>2126.9820157894737</v>
      </c>
      <c r="S942" s="67">
        <f>$Q942*K942</f>
        <v>1972.8528842105263</v>
      </c>
      <c r="T942" s="64">
        <f>$Q942*L942</f>
        <v>1972.8528842105263</v>
      </c>
      <c r="U942" s="64">
        <f>$Q942*M942</f>
        <v>1911.2012315789473</v>
      </c>
      <c r="V942" s="67">
        <f t="shared" si="77"/>
        <v>154.12913157894741</v>
      </c>
      <c r="W942" s="64">
        <f t="shared" si="78"/>
        <v>154.12913157894741</v>
      </c>
      <c r="X942" s="117">
        <f t="shared" si="79"/>
        <v>215.78078421052646</v>
      </c>
      <c r="Y942" s="75">
        <f>IFERROR(MAX(1-N942/$J942,0),1)</f>
        <v>0.92753623188405798</v>
      </c>
      <c r="Z942" s="27">
        <f>IFERROR(MAX(1-O942/$J942,0),1)</f>
        <v>0.92753623188405798</v>
      </c>
      <c r="AA942" s="76">
        <f>IFERROR(MAX(1-P942/$J942,0),1)</f>
        <v>0.89855072463768115</v>
      </c>
      <c r="AB942" s="65" t="str">
        <f>IF(SUM($J942,M942)=0,"Others",VLOOKUP(AA942,Master!$B$4:$D$13,3,TRUE))</f>
        <v>80-90%</v>
      </c>
      <c r="AC942" s="60" t="str">
        <f>IF(SUM(J942,K942)=0,"Others",IF(AND(K942=0,J942&gt;0),"Not Forecasted But Sold",IF(AND(K942&gt;0,J942=0),"Forecasted But Not Sold",IF(K942/J942&gt;1.1,"Overforecast",IF(K942/J942&lt;0.9,"Underforecast","Normal")))))</f>
        <v>Normal</v>
      </c>
      <c r="AD942" s="61" t="str">
        <f>IF(SUM(J942,L942)=0,"Others",IF(AND(L942=0,J942&gt;0),"Not Forecasted But Sold",IF(AND(L942&gt;0,J942=0),"Forecasted But Not Sold",IF(L942/J942&gt;1.1,"Overforecast",IF(L942/J942&lt;0.9,"Underforecast","Normal")))))</f>
        <v>Normal</v>
      </c>
      <c r="AE942" s="61" t="str">
        <f>IF(SUM(J942,M942)=0,"Others",IF(AND(M942=0,J942&gt;0),"Not Forecasted But Sold",IF(AND(M942&gt;0,J942=0),"Forecasted But Not Sold",IF(M942/J942&gt;1.1,"Overforecast",IF(M942/J942&lt;0.9,"Underforecast","Normal")))))</f>
        <v>Underforecast</v>
      </c>
      <c r="AF942" s="144" t="str">
        <f>IFERROR(IF(J942=0,"0",VLOOKUP(J942/M942,Master!$N$5:$P$11,3,TRUE)),"Sales Agst No FC")</f>
        <v>80-120</v>
      </c>
    </row>
    <row r="943" spans="1:32" x14ac:dyDescent="0.45">
      <c r="A943" s="60" t="s">
        <v>2302</v>
      </c>
      <c r="B943" s="61" t="s">
        <v>1121</v>
      </c>
      <c r="C943" s="61" t="s">
        <v>1137</v>
      </c>
      <c r="D943" s="61" t="s">
        <v>1271</v>
      </c>
      <c r="E943" s="62" t="s">
        <v>1054</v>
      </c>
      <c r="F943" s="62" t="s">
        <v>2229</v>
      </c>
      <c r="G943" s="63">
        <v>44593</v>
      </c>
      <c r="H943" s="64">
        <v>6697</v>
      </c>
      <c r="I943" s="61" t="str">
        <f t="shared" si="80"/>
        <v>Demand</v>
      </c>
      <c r="J943" s="66">
        <v>484</v>
      </c>
      <c r="K943" s="67">
        <v>457</v>
      </c>
      <c r="L943" s="64">
        <v>457</v>
      </c>
      <c r="M943" s="64">
        <v>450</v>
      </c>
      <c r="N943" s="67">
        <f>ABS(K943-$J943)</f>
        <v>27</v>
      </c>
      <c r="O943" s="64">
        <f>ABS(L943-$J943)</f>
        <v>27</v>
      </c>
      <c r="P943" s="64">
        <f>ABS(M943-$J943)</f>
        <v>34</v>
      </c>
      <c r="Q943" s="66">
        <v>9.2040000593341205</v>
      </c>
      <c r="R943" s="66">
        <f>$Q943*J943</f>
        <v>4454.7360287177144</v>
      </c>
      <c r="S943" s="67">
        <f>$Q943*K943</f>
        <v>4206.2280271156933</v>
      </c>
      <c r="T943" s="64">
        <f>$Q943*L943</f>
        <v>4206.2280271156933</v>
      </c>
      <c r="U943" s="64">
        <f>$Q943*M943</f>
        <v>4141.8000267003545</v>
      </c>
      <c r="V943" s="67">
        <f t="shared" si="77"/>
        <v>248.50800160202107</v>
      </c>
      <c r="W943" s="64">
        <f t="shared" si="78"/>
        <v>248.50800160202107</v>
      </c>
      <c r="X943" s="117">
        <f t="shared" si="79"/>
        <v>312.9360020173599</v>
      </c>
      <c r="Y943" s="75">
        <f>IFERROR(MAX(1-N943/$J943,0),1)</f>
        <v>0.94421487603305787</v>
      </c>
      <c r="Z943" s="27">
        <f>IFERROR(MAX(1-O943/$J943,0),1)</f>
        <v>0.94421487603305787</v>
      </c>
      <c r="AA943" s="76">
        <f>IFERROR(MAX(1-P943/$J943,0),1)</f>
        <v>0.92975206611570249</v>
      </c>
      <c r="AB943" s="65" t="str">
        <f>IF(SUM($J943,M943)=0,"Others",VLOOKUP(AA943,Master!$B$4:$D$13,3,TRUE))</f>
        <v>90-100%</v>
      </c>
      <c r="AC943" s="60" t="str">
        <f>IF(SUM(J943,K943)=0,"Others",IF(AND(K943=0,J943&gt;0),"Not Forecasted But Sold",IF(AND(K943&gt;0,J943=0),"Forecasted But Not Sold",IF(K943/J943&gt;1.1,"Overforecast",IF(K943/J943&lt;0.9,"Underforecast","Normal")))))</f>
        <v>Normal</v>
      </c>
      <c r="AD943" s="61" t="str">
        <f>IF(SUM(J943,L943)=0,"Others",IF(AND(L943=0,J943&gt;0),"Not Forecasted But Sold",IF(AND(L943&gt;0,J943=0),"Forecasted But Not Sold",IF(L943/J943&gt;1.1,"Overforecast",IF(L943/J943&lt;0.9,"Underforecast","Normal")))))</f>
        <v>Normal</v>
      </c>
      <c r="AE943" s="61" t="str">
        <f>IF(SUM(J943,M943)=0,"Others",IF(AND(M943=0,J943&gt;0),"Not Forecasted But Sold",IF(AND(M943&gt;0,J943=0),"Forecasted But Not Sold",IF(M943/J943&gt;1.1,"Overforecast",IF(M943/J943&lt;0.9,"Underforecast","Normal")))))</f>
        <v>Normal</v>
      </c>
      <c r="AF943" s="144" t="str">
        <f>IFERROR(IF(J943=0,"0",VLOOKUP(J943/M943,Master!$N$5:$P$11,3,TRUE)),"Sales Agst No FC")</f>
        <v>80-120</v>
      </c>
    </row>
    <row r="944" spans="1:32" x14ac:dyDescent="0.45">
      <c r="A944" s="60" t="s">
        <v>2302</v>
      </c>
      <c r="B944" s="61" t="s">
        <v>1122</v>
      </c>
      <c r="C944" s="61" t="s">
        <v>1139</v>
      </c>
      <c r="D944" s="61" t="s">
        <v>1272</v>
      </c>
      <c r="E944" s="62" t="s">
        <v>1055</v>
      </c>
      <c r="F944" s="62" t="s">
        <v>2230</v>
      </c>
      <c r="G944" s="63">
        <v>44593</v>
      </c>
      <c r="H944" s="64">
        <v>3321</v>
      </c>
      <c r="I944" s="61" t="str">
        <f t="shared" si="80"/>
        <v>Demand</v>
      </c>
      <c r="J944" s="66">
        <v>295</v>
      </c>
      <c r="K944" s="67">
        <v>636</v>
      </c>
      <c r="L944" s="64">
        <v>636</v>
      </c>
      <c r="M944" s="64">
        <v>670</v>
      </c>
      <c r="N944" s="67">
        <f>ABS(K944-$J944)</f>
        <v>341</v>
      </c>
      <c r="O944" s="64">
        <f>ABS(L944-$J944)</f>
        <v>341</v>
      </c>
      <c r="P944" s="64">
        <f>ABS(M944-$J944)</f>
        <v>375</v>
      </c>
      <c r="Q944" s="66">
        <v>26.418607142857145</v>
      </c>
      <c r="R944" s="66">
        <f>$Q944*J944</f>
        <v>7793.4891071428574</v>
      </c>
      <c r="S944" s="67">
        <f>$Q944*K944</f>
        <v>16802.234142857145</v>
      </c>
      <c r="T944" s="64">
        <f>$Q944*L944</f>
        <v>16802.234142857145</v>
      </c>
      <c r="U944" s="64">
        <f>$Q944*M944</f>
        <v>17700.466785714289</v>
      </c>
      <c r="V944" s="67">
        <f t="shared" si="77"/>
        <v>9008.745035714288</v>
      </c>
      <c r="W944" s="64">
        <f t="shared" si="78"/>
        <v>9008.745035714288</v>
      </c>
      <c r="X944" s="117">
        <f t="shared" si="79"/>
        <v>9906.9776785714312</v>
      </c>
      <c r="Y944" s="75">
        <f>IFERROR(MAX(1-N944/$J944,0),1)</f>
        <v>0</v>
      </c>
      <c r="Z944" s="27">
        <f>IFERROR(MAX(1-O944/$J944,0),1)</f>
        <v>0</v>
      </c>
      <c r="AA944" s="76">
        <f>IFERROR(MAX(1-P944/$J944,0),1)</f>
        <v>0</v>
      </c>
      <c r="AB944" s="65" t="str">
        <f>IF(SUM($J944,M944)=0,"Others",VLOOKUP(AA944,Master!$B$4:$D$13,3,TRUE))</f>
        <v>0-10%</v>
      </c>
      <c r="AC944" s="60" t="str">
        <f>IF(SUM(J944,K944)=0,"Others",IF(AND(K944=0,J944&gt;0),"Not Forecasted But Sold",IF(AND(K944&gt;0,J944=0),"Forecasted But Not Sold",IF(K944/J944&gt;1.1,"Overforecast",IF(K944/J944&lt;0.9,"Underforecast","Normal")))))</f>
        <v>Overforecast</v>
      </c>
      <c r="AD944" s="61" t="str">
        <f>IF(SUM(J944,L944)=0,"Others",IF(AND(L944=0,J944&gt;0),"Not Forecasted But Sold",IF(AND(L944&gt;0,J944=0),"Forecasted But Not Sold",IF(L944/J944&gt;1.1,"Overforecast",IF(L944/J944&lt;0.9,"Underforecast","Normal")))))</f>
        <v>Overforecast</v>
      </c>
      <c r="AE944" s="61" t="str">
        <f>IF(SUM(J944,M944)=0,"Others",IF(AND(M944=0,J944&gt;0),"Not Forecasted But Sold",IF(AND(M944&gt;0,J944=0),"Forecasted But Not Sold",IF(M944/J944&gt;1.1,"Overforecast",IF(M944/J944&lt;0.9,"Underforecast","Normal")))))</f>
        <v>Overforecast</v>
      </c>
      <c r="AF944" s="144" t="str">
        <f>IFERROR(IF(J944=0,"0",VLOOKUP(J944/M944,Master!$N$5:$P$11,3,TRUE)),"Sales Agst No FC")</f>
        <v>25-50</v>
      </c>
    </row>
    <row r="945" spans="1:32" x14ac:dyDescent="0.45">
      <c r="A945" s="60" t="s">
        <v>2302</v>
      </c>
      <c r="B945" s="61" t="s">
        <v>1123</v>
      </c>
      <c r="C945" s="61" t="s">
        <v>1139</v>
      </c>
      <c r="D945" s="61" t="s">
        <v>1272</v>
      </c>
      <c r="E945" s="62" t="s">
        <v>1056</v>
      </c>
      <c r="F945" s="62" t="s">
        <v>2231</v>
      </c>
      <c r="G945" s="63">
        <v>44593</v>
      </c>
      <c r="H945" s="64">
        <v>945</v>
      </c>
      <c r="I945" s="61" t="str">
        <f t="shared" si="80"/>
        <v>Demand</v>
      </c>
      <c r="J945" s="66">
        <v>1454</v>
      </c>
      <c r="K945" s="67">
        <v>476</v>
      </c>
      <c r="L945" s="64">
        <v>476</v>
      </c>
      <c r="M945" s="64">
        <v>700</v>
      </c>
      <c r="N945" s="67">
        <f>ABS(K945-$J945)</f>
        <v>978</v>
      </c>
      <c r="O945" s="64">
        <f>ABS(L945-$J945)</f>
        <v>978</v>
      </c>
      <c r="P945" s="64">
        <f>ABS(M945-$J945)</f>
        <v>754</v>
      </c>
      <c r="Q945" s="66">
        <v>20.871949747315224</v>
      </c>
      <c r="R945" s="66">
        <f>$Q945*J945</f>
        <v>30347.814932596335</v>
      </c>
      <c r="S945" s="67">
        <f>$Q945*K945</f>
        <v>9935.0480797220462</v>
      </c>
      <c r="T945" s="64">
        <f>$Q945*L945</f>
        <v>9935.0480797220462</v>
      </c>
      <c r="U945" s="64">
        <f>$Q945*M945</f>
        <v>14610.364823120657</v>
      </c>
      <c r="V945" s="67">
        <f t="shared" si="77"/>
        <v>20412.766852874287</v>
      </c>
      <c r="W945" s="64">
        <f t="shared" si="78"/>
        <v>20412.766852874287</v>
      </c>
      <c r="X945" s="117">
        <f t="shared" si="79"/>
        <v>15737.450109475678</v>
      </c>
      <c r="Y945" s="75">
        <f>IFERROR(MAX(1-N945/$J945,0),1)</f>
        <v>0.327372764786795</v>
      </c>
      <c r="Z945" s="27">
        <f>IFERROR(MAX(1-O945/$J945,0),1)</f>
        <v>0.327372764786795</v>
      </c>
      <c r="AA945" s="76">
        <f>IFERROR(MAX(1-P945/$J945,0),1)</f>
        <v>0.48143053645116918</v>
      </c>
      <c r="AB945" s="65" t="str">
        <f>IF(SUM($J945,M945)=0,"Others",VLOOKUP(AA945,Master!$B$4:$D$13,3,TRUE))</f>
        <v>40-50%</v>
      </c>
      <c r="AC945" s="60" t="str">
        <f>IF(SUM(J945,K945)=0,"Others",IF(AND(K945=0,J945&gt;0),"Not Forecasted But Sold",IF(AND(K945&gt;0,J945=0),"Forecasted But Not Sold",IF(K945/J945&gt;1.1,"Overforecast",IF(K945/J945&lt;0.9,"Underforecast","Normal")))))</f>
        <v>Underforecast</v>
      </c>
      <c r="AD945" s="61" t="str">
        <f>IF(SUM(J945,L945)=0,"Others",IF(AND(L945=0,J945&gt;0),"Not Forecasted But Sold",IF(AND(L945&gt;0,J945=0),"Forecasted But Not Sold",IF(L945/J945&gt;1.1,"Overforecast",IF(L945/J945&lt;0.9,"Underforecast","Normal")))))</f>
        <v>Underforecast</v>
      </c>
      <c r="AE945" s="61" t="str">
        <f>IF(SUM(J945,M945)=0,"Others",IF(AND(M945=0,J945&gt;0),"Not Forecasted But Sold",IF(AND(M945&gt;0,J945=0),"Forecasted But Not Sold",IF(M945/J945&gt;1.1,"Overforecast",IF(M945/J945&lt;0.9,"Underforecast","Normal")))))</f>
        <v>Underforecast</v>
      </c>
      <c r="AF945" s="144" t="str">
        <f>IFERROR(IF(J945=0,"0",VLOOKUP(J945/M945,Master!$N$5:$P$11,3,TRUE)),"Sales Agst No FC")</f>
        <v>&gt;200"</v>
      </c>
    </row>
    <row r="946" spans="1:32" x14ac:dyDescent="0.45">
      <c r="A946" s="60" t="s">
        <v>2302</v>
      </c>
      <c r="B946" s="61" t="s">
        <v>1120</v>
      </c>
      <c r="C946" s="61" t="s">
        <v>1139</v>
      </c>
      <c r="D946" s="61" t="s">
        <v>1272</v>
      </c>
      <c r="E946" s="62" t="s">
        <v>1057</v>
      </c>
      <c r="F946" s="62" t="s">
        <v>2232</v>
      </c>
      <c r="G946" s="63">
        <v>44593</v>
      </c>
      <c r="H946" s="64">
        <v>546</v>
      </c>
      <c r="I946" s="61" t="str">
        <f t="shared" si="80"/>
        <v>Demand</v>
      </c>
      <c r="J946" s="66">
        <v>57</v>
      </c>
      <c r="K946" s="67">
        <v>62</v>
      </c>
      <c r="L946" s="64">
        <v>62</v>
      </c>
      <c r="M946" s="64">
        <v>70</v>
      </c>
      <c r="N946" s="67">
        <f>ABS(K946-$J946)</f>
        <v>5</v>
      </c>
      <c r="O946" s="64">
        <f>ABS(L946-$J946)</f>
        <v>5</v>
      </c>
      <c r="P946" s="64">
        <f>ABS(M946-$J946)</f>
        <v>13</v>
      </c>
      <c r="Q946" s="66">
        <v>51.948076923076798</v>
      </c>
      <c r="R946" s="66">
        <f>$Q946*J946</f>
        <v>2961.0403846153777</v>
      </c>
      <c r="S946" s="67">
        <f>$Q946*K946</f>
        <v>3220.7807692307615</v>
      </c>
      <c r="T946" s="64">
        <f>$Q946*L946</f>
        <v>3220.7807692307615</v>
      </c>
      <c r="U946" s="64">
        <f>$Q946*M946</f>
        <v>3636.3653846153757</v>
      </c>
      <c r="V946" s="67">
        <f t="shared" si="77"/>
        <v>259.74038461538385</v>
      </c>
      <c r="W946" s="64">
        <f t="shared" si="78"/>
        <v>259.74038461538385</v>
      </c>
      <c r="X946" s="117">
        <f t="shared" si="79"/>
        <v>675.324999999998</v>
      </c>
      <c r="Y946" s="75">
        <f>IFERROR(MAX(1-N946/$J946,0),1)</f>
        <v>0.91228070175438591</v>
      </c>
      <c r="Z946" s="27">
        <f>IFERROR(MAX(1-O946/$J946,0),1)</f>
        <v>0.91228070175438591</v>
      </c>
      <c r="AA946" s="76">
        <f>IFERROR(MAX(1-P946/$J946,0),1)</f>
        <v>0.77192982456140347</v>
      </c>
      <c r="AB946" s="65" t="str">
        <f>IF(SUM($J946,M946)=0,"Others",VLOOKUP(AA946,Master!$B$4:$D$13,3,TRUE))</f>
        <v>70-80%</v>
      </c>
      <c r="AC946" s="60" t="str">
        <f>IF(SUM(J946,K946)=0,"Others",IF(AND(K946=0,J946&gt;0),"Not Forecasted But Sold",IF(AND(K946&gt;0,J946=0),"Forecasted But Not Sold",IF(K946/J946&gt;1.1,"Overforecast",IF(K946/J946&lt;0.9,"Underforecast","Normal")))))</f>
        <v>Normal</v>
      </c>
      <c r="AD946" s="61" t="str">
        <f>IF(SUM(J946,L946)=0,"Others",IF(AND(L946=0,J946&gt;0),"Not Forecasted But Sold",IF(AND(L946&gt;0,J946=0),"Forecasted But Not Sold",IF(L946/J946&gt;1.1,"Overforecast",IF(L946/J946&lt;0.9,"Underforecast","Normal")))))</f>
        <v>Normal</v>
      </c>
      <c r="AE946" s="61" t="str">
        <f>IF(SUM(J946,M946)=0,"Others",IF(AND(M946=0,J946&gt;0),"Not Forecasted But Sold",IF(AND(M946&gt;0,J946=0),"Forecasted But Not Sold",IF(M946/J946&gt;1.1,"Overforecast",IF(M946/J946&lt;0.9,"Underforecast","Normal")))))</f>
        <v>Overforecast</v>
      </c>
      <c r="AF946" s="144" t="str">
        <f>IFERROR(IF(J946=0,"0",VLOOKUP(J946/M946,Master!$N$5:$P$11,3,TRUE)),"Sales Agst No FC")</f>
        <v>80-120</v>
      </c>
    </row>
    <row r="947" spans="1:32" x14ac:dyDescent="0.45">
      <c r="A947" s="60" t="s">
        <v>2302</v>
      </c>
      <c r="B947" s="61" t="s">
        <v>1123</v>
      </c>
      <c r="C947" s="61" t="s">
        <v>1141</v>
      </c>
      <c r="D947" s="61" t="s">
        <v>1273</v>
      </c>
      <c r="E947" s="62" t="s">
        <v>1058</v>
      </c>
      <c r="F947" s="62" t="s">
        <v>2233</v>
      </c>
      <c r="G947" s="63">
        <v>44593</v>
      </c>
      <c r="H947" s="64">
        <v>5225</v>
      </c>
      <c r="I947" s="61" t="str">
        <f t="shared" si="80"/>
        <v>Demand</v>
      </c>
      <c r="J947" s="66">
        <v>256</v>
      </c>
      <c r="K947" s="67">
        <v>1120</v>
      </c>
      <c r="L947" s="64">
        <v>1120</v>
      </c>
      <c r="M947" s="64">
        <v>1600</v>
      </c>
      <c r="N947" s="67">
        <f>ABS(K947-$J947)</f>
        <v>864</v>
      </c>
      <c r="O947" s="64">
        <f>ABS(L947-$J947)</f>
        <v>864</v>
      </c>
      <c r="P947" s="64">
        <f>ABS(M947-$J947)</f>
        <v>1344</v>
      </c>
      <c r="Q947" s="66">
        <v>48.055949195906429</v>
      </c>
      <c r="R947" s="66">
        <f>$Q947*J947</f>
        <v>12302.322994152046</v>
      </c>
      <c r="S947" s="67">
        <f>$Q947*K947</f>
        <v>53822.6630994152</v>
      </c>
      <c r="T947" s="64">
        <f>$Q947*L947</f>
        <v>53822.6630994152</v>
      </c>
      <c r="U947" s="64">
        <f>$Q947*M947</f>
        <v>76889.518713450292</v>
      </c>
      <c r="V947" s="67">
        <f t="shared" si="77"/>
        <v>41520.340105263153</v>
      </c>
      <c r="W947" s="64">
        <f t="shared" si="78"/>
        <v>41520.340105263153</v>
      </c>
      <c r="X947" s="117">
        <f t="shared" si="79"/>
        <v>64587.195719298245</v>
      </c>
      <c r="Y947" s="75">
        <f>IFERROR(MAX(1-N947/$J947,0),1)</f>
        <v>0</v>
      </c>
      <c r="Z947" s="27">
        <f>IFERROR(MAX(1-O947/$J947,0),1)</f>
        <v>0</v>
      </c>
      <c r="AA947" s="76">
        <f>IFERROR(MAX(1-P947/$J947,0),1)</f>
        <v>0</v>
      </c>
      <c r="AB947" s="65" t="str">
        <f>IF(SUM($J947,M947)=0,"Others",VLOOKUP(AA947,Master!$B$4:$D$13,3,TRUE))</f>
        <v>0-10%</v>
      </c>
      <c r="AC947" s="60" t="str">
        <f>IF(SUM(J947,K947)=0,"Others",IF(AND(K947=0,J947&gt;0),"Not Forecasted But Sold",IF(AND(K947&gt;0,J947=0),"Forecasted But Not Sold",IF(K947/J947&gt;1.1,"Overforecast",IF(K947/J947&lt;0.9,"Underforecast","Normal")))))</f>
        <v>Overforecast</v>
      </c>
      <c r="AD947" s="61" t="str">
        <f>IF(SUM(J947,L947)=0,"Others",IF(AND(L947=0,J947&gt;0),"Not Forecasted But Sold",IF(AND(L947&gt;0,J947=0),"Forecasted But Not Sold",IF(L947/J947&gt;1.1,"Overforecast",IF(L947/J947&lt;0.9,"Underforecast","Normal")))))</f>
        <v>Overforecast</v>
      </c>
      <c r="AE947" s="61" t="str">
        <f>IF(SUM(J947,M947)=0,"Others",IF(AND(M947=0,J947&gt;0),"Not Forecasted But Sold",IF(AND(M947&gt;0,J947=0),"Forecasted But Not Sold",IF(M947/J947&gt;1.1,"Overforecast",IF(M947/J947&lt;0.9,"Underforecast","Normal")))))</f>
        <v>Overforecast</v>
      </c>
      <c r="AF947" s="144" t="str">
        <f>IFERROR(IF(J947=0,"0",VLOOKUP(J947/M947,Master!$N$5:$P$11,3,TRUE)),"Sales Agst No FC")</f>
        <v>0-25</v>
      </c>
    </row>
    <row r="948" spans="1:32" x14ac:dyDescent="0.45">
      <c r="A948" s="60" t="s">
        <v>2302</v>
      </c>
      <c r="B948" s="61" t="s">
        <v>1119</v>
      </c>
      <c r="C948" s="61" t="s">
        <v>1130</v>
      </c>
      <c r="D948" s="61" t="s">
        <v>1274</v>
      </c>
      <c r="E948" s="62" t="s">
        <v>1059</v>
      </c>
      <c r="F948" s="62" t="s">
        <v>2234</v>
      </c>
      <c r="G948" s="63">
        <v>44593</v>
      </c>
      <c r="H948" s="64">
        <v>294</v>
      </c>
      <c r="I948" s="61" t="str">
        <f t="shared" si="80"/>
        <v>Demand</v>
      </c>
      <c r="J948" s="66">
        <v>179</v>
      </c>
      <c r="K948" s="67">
        <v>103</v>
      </c>
      <c r="L948" s="64">
        <v>103</v>
      </c>
      <c r="M948" s="64">
        <v>110</v>
      </c>
      <c r="N948" s="67">
        <f>ABS(K948-$J948)</f>
        <v>76</v>
      </c>
      <c r="O948" s="64">
        <f>ABS(L948-$J948)</f>
        <v>76</v>
      </c>
      <c r="P948" s="64">
        <f>ABS(M948-$J948)</f>
        <v>69</v>
      </c>
      <c r="Q948" s="66">
        <v>283.76046926536731</v>
      </c>
      <c r="R948" s="66">
        <f>$Q948*J948</f>
        <v>50793.123998500749</v>
      </c>
      <c r="S948" s="67">
        <f>$Q948*K948</f>
        <v>29227.328334332833</v>
      </c>
      <c r="T948" s="64">
        <f>$Q948*L948</f>
        <v>29227.328334332833</v>
      </c>
      <c r="U948" s="64">
        <f>$Q948*M948</f>
        <v>31213.651619190405</v>
      </c>
      <c r="V948" s="67">
        <f t="shared" si="77"/>
        <v>21565.795664167916</v>
      </c>
      <c r="W948" s="64">
        <f t="shared" si="78"/>
        <v>21565.795664167916</v>
      </c>
      <c r="X948" s="117">
        <f t="shared" si="79"/>
        <v>19579.472379310344</v>
      </c>
      <c r="Y948" s="75">
        <f>IFERROR(MAX(1-N948/$J948,0),1)</f>
        <v>0.57541899441340782</v>
      </c>
      <c r="Z948" s="27">
        <f>IFERROR(MAX(1-O948/$J948,0),1)</f>
        <v>0.57541899441340782</v>
      </c>
      <c r="AA948" s="76">
        <f>IFERROR(MAX(1-P948/$J948,0),1)</f>
        <v>0.61452513966480449</v>
      </c>
      <c r="AB948" s="65" t="str">
        <f>IF(SUM($J948,M948)=0,"Others",VLOOKUP(AA948,Master!$B$4:$D$13,3,TRUE))</f>
        <v>60-70%</v>
      </c>
      <c r="AC948" s="60" t="str">
        <f>IF(SUM(J948,K948)=0,"Others",IF(AND(K948=0,J948&gt;0),"Not Forecasted But Sold",IF(AND(K948&gt;0,J948=0),"Forecasted But Not Sold",IF(K948/J948&gt;1.1,"Overforecast",IF(K948/J948&lt;0.9,"Underforecast","Normal")))))</f>
        <v>Underforecast</v>
      </c>
      <c r="AD948" s="61" t="str">
        <f>IF(SUM(J948,L948)=0,"Others",IF(AND(L948=0,J948&gt;0),"Not Forecasted But Sold",IF(AND(L948&gt;0,J948=0),"Forecasted But Not Sold",IF(L948/J948&gt;1.1,"Overforecast",IF(L948/J948&lt;0.9,"Underforecast","Normal")))))</f>
        <v>Underforecast</v>
      </c>
      <c r="AE948" s="61" t="str">
        <f>IF(SUM(J948,M948)=0,"Others",IF(AND(M948=0,J948&gt;0),"Not Forecasted But Sold",IF(AND(M948&gt;0,J948=0),"Forecasted But Not Sold",IF(M948/J948&gt;1.1,"Overforecast",IF(M948/J948&lt;0.9,"Underforecast","Normal")))))</f>
        <v>Underforecast</v>
      </c>
      <c r="AF948" s="144" t="str">
        <f>IFERROR(IF(J948=0,"0",VLOOKUP(J948/M948,Master!$N$5:$P$11,3,TRUE)),"Sales Agst No FC")</f>
        <v>150-200</v>
      </c>
    </row>
    <row r="949" spans="1:32" x14ac:dyDescent="0.45">
      <c r="A949" s="60" t="s">
        <v>2302</v>
      </c>
      <c r="B949" s="61" t="s">
        <v>1121</v>
      </c>
      <c r="C949" s="61" t="s">
        <v>1130</v>
      </c>
      <c r="D949" s="61" t="s">
        <v>1274</v>
      </c>
      <c r="E949" s="62" t="s">
        <v>1060</v>
      </c>
      <c r="F949" s="62" t="s">
        <v>2235</v>
      </c>
      <c r="G949" s="63">
        <v>44593</v>
      </c>
      <c r="H949" s="64">
        <v>143</v>
      </c>
      <c r="I949" s="61" t="str">
        <f t="shared" si="80"/>
        <v>Demand</v>
      </c>
      <c r="J949" s="66">
        <v>18</v>
      </c>
      <c r="K949" s="67">
        <v>16</v>
      </c>
      <c r="L949" s="64">
        <v>16</v>
      </c>
      <c r="M949" s="64">
        <v>20</v>
      </c>
      <c r="N949" s="67">
        <f>ABS(K949-$J949)</f>
        <v>2</v>
      </c>
      <c r="O949" s="64">
        <f>ABS(L949-$J949)</f>
        <v>2</v>
      </c>
      <c r="P949" s="64">
        <f>ABS(M949-$J949)</f>
        <v>2</v>
      </c>
      <c r="Q949" s="66">
        <v>976.4569778386973</v>
      </c>
      <c r="R949" s="66">
        <f>$Q949*J949</f>
        <v>17576.22560109655</v>
      </c>
      <c r="S949" s="67">
        <f>$Q949*K949</f>
        <v>15623.311645419157</v>
      </c>
      <c r="T949" s="64">
        <f>$Q949*L949</f>
        <v>15623.311645419157</v>
      </c>
      <c r="U949" s="64">
        <f>$Q949*M949</f>
        <v>19529.139556773946</v>
      </c>
      <c r="V949" s="67">
        <f t="shared" ref="V949:V998" si="81">ABS(S949-$R949)</f>
        <v>1952.9139556773935</v>
      </c>
      <c r="W949" s="64">
        <f t="shared" ref="W949:W998" si="82">ABS(T949-$R949)</f>
        <v>1952.9139556773935</v>
      </c>
      <c r="X949" s="117">
        <f t="shared" ref="X949:X998" si="83">ABS(U949-R949)</f>
        <v>1952.9139556773953</v>
      </c>
      <c r="Y949" s="75">
        <f>IFERROR(MAX(1-N949/$J949,0),1)</f>
        <v>0.88888888888888884</v>
      </c>
      <c r="Z949" s="27">
        <f>IFERROR(MAX(1-O949/$J949,0),1)</f>
        <v>0.88888888888888884</v>
      </c>
      <c r="AA949" s="76">
        <f>IFERROR(MAX(1-P949/$J949,0),1)</f>
        <v>0.88888888888888884</v>
      </c>
      <c r="AB949" s="65" t="str">
        <f>IF(SUM($J949,M949)=0,"Others",VLOOKUP(AA949,Master!$B$4:$D$13,3,TRUE))</f>
        <v>80-90%</v>
      </c>
      <c r="AC949" s="60" t="str">
        <f>IF(SUM(J949,K949)=0,"Others",IF(AND(K949=0,J949&gt;0),"Not Forecasted But Sold",IF(AND(K949&gt;0,J949=0),"Forecasted But Not Sold",IF(K949/J949&gt;1.1,"Overforecast",IF(K949/J949&lt;0.9,"Underforecast","Normal")))))</f>
        <v>Underforecast</v>
      </c>
      <c r="AD949" s="61" t="str">
        <f>IF(SUM(J949,L949)=0,"Others",IF(AND(L949=0,J949&gt;0),"Not Forecasted But Sold",IF(AND(L949&gt;0,J949=0),"Forecasted But Not Sold",IF(L949/J949&gt;1.1,"Overforecast",IF(L949/J949&lt;0.9,"Underforecast","Normal")))))</f>
        <v>Underforecast</v>
      </c>
      <c r="AE949" s="61" t="str">
        <f>IF(SUM(J949,M949)=0,"Others",IF(AND(M949=0,J949&gt;0),"Not Forecasted But Sold",IF(AND(M949&gt;0,J949=0),"Forecasted But Not Sold",IF(M949/J949&gt;1.1,"Overforecast",IF(M949/J949&lt;0.9,"Underforecast","Normal")))))</f>
        <v>Overforecast</v>
      </c>
      <c r="AF949" s="144" t="str">
        <f>IFERROR(IF(J949=0,"0",VLOOKUP(J949/M949,Master!$N$5:$P$11,3,TRUE)),"Sales Agst No FC")</f>
        <v>80-120</v>
      </c>
    </row>
    <row r="950" spans="1:32" x14ac:dyDescent="0.45">
      <c r="A950" s="60" t="s">
        <v>2302</v>
      </c>
      <c r="B950" s="61" t="s">
        <v>1122</v>
      </c>
      <c r="C950" s="61" t="s">
        <v>1130</v>
      </c>
      <c r="D950" s="61" t="s">
        <v>1274</v>
      </c>
      <c r="E950" s="62" t="s">
        <v>1061</v>
      </c>
      <c r="F950" s="62" t="s">
        <v>2236</v>
      </c>
      <c r="G950" s="63">
        <v>44593</v>
      </c>
      <c r="H950" s="64">
        <v>14</v>
      </c>
      <c r="I950" s="61" t="str">
        <f t="shared" si="80"/>
        <v>Demand</v>
      </c>
      <c r="J950" s="66">
        <v>3</v>
      </c>
      <c r="K950" s="67">
        <v>8</v>
      </c>
      <c r="L950" s="64">
        <v>8</v>
      </c>
      <c r="M950" s="64">
        <v>13</v>
      </c>
      <c r="N950" s="67">
        <f>ABS(K950-$J950)</f>
        <v>5</v>
      </c>
      <c r="O950" s="64">
        <f>ABS(L950-$J950)</f>
        <v>5</v>
      </c>
      <c r="P950" s="64">
        <f>ABS(M950-$J950)</f>
        <v>10</v>
      </c>
      <c r="Q950" s="66">
        <v>600</v>
      </c>
      <c r="R950" s="66">
        <f>$Q950*J950</f>
        <v>1800</v>
      </c>
      <c r="S950" s="67">
        <f>$Q950*K950</f>
        <v>4800</v>
      </c>
      <c r="T950" s="64">
        <f>$Q950*L950</f>
        <v>4800</v>
      </c>
      <c r="U950" s="64">
        <f>$Q950*M950</f>
        <v>7800</v>
      </c>
      <c r="V950" s="67">
        <f t="shared" si="81"/>
        <v>3000</v>
      </c>
      <c r="W950" s="64">
        <f t="shared" si="82"/>
        <v>3000</v>
      </c>
      <c r="X950" s="117">
        <f t="shared" si="83"/>
        <v>6000</v>
      </c>
      <c r="Y950" s="75">
        <f>IFERROR(MAX(1-N950/$J950,0),1)</f>
        <v>0</v>
      </c>
      <c r="Z950" s="27">
        <f>IFERROR(MAX(1-O950/$J950,0),1)</f>
        <v>0</v>
      </c>
      <c r="AA950" s="76">
        <f>IFERROR(MAX(1-P950/$J950,0),1)</f>
        <v>0</v>
      </c>
      <c r="AB950" s="65" t="str">
        <f>IF(SUM($J950,M950)=0,"Others",VLOOKUP(AA950,Master!$B$4:$D$13,3,TRUE))</f>
        <v>0-10%</v>
      </c>
      <c r="AC950" s="60" t="str">
        <f>IF(SUM(J950,K950)=0,"Others",IF(AND(K950=0,J950&gt;0),"Not Forecasted But Sold",IF(AND(K950&gt;0,J950=0),"Forecasted But Not Sold",IF(K950/J950&gt;1.1,"Overforecast",IF(K950/J950&lt;0.9,"Underforecast","Normal")))))</f>
        <v>Overforecast</v>
      </c>
      <c r="AD950" s="61" t="str">
        <f>IF(SUM(J950,L950)=0,"Others",IF(AND(L950=0,J950&gt;0),"Not Forecasted But Sold",IF(AND(L950&gt;0,J950=0),"Forecasted But Not Sold",IF(L950/J950&gt;1.1,"Overforecast",IF(L950/J950&lt;0.9,"Underforecast","Normal")))))</f>
        <v>Overforecast</v>
      </c>
      <c r="AE950" s="61" t="str">
        <f>IF(SUM(J950,M950)=0,"Others",IF(AND(M950=0,J950&gt;0),"Not Forecasted But Sold",IF(AND(M950&gt;0,J950=0),"Forecasted But Not Sold",IF(M950/J950&gt;1.1,"Overforecast",IF(M950/J950&lt;0.9,"Underforecast","Normal")))))</f>
        <v>Overforecast</v>
      </c>
      <c r="AF950" s="144" t="str">
        <f>IFERROR(IF(J950=0,"0",VLOOKUP(J950/M950,Master!$N$5:$P$11,3,TRUE)),"Sales Agst No FC")</f>
        <v>0-25</v>
      </c>
    </row>
    <row r="951" spans="1:32" x14ac:dyDescent="0.45">
      <c r="A951" s="60" t="s">
        <v>2302</v>
      </c>
      <c r="B951" s="61" t="s">
        <v>1123</v>
      </c>
      <c r="C951" s="61" t="s">
        <v>1130</v>
      </c>
      <c r="D951" s="61" t="s">
        <v>1274</v>
      </c>
      <c r="E951" s="62" t="s">
        <v>1062</v>
      </c>
      <c r="F951" s="62" t="s">
        <v>2237</v>
      </c>
      <c r="G951" s="63">
        <v>44593</v>
      </c>
      <c r="H951" s="64">
        <v>129</v>
      </c>
      <c r="I951" s="61" t="str">
        <f t="shared" si="80"/>
        <v>Demand</v>
      </c>
      <c r="J951" s="66">
        <v>23</v>
      </c>
      <c r="K951" s="67">
        <v>27</v>
      </c>
      <c r="L951" s="64">
        <v>27</v>
      </c>
      <c r="M951" s="64">
        <v>40</v>
      </c>
      <c r="N951" s="67">
        <f>ABS(K951-$J951)</f>
        <v>4</v>
      </c>
      <c r="O951" s="64">
        <f>ABS(L951-$J951)</f>
        <v>4</v>
      </c>
      <c r="P951" s="64">
        <f>ABS(M951-$J951)</f>
        <v>17</v>
      </c>
      <c r="Q951" s="66">
        <v>158.66816352201258</v>
      </c>
      <c r="R951" s="66">
        <f>$Q951*J951</f>
        <v>3649.3677610062891</v>
      </c>
      <c r="S951" s="67">
        <f>$Q951*K951</f>
        <v>4284.0404150943396</v>
      </c>
      <c r="T951" s="64">
        <f>$Q951*L951</f>
        <v>4284.0404150943396</v>
      </c>
      <c r="U951" s="64">
        <f>$Q951*M951</f>
        <v>6346.7265408805033</v>
      </c>
      <c r="V951" s="67">
        <f t="shared" si="81"/>
        <v>634.67265408805042</v>
      </c>
      <c r="W951" s="64">
        <f t="shared" si="82"/>
        <v>634.67265408805042</v>
      </c>
      <c r="X951" s="117">
        <f t="shared" si="83"/>
        <v>2697.3587798742142</v>
      </c>
      <c r="Y951" s="75">
        <f>IFERROR(MAX(1-N951/$J951,0),1)</f>
        <v>0.82608695652173914</v>
      </c>
      <c r="Z951" s="27">
        <f>IFERROR(MAX(1-O951/$J951,0),1)</f>
        <v>0.82608695652173914</v>
      </c>
      <c r="AA951" s="76">
        <f>IFERROR(MAX(1-P951/$J951,0),1)</f>
        <v>0.26086956521739135</v>
      </c>
      <c r="AB951" s="65" t="str">
        <f>IF(SUM($J951,M951)=0,"Others",VLOOKUP(AA951,Master!$B$4:$D$13,3,TRUE))</f>
        <v>20-30%</v>
      </c>
      <c r="AC951" s="60" t="str">
        <f>IF(SUM(J951,K951)=0,"Others",IF(AND(K951=0,J951&gt;0),"Not Forecasted But Sold",IF(AND(K951&gt;0,J951=0),"Forecasted But Not Sold",IF(K951/J951&gt;1.1,"Overforecast",IF(K951/J951&lt;0.9,"Underforecast","Normal")))))</f>
        <v>Overforecast</v>
      </c>
      <c r="AD951" s="61" t="str">
        <f>IF(SUM(J951,L951)=0,"Others",IF(AND(L951=0,J951&gt;0),"Not Forecasted But Sold",IF(AND(L951&gt;0,J951=0),"Forecasted But Not Sold",IF(L951/J951&gt;1.1,"Overforecast",IF(L951/J951&lt;0.9,"Underforecast","Normal")))))</f>
        <v>Overforecast</v>
      </c>
      <c r="AE951" s="61" t="str">
        <f>IF(SUM(J951,M951)=0,"Others",IF(AND(M951=0,J951&gt;0),"Not Forecasted But Sold",IF(AND(M951&gt;0,J951=0),"Forecasted But Not Sold",IF(M951/J951&gt;1.1,"Overforecast",IF(M951/J951&lt;0.9,"Underforecast","Normal")))))</f>
        <v>Overforecast</v>
      </c>
      <c r="AF951" s="144" t="str">
        <f>IFERROR(IF(J951=0,"0",VLOOKUP(J951/M951,Master!$N$5:$P$11,3,TRUE)),"Sales Agst No FC")</f>
        <v>50-80</v>
      </c>
    </row>
    <row r="952" spans="1:32" x14ac:dyDescent="0.45">
      <c r="A952" s="60" t="s">
        <v>2302</v>
      </c>
      <c r="B952" s="61" t="s">
        <v>1120</v>
      </c>
      <c r="C952" s="61" t="s">
        <v>1130</v>
      </c>
      <c r="D952" s="61" t="s">
        <v>1274</v>
      </c>
      <c r="E952" s="62" t="s">
        <v>1063</v>
      </c>
      <c r="F952" s="62" t="s">
        <v>2238</v>
      </c>
      <c r="G952" s="63">
        <v>44593</v>
      </c>
      <c r="H952" s="64">
        <v>66</v>
      </c>
      <c r="I952" s="61" t="str">
        <f t="shared" si="80"/>
        <v>Demand</v>
      </c>
      <c r="J952" s="66">
        <v>43</v>
      </c>
      <c r="K952" s="67">
        <v>32</v>
      </c>
      <c r="L952" s="64">
        <v>32</v>
      </c>
      <c r="M952" s="64">
        <v>40</v>
      </c>
      <c r="N952" s="67">
        <f>ABS(K952-$J952)</f>
        <v>11</v>
      </c>
      <c r="O952" s="64">
        <f>ABS(L952-$J952)</f>
        <v>11</v>
      </c>
      <c r="P952" s="64">
        <f>ABS(M952-$J952)</f>
        <v>3</v>
      </c>
      <c r="Q952" s="66">
        <v>1120.46</v>
      </c>
      <c r="R952" s="66">
        <f>$Q952*J952</f>
        <v>48179.78</v>
      </c>
      <c r="S952" s="67">
        <f>$Q952*K952</f>
        <v>35854.720000000001</v>
      </c>
      <c r="T952" s="64">
        <f>$Q952*L952</f>
        <v>35854.720000000001</v>
      </c>
      <c r="U952" s="64">
        <f>$Q952*M952</f>
        <v>44818.400000000001</v>
      </c>
      <c r="V952" s="67">
        <f t="shared" si="81"/>
        <v>12325.059999999998</v>
      </c>
      <c r="W952" s="64">
        <f t="shared" si="82"/>
        <v>12325.059999999998</v>
      </c>
      <c r="X952" s="117">
        <f t="shared" si="83"/>
        <v>3361.3799999999974</v>
      </c>
      <c r="Y952" s="75">
        <f>IFERROR(MAX(1-N952/$J952,0),1)</f>
        <v>0.7441860465116279</v>
      </c>
      <c r="Z952" s="27">
        <f>IFERROR(MAX(1-O952/$J952,0),1)</f>
        <v>0.7441860465116279</v>
      </c>
      <c r="AA952" s="76">
        <f>IFERROR(MAX(1-P952/$J952,0),1)</f>
        <v>0.93023255813953487</v>
      </c>
      <c r="AB952" s="65" t="str">
        <f>IF(SUM($J952,M952)=0,"Others",VLOOKUP(AA952,Master!$B$4:$D$13,3,TRUE))</f>
        <v>90-100%</v>
      </c>
      <c r="AC952" s="60" t="str">
        <f>IF(SUM(J952,K952)=0,"Others",IF(AND(K952=0,J952&gt;0),"Not Forecasted But Sold",IF(AND(K952&gt;0,J952=0),"Forecasted But Not Sold",IF(K952/J952&gt;1.1,"Overforecast",IF(K952/J952&lt;0.9,"Underforecast","Normal")))))</f>
        <v>Underforecast</v>
      </c>
      <c r="AD952" s="61" t="str">
        <f>IF(SUM(J952,L952)=0,"Others",IF(AND(L952=0,J952&gt;0),"Not Forecasted But Sold",IF(AND(L952&gt;0,J952=0),"Forecasted But Not Sold",IF(L952/J952&gt;1.1,"Overforecast",IF(L952/J952&lt;0.9,"Underforecast","Normal")))))</f>
        <v>Underforecast</v>
      </c>
      <c r="AE952" s="61" t="str">
        <f>IF(SUM(J952,M952)=0,"Others",IF(AND(M952=0,J952&gt;0),"Not Forecasted But Sold",IF(AND(M952&gt;0,J952=0),"Forecasted But Not Sold",IF(M952/J952&gt;1.1,"Overforecast",IF(M952/J952&lt;0.9,"Underforecast","Normal")))))</f>
        <v>Normal</v>
      </c>
      <c r="AF952" s="144" t="str">
        <f>IFERROR(IF(J952=0,"0",VLOOKUP(J952/M952,Master!$N$5:$P$11,3,TRUE)),"Sales Agst No FC")</f>
        <v>80-120</v>
      </c>
    </row>
    <row r="953" spans="1:32" x14ac:dyDescent="0.45">
      <c r="A953" s="60" t="s">
        <v>2302</v>
      </c>
      <c r="B953" s="61" t="s">
        <v>1121</v>
      </c>
      <c r="C953" s="61" t="s">
        <v>1144</v>
      </c>
      <c r="D953" s="61" t="s">
        <v>1246</v>
      </c>
      <c r="E953" s="62" t="s">
        <v>1064</v>
      </c>
      <c r="F953" s="62" t="s">
        <v>2239</v>
      </c>
      <c r="G953" s="63">
        <v>44593</v>
      </c>
      <c r="H953" s="64">
        <v>54380</v>
      </c>
      <c r="I953" s="61" t="str">
        <f t="shared" si="80"/>
        <v>Demand</v>
      </c>
      <c r="J953" s="66">
        <v>14464</v>
      </c>
      <c r="K953" s="67">
        <v>12385</v>
      </c>
      <c r="L953" s="64">
        <v>12385</v>
      </c>
      <c r="M953" s="64">
        <v>15000</v>
      </c>
      <c r="N953" s="67">
        <f>ABS(K953-$J953)</f>
        <v>2079</v>
      </c>
      <c r="O953" s="64">
        <f>ABS(L953-$J953)</f>
        <v>2079</v>
      </c>
      <c r="P953" s="64">
        <f>ABS(M953-$J953)</f>
        <v>536</v>
      </c>
      <c r="Q953" s="66">
        <v>0.85585638216080007</v>
      </c>
      <c r="R953" s="66">
        <f>$Q953*J953</f>
        <v>12379.106711573811</v>
      </c>
      <c r="S953" s="67">
        <f>$Q953*K953</f>
        <v>10599.781293061509</v>
      </c>
      <c r="T953" s="64">
        <f>$Q953*L953</f>
        <v>10599.781293061509</v>
      </c>
      <c r="U953" s="64">
        <f>$Q953*M953</f>
        <v>12837.845732412001</v>
      </c>
      <c r="V953" s="67">
        <f t="shared" si="81"/>
        <v>1779.3254185123023</v>
      </c>
      <c r="W953" s="64">
        <f t="shared" si="82"/>
        <v>1779.3254185123023</v>
      </c>
      <c r="X953" s="117">
        <f t="shared" si="83"/>
        <v>458.73902083818939</v>
      </c>
      <c r="Y953" s="75">
        <f>IFERROR(MAX(1-N953/$J953,0),1)</f>
        <v>0.85626382743362828</v>
      </c>
      <c r="Z953" s="27">
        <f>IFERROR(MAX(1-O953/$J953,0),1)</f>
        <v>0.85626382743362828</v>
      </c>
      <c r="AA953" s="76">
        <f>IFERROR(MAX(1-P953/$J953,0),1)</f>
        <v>0.96294247787610621</v>
      </c>
      <c r="AB953" s="65" t="str">
        <f>IF(SUM($J953,M953)=0,"Others",VLOOKUP(AA953,Master!$B$4:$D$13,3,TRUE))</f>
        <v>90-100%</v>
      </c>
      <c r="AC953" s="60" t="str">
        <f>IF(SUM(J953,K953)=0,"Others",IF(AND(K953=0,J953&gt;0),"Not Forecasted But Sold",IF(AND(K953&gt;0,J953=0),"Forecasted But Not Sold",IF(K953/J953&gt;1.1,"Overforecast",IF(K953/J953&lt;0.9,"Underforecast","Normal")))))</f>
        <v>Underforecast</v>
      </c>
      <c r="AD953" s="61" t="str">
        <f>IF(SUM(J953,L953)=0,"Others",IF(AND(L953=0,J953&gt;0),"Not Forecasted But Sold",IF(AND(L953&gt;0,J953=0),"Forecasted But Not Sold",IF(L953/J953&gt;1.1,"Overforecast",IF(L953/J953&lt;0.9,"Underforecast","Normal")))))</f>
        <v>Underforecast</v>
      </c>
      <c r="AE953" s="61" t="str">
        <f>IF(SUM(J953,M953)=0,"Others",IF(AND(M953=0,J953&gt;0),"Not Forecasted But Sold",IF(AND(M953&gt;0,J953=0),"Forecasted But Not Sold",IF(M953/J953&gt;1.1,"Overforecast",IF(M953/J953&lt;0.9,"Underforecast","Normal")))))</f>
        <v>Normal</v>
      </c>
      <c r="AF953" s="144" t="str">
        <f>IFERROR(IF(J953=0,"0",VLOOKUP(J953/M953,Master!$N$5:$P$11,3,TRUE)),"Sales Agst No FC")</f>
        <v>80-120</v>
      </c>
    </row>
    <row r="954" spans="1:32" x14ac:dyDescent="0.45">
      <c r="A954" s="60" t="s">
        <v>2302</v>
      </c>
      <c r="B954" s="61" t="s">
        <v>1121</v>
      </c>
      <c r="C954" s="61" t="s">
        <v>1139</v>
      </c>
      <c r="D954" s="61" t="s">
        <v>1276</v>
      </c>
      <c r="E954" s="62" t="s">
        <v>1065</v>
      </c>
      <c r="F954" s="62" t="s">
        <v>2240</v>
      </c>
      <c r="G954" s="63">
        <v>44593</v>
      </c>
      <c r="H954" s="64">
        <v>16436</v>
      </c>
      <c r="I954" s="61" t="str">
        <f t="shared" si="80"/>
        <v>Demand</v>
      </c>
      <c r="J954" s="66">
        <v>3588</v>
      </c>
      <c r="K954" s="67">
        <v>2834</v>
      </c>
      <c r="L954" s="64">
        <v>2834</v>
      </c>
      <c r="M954" s="64">
        <v>3252</v>
      </c>
      <c r="N954" s="67">
        <f>ABS(K954-$J954)</f>
        <v>754</v>
      </c>
      <c r="O954" s="64">
        <f>ABS(L954-$J954)</f>
        <v>754</v>
      </c>
      <c r="P954" s="64">
        <f>ABS(M954-$J954)</f>
        <v>336</v>
      </c>
      <c r="Q954" s="66">
        <v>2.5939413630453125</v>
      </c>
      <c r="R954" s="66">
        <f>$Q954*J954</f>
        <v>9307.0616106065809</v>
      </c>
      <c r="S954" s="67">
        <f>$Q954*K954</f>
        <v>7351.2298228704158</v>
      </c>
      <c r="T954" s="64">
        <f>$Q954*L954</f>
        <v>7351.2298228704158</v>
      </c>
      <c r="U954" s="64">
        <f>$Q954*M954</f>
        <v>8435.4973126233563</v>
      </c>
      <c r="V954" s="67">
        <f t="shared" si="81"/>
        <v>1955.8317877361651</v>
      </c>
      <c r="W954" s="64">
        <f t="shared" si="82"/>
        <v>1955.8317877361651</v>
      </c>
      <c r="X954" s="117">
        <f t="shared" si="83"/>
        <v>871.56429798322461</v>
      </c>
      <c r="Y954" s="75">
        <f>IFERROR(MAX(1-N954/$J954,0),1)</f>
        <v>0.78985507246376807</v>
      </c>
      <c r="Z954" s="27">
        <f>IFERROR(MAX(1-O954/$J954,0),1)</f>
        <v>0.78985507246376807</v>
      </c>
      <c r="AA954" s="76">
        <f>IFERROR(MAX(1-P954/$J954,0),1)</f>
        <v>0.90635451505016729</v>
      </c>
      <c r="AB954" s="65" t="str">
        <f>IF(SUM($J954,M954)=0,"Others",VLOOKUP(AA954,Master!$B$4:$D$13,3,TRUE))</f>
        <v>80-90%</v>
      </c>
      <c r="AC954" s="60" t="str">
        <f>IF(SUM(J954,K954)=0,"Others",IF(AND(K954=0,J954&gt;0),"Not Forecasted But Sold",IF(AND(K954&gt;0,J954=0),"Forecasted But Not Sold",IF(K954/J954&gt;1.1,"Overforecast",IF(K954/J954&lt;0.9,"Underforecast","Normal")))))</f>
        <v>Underforecast</v>
      </c>
      <c r="AD954" s="61" t="str">
        <f>IF(SUM(J954,L954)=0,"Others",IF(AND(L954=0,J954&gt;0),"Not Forecasted But Sold",IF(AND(L954&gt;0,J954=0),"Forecasted But Not Sold",IF(L954/J954&gt;1.1,"Overforecast",IF(L954/J954&lt;0.9,"Underforecast","Normal")))))</f>
        <v>Underforecast</v>
      </c>
      <c r="AE954" s="61" t="str">
        <f>IF(SUM(J954,M954)=0,"Others",IF(AND(M954=0,J954&gt;0),"Not Forecasted But Sold",IF(AND(M954&gt;0,J954=0),"Forecasted But Not Sold",IF(M954/J954&gt;1.1,"Overforecast",IF(M954/J954&lt;0.9,"Underforecast","Normal")))))</f>
        <v>Normal</v>
      </c>
      <c r="AF954" s="144" t="str">
        <f>IFERROR(IF(J954=0,"0",VLOOKUP(J954/M954,Master!$N$5:$P$11,3,TRUE)),"Sales Agst No FC")</f>
        <v>80-120</v>
      </c>
    </row>
    <row r="955" spans="1:32" x14ac:dyDescent="0.45">
      <c r="A955" s="60" t="s">
        <v>2302</v>
      </c>
      <c r="B955" s="61" t="s">
        <v>1119</v>
      </c>
      <c r="C955" s="61" t="s">
        <v>1136</v>
      </c>
      <c r="D955" s="61" t="s">
        <v>1161</v>
      </c>
      <c r="E955" s="62" t="s">
        <v>1066</v>
      </c>
      <c r="F955" s="62" t="s">
        <v>2241</v>
      </c>
      <c r="G955" s="63">
        <v>44593</v>
      </c>
      <c r="H955" s="64">
        <v>1243</v>
      </c>
      <c r="I955" s="61" t="str">
        <f t="shared" si="80"/>
        <v>Demand</v>
      </c>
      <c r="J955" s="66">
        <v>142</v>
      </c>
      <c r="K955" s="67">
        <v>75</v>
      </c>
      <c r="L955" s="64">
        <v>75</v>
      </c>
      <c r="M955" s="64">
        <v>80</v>
      </c>
      <c r="N955" s="67">
        <f>ABS(K955-$J955)</f>
        <v>67</v>
      </c>
      <c r="O955" s="64">
        <f>ABS(L955-$J955)</f>
        <v>67</v>
      </c>
      <c r="P955" s="64">
        <f>ABS(M955-$J955)</f>
        <v>62</v>
      </c>
      <c r="Q955" s="66">
        <v>2.6068754208754208</v>
      </c>
      <c r="R955" s="66">
        <f>$Q955*J955</f>
        <v>370.17630976430974</v>
      </c>
      <c r="S955" s="67">
        <f>$Q955*K955</f>
        <v>195.51565656565657</v>
      </c>
      <c r="T955" s="64">
        <f>$Q955*L955</f>
        <v>195.51565656565657</v>
      </c>
      <c r="U955" s="64">
        <f>$Q955*M955</f>
        <v>208.55003367003366</v>
      </c>
      <c r="V955" s="67">
        <f t="shared" si="81"/>
        <v>174.66065319865316</v>
      </c>
      <c r="W955" s="64">
        <f t="shared" si="82"/>
        <v>174.66065319865316</v>
      </c>
      <c r="X955" s="117">
        <f t="shared" si="83"/>
        <v>161.62627609427608</v>
      </c>
      <c r="Y955" s="75">
        <f>IFERROR(MAX(1-N955/$J955,0),1)</f>
        <v>0.528169014084507</v>
      </c>
      <c r="Z955" s="27">
        <f>IFERROR(MAX(1-O955/$J955,0),1)</f>
        <v>0.528169014084507</v>
      </c>
      <c r="AA955" s="76">
        <f>IFERROR(MAX(1-P955/$J955,0),1)</f>
        <v>0.56338028169014087</v>
      </c>
      <c r="AB955" s="65" t="str">
        <f>IF(SUM($J955,M955)=0,"Others",VLOOKUP(AA955,Master!$B$4:$D$13,3,TRUE))</f>
        <v>50-60%</v>
      </c>
      <c r="AC955" s="60" t="str">
        <f>IF(SUM(J955,K955)=0,"Others",IF(AND(K955=0,J955&gt;0),"Not Forecasted But Sold",IF(AND(K955&gt;0,J955=0),"Forecasted But Not Sold",IF(K955/J955&gt;1.1,"Overforecast",IF(K955/J955&lt;0.9,"Underforecast","Normal")))))</f>
        <v>Underforecast</v>
      </c>
      <c r="AD955" s="61" t="str">
        <f>IF(SUM(J955,L955)=0,"Others",IF(AND(L955=0,J955&gt;0),"Not Forecasted But Sold",IF(AND(L955&gt;0,J955=0),"Forecasted But Not Sold",IF(L955/J955&gt;1.1,"Overforecast",IF(L955/J955&lt;0.9,"Underforecast","Normal")))))</f>
        <v>Underforecast</v>
      </c>
      <c r="AE955" s="61" t="str">
        <f>IF(SUM(J955,M955)=0,"Others",IF(AND(M955=0,J955&gt;0),"Not Forecasted But Sold",IF(AND(M955&gt;0,J955=0),"Forecasted But Not Sold",IF(M955/J955&gt;1.1,"Overforecast",IF(M955/J955&lt;0.9,"Underforecast","Normal")))))</f>
        <v>Underforecast</v>
      </c>
      <c r="AF955" s="144" t="str">
        <f>IFERROR(IF(J955=0,"0",VLOOKUP(J955/M955,Master!$N$5:$P$11,3,TRUE)),"Sales Agst No FC")</f>
        <v>150-200</v>
      </c>
    </row>
    <row r="956" spans="1:32" x14ac:dyDescent="0.45">
      <c r="A956" s="60" t="s">
        <v>2302</v>
      </c>
      <c r="B956" s="61" t="s">
        <v>1119</v>
      </c>
      <c r="C956" s="61" t="s">
        <v>1136</v>
      </c>
      <c r="D956" s="61" t="s">
        <v>1161</v>
      </c>
      <c r="E956" s="62" t="s">
        <v>1067</v>
      </c>
      <c r="F956" s="62" t="s">
        <v>2242</v>
      </c>
      <c r="G956" s="63">
        <v>44593</v>
      </c>
      <c r="H956" s="64">
        <v>22357</v>
      </c>
      <c r="I956" s="61" t="str">
        <f t="shared" si="80"/>
        <v>Demand</v>
      </c>
      <c r="J956" s="66">
        <v>653</v>
      </c>
      <c r="K956" s="67">
        <v>506</v>
      </c>
      <c r="L956" s="64">
        <v>506</v>
      </c>
      <c r="M956" s="64">
        <v>600</v>
      </c>
      <c r="N956" s="67">
        <f>ABS(K956-$J956)</f>
        <v>147</v>
      </c>
      <c r="O956" s="64">
        <f>ABS(L956-$J956)</f>
        <v>147</v>
      </c>
      <c r="P956" s="64">
        <f>ABS(M956-$J956)</f>
        <v>53</v>
      </c>
      <c r="Q956" s="66">
        <v>1.086852620653866</v>
      </c>
      <c r="R956" s="66">
        <f>$Q956*J956</f>
        <v>709.71476128697452</v>
      </c>
      <c r="S956" s="67">
        <f>$Q956*K956</f>
        <v>549.94742605085617</v>
      </c>
      <c r="T956" s="64">
        <f>$Q956*L956</f>
        <v>549.94742605085617</v>
      </c>
      <c r="U956" s="64">
        <f>$Q956*M956</f>
        <v>652.11157239231966</v>
      </c>
      <c r="V956" s="67">
        <f t="shared" si="81"/>
        <v>159.76733523611836</v>
      </c>
      <c r="W956" s="64">
        <f t="shared" si="82"/>
        <v>159.76733523611836</v>
      </c>
      <c r="X956" s="117">
        <f t="shared" si="83"/>
        <v>57.603188894654863</v>
      </c>
      <c r="Y956" s="75">
        <f>IFERROR(MAX(1-N956/$J956,0),1)</f>
        <v>0.77488514548238896</v>
      </c>
      <c r="Z956" s="27">
        <f>IFERROR(MAX(1-O956/$J956,0),1)</f>
        <v>0.77488514548238896</v>
      </c>
      <c r="AA956" s="76">
        <f>IFERROR(MAX(1-P956/$J956,0),1)</f>
        <v>0.91883614088820831</v>
      </c>
      <c r="AB956" s="65" t="str">
        <f>IF(SUM($J956,M956)=0,"Others",VLOOKUP(AA956,Master!$B$4:$D$13,3,TRUE))</f>
        <v>90-100%</v>
      </c>
      <c r="AC956" s="60" t="str">
        <f>IF(SUM(J956,K956)=0,"Others",IF(AND(K956=0,J956&gt;0),"Not Forecasted But Sold",IF(AND(K956&gt;0,J956=0),"Forecasted But Not Sold",IF(K956/J956&gt;1.1,"Overforecast",IF(K956/J956&lt;0.9,"Underforecast","Normal")))))</f>
        <v>Underforecast</v>
      </c>
      <c r="AD956" s="61" t="str">
        <f>IF(SUM(J956,L956)=0,"Others",IF(AND(L956=0,J956&gt;0),"Not Forecasted But Sold",IF(AND(L956&gt;0,J956=0),"Forecasted But Not Sold",IF(L956/J956&gt;1.1,"Overforecast",IF(L956/J956&lt;0.9,"Underforecast","Normal")))))</f>
        <v>Underforecast</v>
      </c>
      <c r="AE956" s="61" t="str">
        <f>IF(SUM(J956,M956)=0,"Others",IF(AND(M956=0,J956&gt;0),"Not Forecasted But Sold",IF(AND(M956&gt;0,J956=0),"Forecasted But Not Sold",IF(M956/J956&gt;1.1,"Overforecast",IF(M956/J956&lt;0.9,"Underforecast","Normal")))))</f>
        <v>Normal</v>
      </c>
      <c r="AF956" s="144" t="str">
        <f>IFERROR(IF(J956=0,"0",VLOOKUP(J956/M956,Master!$N$5:$P$11,3,TRUE)),"Sales Agst No FC")</f>
        <v>80-120</v>
      </c>
    </row>
    <row r="957" spans="1:32" x14ac:dyDescent="0.45">
      <c r="A957" s="60" t="s">
        <v>2302</v>
      </c>
      <c r="B957" s="61" t="s">
        <v>1119</v>
      </c>
      <c r="C957" s="61" t="s">
        <v>1136</v>
      </c>
      <c r="D957" s="61" t="s">
        <v>1161</v>
      </c>
      <c r="E957" s="62" t="s">
        <v>1068</v>
      </c>
      <c r="F957" s="62" t="s">
        <v>2243</v>
      </c>
      <c r="G957" s="63">
        <v>44593</v>
      </c>
      <c r="H957" s="64">
        <v>5476</v>
      </c>
      <c r="I957" s="61" t="str">
        <f t="shared" si="80"/>
        <v>Demand</v>
      </c>
      <c r="J957" s="66">
        <v>357</v>
      </c>
      <c r="K957" s="67">
        <v>181</v>
      </c>
      <c r="L957" s="64">
        <v>181</v>
      </c>
      <c r="M957" s="64">
        <v>200</v>
      </c>
      <c r="N957" s="67">
        <f>ABS(K957-$J957)</f>
        <v>176</v>
      </c>
      <c r="O957" s="64">
        <f>ABS(L957-$J957)</f>
        <v>176</v>
      </c>
      <c r="P957" s="64">
        <f>ABS(M957-$J957)</f>
        <v>157</v>
      </c>
      <c r="Q957" s="66">
        <v>3.6879890590809628</v>
      </c>
      <c r="R957" s="66">
        <f>$Q957*J957</f>
        <v>1316.6120940919036</v>
      </c>
      <c r="S957" s="67">
        <f>$Q957*K957</f>
        <v>667.52601969365423</v>
      </c>
      <c r="T957" s="64">
        <f>$Q957*L957</f>
        <v>667.52601969365423</v>
      </c>
      <c r="U957" s="64">
        <f>$Q957*M957</f>
        <v>737.59781181619257</v>
      </c>
      <c r="V957" s="67">
        <f t="shared" si="81"/>
        <v>649.08607439824937</v>
      </c>
      <c r="W957" s="64">
        <f t="shared" si="82"/>
        <v>649.08607439824937</v>
      </c>
      <c r="X957" s="117">
        <f t="shared" si="83"/>
        <v>579.01428227571103</v>
      </c>
      <c r="Y957" s="75">
        <f>IFERROR(MAX(1-N957/$J957,0),1)</f>
        <v>0.50700280112044815</v>
      </c>
      <c r="Z957" s="27">
        <f>IFERROR(MAX(1-O957/$J957,0),1)</f>
        <v>0.50700280112044815</v>
      </c>
      <c r="AA957" s="76">
        <f>IFERROR(MAX(1-P957/$J957,0),1)</f>
        <v>0.56022408963585435</v>
      </c>
      <c r="AB957" s="65" t="str">
        <f>IF(SUM($J957,M957)=0,"Others",VLOOKUP(AA957,Master!$B$4:$D$13,3,TRUE))</f>
        <v>50-60%</v>
      </c>
      <c r="AC957" s="60" t="str">
        <f>IF(SUM(J957,K957)=0,"Others",IF(AND(K957=0,J957&gt;0),"Not Forecasted But Sold",IF(AND(K957&gt;0,J957=0),"Forecasted But Not Sold",IF(K957/J957&gt;1.1,"Overforecast",IF(K957/J957&lt;0.9,"Underforecast","Normal")))))</f>
        <v>Underforecast</v>
      </c>
      <c r="AD957" s="61" t="str">
        <f>IF(SUM(J957,L957)=0,"Others",IF(AND(L957=0,J957&gt;0),"Not Forecasted But Sold",IF(AND(L957&gt;0,J957=0),"Forecasted But Not Sold",IF(L957/J957&gt;1.1,"Overforecast",IF(L957/J957&lt;0.9,"Underforecast","Normal")))))</f>
        <v>Underforecast</v>
      </c>
      <c r="AE957" s="61" t="str">
        <f>IF(SUM(J957,M957)=0,"Others",IF(AND(M957=0,J957&gt;0),"Not Forecasted But Sold",IF(AND(M957&gt;0,J957=0),"Forecasted But Not Sold",IF(M957/J957&gt;1.1,"Overforecast",IF(M957/J957&lt;0.9,"Underforecast","Normal")))))</f>
        <v>Underforecast</v>
      </c>
      <c r="AF957" s="144" t="str">
        <f>IFERROR(IF(J957=0,"0",VLOOKUP(J957/M957,Master!$N$5:$P$11,3,TRUE)),"Sales Agst No FC")</f>
        <v>150-200</v>
      </c>
    </row>
    <row r="958" spans="1:32" x14ac:dyDescent="0.45">
      <c r="A958" s="60" t="s">
        <v>2302</v>
      </c>
      <c r="B958" s="61" t="s">
        <v>1119</v>
      </c>
      <c r="C958" s="61" t="s">
        <v>1136</v>
      </c>
      <c r="D958" s="61" t="s">
        <v>1161</v>
      </c>
      <c r="E958" s="62" t="s">
        <v>1069</v>
      </c>
      <c r="F958" s="62" t="s">
        <v>2244</v>
      </c>
      <c r="G958" s="63">
        <v>44593</v>
      </c>
      <c r="H958" s="64">
        <v>6627</v>
      </c>
      <c r="I958" s="61" t="str">
        <f t="shared" si="80"/>
        <v>Demand</v>
      </c>
      <c r="J958" s="66">
        <v>1277</v>
      </c>
      <c r="K958" s="67">
        <v>660</v>
      </c>
      <c r="L958" s="64">
        <v>660</v>
      </c>
      <c r="M958" s="64">
        <v>750</v>
      </c>
      <c r="N958" s="67">
        <f>ABS(K958-$J958)</f>
        <v>617</v>
      </c>
      <c r="O958" s="64">
        <f>ABS(L958-$J958)</f>
        <v>617</v>
      </c>
      <c r="P958" s="64">
        <f>ABS(M958-$J958)</f>
        <v>527</v>
      </c>
      <c r="Q958" s="66">
        <v>1.4314403012157504</v>
      </c>
      <c r="R958" s="66">
        <f>$Q958*J958</f>
        <v>1827.9492646525132</v>
      </c>
      <c r="S958" s="67">
        <f>$Q958*K958</f>
        <v>944.7505988023953</v>
      </c>
      <c r="T958" s="64">
        <f>$Q958*L958</f>
        <v>944.7505988023953</v>
      </c>
      <c r="U958" s="64">
        <f>$Q958*M958</f>
        <v>1073.5802259118127</v>
      </c>
      <c r="V958" s="67">
        <f t="shared" si="81"/>
        <v>883.19866585011789</v>
      </c>
      <c r="W958" s="64">
        <f t="shared" si="82"/>
        <v>883.19866585011789</v>
      </c>
      <c r="X958" s="117">
        <f t="shared" si="83"/>
        <v>754.36903874070049</v>
      </c>
      <c r="Y958" s="75">
        <f>IFERROR(MAX(1-N958/$J958,0),1)</f>
        <v>0.51683633516053251</v>
      </c>
      <c r="Z958" s="27">
        <f>IFERROR(MAX(1-O958/$J958,0),1)</f>
        <v>0.51683633516053251</v>
      </c>
      <c r="AA958" s="76">
        <f>IFERROR(MAX(1-P958/$J958,0),1)</f>
        <v>0.5873140172278779</v>
      </c>
      <c r="AB958" s="65" t="str">
        <f>IF(SUM($J958,M958)=0,"Others",VLOOKUP(AA958,Master!$B$4:$D$13,3,TRUE))</f>
        <v>50-60%</v>
      </c>
      <c r="AC958" s="60" t="str">
        <f>IF(SUM(J958,K958)=0,"Others",IF(AND(K958=0,J958&gt;0),"Not Forecasted But Sold",IF(AND(K958&gt;0,J958=0),"Forecasted But Not Sold",IF(K958/J958&gt;1.1,"Overforecast",IF(K958/J958&lt;0.9,"Underforecast","Normal")))))</f>
        <v>Underforecast</v>
      </c>
      <c r="AD958" s="61" t="str">
        <f>IF(SUM(J958,L958)=0,"Others",IF(AND(L958=0,J958&gt;0),"Not Forecasted But Sold",IF(AND(L958&gt;0,J958=0),"Forecasted But Not Sold",IF(L958/J958&gt;1.1,"Overforecast",IF(L958/J958&lt;0.9,"Underforecast","Normal")))))</f>
        <v>Underforecast</v>
      </c>
      <c r="AE958" s="61" t="str">
        <f>IF(SUM(J958,M958)=0,"Others",IF(AND(M958=0,J958&gt;0),"Not Forecasted But Sold",IF(AND(M958&gt;0,J958=0),"Forecasted But Not Sold",IF(M958/J958&gt;1.1,"Overforecast",IF(M958/J958&lt;0.9,"Underforecast","Normal")))))</f>
        <v>Underforecast</v>
      </c>
      <c r="AF958" s="144" t="str">
        <f>IFERROR(IF(J958=0,"0",VLOOKUP(J958/M958,Master!$N$5:$P$11,3,TRUE)),"Sales Agst No FC")</f>
        <v>150-200</v>
      </c>
    </row>
    <row r="959" spans="1:32" x14ac:dyDescent="0.45">
      <c r="A959" s="60" t="s">
        <v>2302</v>
      </c>
      <c r="B959" s="61" t="s">
        <v>1119</v>
      </c>
      <c r="C959" s="61" t="s">
        <v>1136</v>
      </c>
      <c r="D959" s="61" t="s">
        <v>1161</v>
      </c>
      <c r="E959" s="62" t="s">
        <v>1070</v>
      </c>
      <c r="F959" s="62" t="s">
        <v>2245</v>
      </c>
      <c r="G959" s="63">
        <v>44593</v>
      </c>
      <c r="H959" s="64">
        <v>4561</v>
      </c>
      <c r="I959" s="61" t="str">
        <f t="shared" si="80"/>
        <v>Demand</v>
      </c>
      <c r="J959" s="66">
        <v>575</v>
      </c>
      <c r="K959" s="67">
        <v>305</v>
      </c>
      <c r="L959" s="64">
        <v>305</v>
      </c>
      <c r="M959" s="64">
        <v>320</v>
      </c>
      <c r="N959" s="67">
        <f>ABS(K959-$J959)</f>
        <v>270</v>
      </c>
      <c r="O959" s="64">
        <f>ABS(L959-$J959)</f>
        <v>270</v>
      </c>
      <c r="P959" s="64">
        <f>ABS(M959-$J959)</f>
        <v>255</v>
      </c>
      <c r="Q959" s="66">
        <v>5.1069643779039744</v>
      </c>
      <c r="R959" s="66">
        <f>$Q959*J959</f>
        <v>2936.5045172947853</v>
      </c>
      <c r="S959" s="67">
        <f>$Q959*K959</f>
        <v>1557.6241352607121</v>
      </c>
      <c r="T959" s="64">
        <f>$Q959*L959</f>
        <v>1557.6241352607121</v>
      </c>
      <c r="U959" s="64">
        <f>$Q959*M959</f>
        <v>1634.2286009292718</v>
      </c>
      <c r="V959" s="67">
        <f t="shared" si="81"/>
        <v>1378.8803820340731</v>
      </c>
      <c r="W959" s="64">
        <f t="shared" si="82"/>
        <v>1378.8803820340731</v>
      </c>
      <c r="X959" s="117">
        <f t="shared" si="83"/>
        <v>1302.2759163655135</v>
      </c>
      <c r="Y959" s="75">
        <f>IFERROR(MAX(1-N959/$J959,0),1)</f>
        <v>0.5304347826086957</v>
      </c>
      <c r="Z959" s="27">
        <f>IFERROR(MAX(1-O959/$J959,0),1)</f>
        <v>0.5304347826086957</v>
      </c>
      <c r="AA959" s="76">
        <f>IFERROR(MAX(1-P959/$J959,0),1)</f>
        <v>0.55652173913043479</v>
      </c>
      <c r="AB959" s="65" t="str">
        <f>IF(SUM($J959,M959)=0,"Others",VLOOKUP(AA959,Master!$B$4:$D$13,3,TRUE))</f>
        <v>50-60%</v>
      </c>
      <c r="AC959" s="60" t="str">
        <f>IF(SUM(J959,K959)=0,"Others",IF(AND(K959=0,J959&gt;0),"Not Forecasted But Sold",IF(AND(K959&gt;0,J959=0),"Forecasted But Not Sold",IF(K959/J959&gt;1.1,"Overforecast",IF(K959/J959&lt;0.9,"Underforecast","Normal")))))</f>
        <v>Underforecast</v>
      </c>
      <c r="AD959" s="61" t="str">
        <f>IF(SUM(J959,L959)=0,"Others",IF(AND(L959=0,J959&gt;0),"Not Forecasted But Sold",IF(AND(L959&gt;0,J959=0),"Forecasted But Not Sold",IF(L959/J959&gt;1.1,"Overforecast",IF(L959/J959&lt;0.9,"Underforecast","Normal")))))</f>
        <v>Underforecast</v>
      </c>
      <c r="AE959" s="61" t="str">
        <f>IF(SUM(J959,M959)=0,"Others",IF(AND(M959=0,J959&gt;0),"Not Forecasted But Sold",IF(AND(M959&gt;0,J959=0),"Forecasted But Not Sold",IF(M959/J959&gt;1.1,"Overforecast",IF(M959/J959&lt;0.9,"Underforecast","Normal")))))</f>
        <v>Underforecast</v>
      </c>
      <c r="AF959" s="144" t="str">
        <f>IFERROR(IF(J959=0,"0",VLOOKUP(J959/M959,Master!$N$5:$P$11,3,TRUE)),"Sales Agst No FC")</f>
        <v>150-200</v>
      </c>
    </row>
    <row r="960" spans="1:32" x14ac:dyDescent="0.45">
      <c r="A960" s="60" t="s">
        <v>2302</v>
      </c>
      <c r="B960" s="61" t="s">
        <v>1119</v>
      </c>
      <c r="C960" s="61" t="s">
        <v>1136</v>
      </c>
      <c r="D960" s="61" t="s">
        <v>1161</v>
      </c>
      <c r="E960" s="62" t="s">
        <v>1071</v>
      </c>
      <c r="F960" s="62" t="s">
        <v>2246</v>
      </c>
      <c r="G960" s="63">
        <v>44593</v>
      </c>
      <c r="H960" s="64">
        <v>9871</v>
      </c>
      <c r="I960" s="61" t="str">
        <f t="shared" si="80"/>
        <v>Demand</v>
      </c>
      <c r="J960" s="66">
        <v>1972</v>
      </c>
      <c r="K960" s="67">
        <v>1775</v>
      </c>
      <c r="L960" s="64">
        <v>1775</v>
      </c>
      <c r="M960" s="64">
        <v>2000</v>
      </c>
      <c r="N960" s="67">
        <f>ABS(K960-$J960)</f>
        <v>197</v>
      </c>
      <c r="O960" s="64">
        <f>ABS(L960-$J960)</f>
        <v>197</v>
      </c>
      <c r="P960" s="64">
        <f>ABS(M960-$J960)</f>
        <v>28</v>
      </c>
      <c r="Q960" s="66">
        <v>1.9322722152315899</v>
      </c>
      <c r="R960" s="66">
        <f>$Q960*J960</f>
        <v>3810.4408084366951</v>
      </c>
      <c r="S960" s="67">
        <f>$Q960*K960</f>
        <v>3429.783182036072</v>
      </c>
      <c r="T960" s="64">
        <f>$Q960*L960</f>
        <v>3429.783182036072</v>
      </c>
      <c r="U960" s="64">
        <f>$Q960*M960</f>
        <v>3864.5444304631797</v>
      </c>
      <c r="V960" s="67">
        <f t="shared" si="81"/>
        <v>380.65762640062303</v>
      </c>
      <c r="W960" s="64">
        <f t="shared" si="82"/>
        <v>380.65762640062303</v>
      </c>
      <c r="X960" s="117">
        <f t="shared" si="83"/>
        <v>54.103622026484572</v>
      </c>
      <c r="Y960" s="75">
        <f>IFERROR(MAX(1-N960/$J960,0),1)</f>
        <v>0.90010141987829617</v>
      </c>
      <c r="Z960" s="27">
        <f>IFERROR(MAX(1-O960/$J960,0),1)</f>
        <v>0.90010141987829617</v>
      </c>
      <c r="AA960" s="76">
        <f>IFERROR(MAX(1-P960/$J960,0),1)</f>
        <v>0.98580121703853951</v>
      </c>
      <c r="AB960" s="65" t="str">
        <f>IF(SUM($J960,M960)=0,"Others",VLOOKUP(AA960,Master!$B$4:$D$13,3,TRUE))</f>
        <v>90-100%</v>
      </c>
      <c r="AC960" s="60" t="str">
        <f>IF(SUM(J960,K960)=0,"Others",IF(AND(K960=0,J960&gt;0),"Not Forecasted But Sold",IF(AND(K960&gt;0,J960=0),"Forecasted But Not Sold",IF(K960/J960&gt;1.1,"Overforecast",IF(K960/J960&lt;0.9,"Underforecast","Normal")))))</f>
        <v>Normal</v>
      </c>
      <c r="AD960" s="61" t="str">
        <f>IF(SUM(J960,L960)=0,"Others",IF(AND(L960=0,J960&gt;0),"Not Forecasted But Sold",IF(AND(L960&gt;0,J960=0),"Forecasted But Not Sold",IF(L960/J960&gt;1.1,"Overforecast",IF(L960/J960&lt;0.9,"Underforecast","Normal")))))</f>
        <v>Normal</v>
      </c>
      <c r="AE960" s="61" t="str">
        <f>IF(SUM(J960,M960)=0,"Others",IF(AND(M960=0,J960&gt;0),"Not Forecasted But Sold",IF(AND(M960&gt;0,J960=0),"Forecasted But Not Sold",IF(M960/J960&gt;1.1,"Overforecast",IF(M960/J960&lt;0.9,"Underforecast","Normal")))))</f>
        <v>Normal</v>
      </c>
      <c r="AF960" s="144" t="str">
        <f>IFERROR(IF(J960=0,"0",VLOOKUP(J960/M960,Master!$N$5:$P$11,3,TRUE)),"Sales Agst No FC")</f>
        <v>80-120</v>
      </c>
    </row>
    <row r="961" spans="1:32" x14ac:dyDescent="0.45">
      <c r="A961" s="60" t="s">
        <v>2302</v>
      </c>
      <c r="B961" s="61" t="s">
        <v>1119</v>
      </c>
      <c r="C961" s="61" t="s">
        <v>1136</v>
      </c>
      <c r="D961" s="61" t="s">
        <v>1161</v>
      </c>
      <c r="E961" s="62" t="s">
        <v>1072</v>
      </c>
      <c r="F961" s="62" t="s">
        <v>2247</v>
      </c>
      <c r="G961" s="63">
        <v>44593</v>
      </c>
      <c r="H961" s="64">
        <v>2362</v>
      </c>
      <c r="I961" s="61" t="str">
        <f t="shared" si="80"/>
        <v>Demand</v>
      </c>
      <c r="J961" s="66">
        <v>338</v>
      </c>
      <c r="K961" s="67">
        <v>525</v>
      </c>
      <c r="L961" s="64">
        <v>525</v>
      </c>
      <c r="M961" s="64">
        <v>390</v>
      </c>
      <c r="N961" s="67">
        <f>ABS(K961-$J961)</f>
        <v>187</v>
      </c>
      <c r="O961" s="64">
        <f>ABS(L961-$J961)</f>
        <v>187</v>
      </c>
      <c r="P961" s="64">
        <f>ABS(M961-$J961)</f>
        <v>52</v>
      </c>
      <c r="Q961" s="66">
        <v>8.8508142695356753</v>
      </c>
      <c r="R961" s="66">
        <f>$Q961*J961</f>
        <v>2991.5752231030583</v>
      </c>
      <c r="S961" s="67">
        <f>$Q961*K961</f>
        <v>4646.6774915062297</v>
      </c>
      <c r="T961" s="64">
        <f>$Q961*L961</f>
        <v>4646.6774915062297</v>
      </c>
      <c r="U961" s="64">
        <f>$Q961*M961</f>
        <v>3451.8175651189135</v>
      </c>
      <c r="V961" s="67">
        <f t="shared" si="81"/>
        <v>1655.1022684031714</v>
      </c>
      <c r="W961" s="64">
        <f t="shared" si="82"/>
        <v>1655.1022684031714</v>
      </c>
      <c r="X961" s="117">
        <f t="shared" si="83"/>
        <v>460.24234201585523</v>
      </c>
      <c r="Y961" s="75">
        <f>IFERROR(MAX(1-N961/$J961,0),1)</f>
        <v>0.44674556213017746</v>
      </c>
      <c r="Z961" s="27">
        <f>IFERROR(MAX(1-O961/$J961,0),1)</f>
        <v>0.44674556213017746</v>
      </c>
      <c r="AA961" s="76">
        <f>IFERROR(MAX(1-P961/$J961,0),1)</f>
        <v>0.84615384615384615</v>
      </c>
      <c r="AB961" s="65" t="str">
        <f>IF(SUM($J961,M961)=0,"Others",VLOOKUP(AA961,Master!$B$4:$D$13,3,TRUE))</f>
        <v>80-90%</v>
      </c>
      <c r="AC961" s="60" t="str">
        <f>IF(SUM(J961,K961)=0,"Others",IF(AND(K961=0,J961&gt;0),"Not Forecasted But Sold",IF(AND(K961&gt;0,J961=0),"Forecasted But Not Sold",IF(K961/J961&gt;1.1,"Overforecast",IF(K961/J961&lt;0.9,"Underforecast","Normal")))))</f>
        <v>Overforecast</v>
      </c>
      <c r="AD961" s="61" t="str">
        <f>IF(SUM(J961,L961)=0,"Others",IF(AND(L961=0,J961&gt;0),"Not Forecasted But Sold",IF(AND(L961&gt;0,J961=0),"Forecasted But Not Sold",IF(L961/J961&gt;1.1,"Overforecast",IF(L961/J961&lt;0.9,"Underforecast","Normal")))))</f>
        <v>Overforecast</v>
      </c>
      <c r="AE961" s="61" t="str">
        <f>IF(SUM(J961,M961)=0,"Others",IF(AND(M961=0,J961&gt;0),"Not Forecasted But Sold",IF(AND(M961&gt;0,J961=0),"Forecasted But Not Sold",IF(M961/J961&gt;1.1,"Overforecast",IF(M961/J961&lt;0.9,"Underforecast","Normal")))))</f>
        <v>Overforecast</v>
      </c>
      <c r="AF961" s="144" t="str">
        <f>IFERROR(IF(J961=0,"0",VLOOKUP(J961/M961,Master!$N$5:$P$11,3,TRUE)),"Sales Agst No FC")</f>
        <v>80-120</v>
      </c>
    </row>
    <row r="962" spans="1:32" x14ac:dyDescent="0.45">
      <c r="A962" s="60" t="s">
        <v>2302</v>
      </c>
      <c r="B962" s="61" t="s">
        <v>1119</v>
      </c>
      <c r="C962" s="61" t="s">
        <v>1136</v>
      </c>
      <c r="D962" s="61" t="s">
        <v>1161</v>
      </c>
      <c r="E962" s="62" t="s">
        <v>1073</v>
      </c>
      <c r="F962" s="62" t="s">
        <v>2248</v>
      </c>
      <c r="G962" s="63">
        <v>44593</v>
      </c>
      <c r="H962" s="64">
        <v>7030</v>
      </c>
      <c r="I962" s="61" t="str">
        <f t="shared" si="80"/>
        <v>Demand</v>
      </c>
      <c r="J962" s="66">
        <v>1528</v>
      </c>
      <c r="K962" s="67">
        <v>1584</v>
      </c>
      <c r="L962" s="64">
        <v>1584</v>
      </c>
      <c r="M962" s="64">
        <v>1000</v>
      </c>
      <c r="N962" s="67">
        <f>ABS(K962-$J962)</f>
        <v>56</v>
      </c>
      <c r="O962" s="64">
        <f>ABS(L962-$J962)</f>
        <v>56</v>
      </c>
      <c r="P962" s="64">
        <f>ABS(M962-$J962)</f>
        <v>528</v>
      </c>
      <c r="Q962" s="66">
        <v>2.6366951128221578</v>
      </c>
      <c r="R962" s="66">
        <f>$Q962*J962</f>
        <v>4028.8701323922573</v>
      </c>
      <c r="S962" s="67">
        <f>$Q962*K962</f>
        <v>4176.5250587102983</v>
      </c>
      <c r="T962" s="64">
        <f>$Q962*L962</f>
        <v>4176.5250587102983</v>
      </c>
      <c r="U962" s="64">
        <f>$Q962*M962</f>
        <v>2636.6951128221576</v>
      </c>
      <c r="V962" s="67">
        <f t="shared" si="81"/>
        <v>147.65492631804091</v>
      </c>
      <c r="W962" s="64">
        <f t="shared" si="82"/>
        <v>147.65492631804091</v>
      </c>
      <c r="X962" s="117">
        <f t="shared" si="83"/>
        <v>1392.1750195700997</v>
      </c>
      <c r="Y962" s="75">
        <f>IFERROR(MAX(1-N962/$J962,0),1)</f>
        <v>0.96335078534031415</v>
      </c>
      <c r="Z962" s="27">
        <f>IFERROR(MAX(1-O962/$J962,0),1)</f>
        <v>0.96335078534031415</v>
      </c>
      <c r="AA962" s="76">
        <f>IFERROR(MAX(1-P962/$J962,0),1)</f>
        <v>0.65445026178010468</v>
      </c>
      <c r="AB962" s="65" t="str">
        <f>IF(SUM($J962,M962)=0,"Others",VLOOKUP(AA962,Master!$B$4:$D$13,3,TRUE))</f>
        <v>60-70%</v>
      </c>
      <c r="AC962" s="60" t="str">
        <f>IF(SUM(J962,K962)=0,"Others",IF(AND(K962=0,J962&gt;0),"Not Forecasted But Sold",IF(AND(K962&gt;0,J962=0),"Forecasted But Not Sold",IF(K962/J962&gt;1.1,"Overforecast",IF(K962/J962&lt;0.9,"Underforecast","Normal")))))</f>
        <v>Normal</v>
      </c>
      <c r="AD962" s="61" t="str">
        <f>IF(SUM(J962,L962)=0,"Others",IF(AND(L962=0,J962&gt;0),"Not Forecasted But Sold",IF(AND(L962&gt;0,J962=0),"Forecasted But Not Sold",IF(L962/J962&gt;1.1,"Overforecast",IF(L962/J962&lt;0.9,"Underforecast","Normal")))))</f>
        <v>Normal</v>
      </c>
      <c r="AE962" s="61" t="str">
        <f>IF(SUM(J962,M962)=0,"Others",IF(AND(M962=0,J962&gt;0),"Not Forecasted But Sold",IF(AND(M962&gt;0,J962=0),"Forecasted But Not Sold",IF(M962/J962&gt;1.1,"Overforecast",IF(M962/J962&lt;0.9,"Underforecast","Normal")))))</f>
        <v>Underforecast</v>
      </c>
      <c r="AF962" s="144" t="str">
        <f>IFERROR(IF(J962=0,"0",VLOOKUP(J962/M962,Master!$N$5:$P$11,3,TRUE)),"Sales Agst No FC")</f>
        <v>150-200</v>
      </c>
    </row>
    <row r="963" spans="1:32" x14ac:dyDescent="0.45">
      <c r="A963" s="60" t="s">
        <v>2302</v>
      </c>
      <c r="B963" s="61" t="s">
        <v>1119</v>
      </c>
      <c r="C963" s="61" t="s">
        <v>1136</v>
      </c>
      <c r="D963" s="61" t="s">
        <v>1161</v>
      </c>
      <c r="E963" s="62" t="s">
        <v>1074</v>
      </c>
      <c r="F963" s="62" t="s">
        <v>2249</v>
      </c>
      <c r="G963" s="63">
        <v>44593</v>
      </c>
      <c r="H963" s="64">
        <v>13152</v>
      </c>
      <c r="I963" s="61" t="str">
        <f t="shared" si="80"/>
        <v>Demand</v>
      </c>
      <c r="J963" s="66">
        <v>1517</v>
      </c>
      <c r="K963" s="67">
        <v>1400</v>
      </c>
      <c r="L963" s="64">
        <v>1400</v>
      </c>
      <c r="M963" s="64">
        <v>1400</v>
      </c>
      <c r="N963" s="67">
        <f>ABS(K963-$J963)</f>
        <v>117</v>
      </c>
      <c r="O963" s="64">
        <f>ABS(L963-$J963)</f>
        <v>117</v>
      </c>
      <c r="P963" s="64">
        <f>ABS(M963-$J963)</f>
        <v>117</v>
      </c>
      <c r="Q963" s="66">
        <v>0.96562705547029171</v>
      </c>
      <c r="R963" s="66">
        <f>$Q963*J963</f>
        <v>1464.8562431484324</v>
      </c>
      <c r="S963" s="67">
        <f>$Q963*K963</f>
        <v>1351.8778776584084</v>
      </c>
      <c r="T963" s="64">
        <f>$Q963*L963</f>
        <v>1351.8778776584084</v>
      </c>
      <c r="U963" s="64">
        <f>$Q963*M963</f>
        <v>1351.8778776584084</v>
      </c>
      <c r="V963" s="67">
        <f t="shared" si="81"/>
        <v>112.97836549002409</v>
      </c>
      <c r="W963" s="64">
        <f t="shared" si="82"/>
        <v>112.97836549002409</v>
      </c>
      <c r="X963" s="117">
        <f t="shared" si="83"/>
        <v>112.97836549002409</v>
      </c>
      <c r="Y963" s="75">
        <f>IFERROR(MAX(1-N963/$J963,0),1)</f>
        <v>0.92287409360580097</v>
      </c>
      <c r="Z963" s="27">
        <f>IFERROR(MAX(1-O963/$J963,0),1)</f>
        <v>0.92287409360580097</v>
      </c>
      <c r="AA963" s="76">
        <f>IFERROR(MAX(1-P963/$J963,0),1)</f>
        <v>0.92287409360580097</v>
      </c>
      <c r="AB963" s="65" t="str">
        <f>IF(SUM($J963,M963)=0,"Others",VLOOKUP(AA963,Master!$B$4:$D$13,3,TRUE))</f>
        <v>90-100%</v>
      </c>
      <c r="AC963" s="60" t="str">
        <f>IF(SUM(J963,K963)=0,"Others",IF(AND(K963=0,J963&gt;0),"Not Forecasted But Sold",IF(AND(K963&gt;0,J963=0),"Forecasted But Not Sold",IF(K963/J963&gt;1.1,"Overforecast",IF(K963/J963&lt;0.9,"Underforecast","Normal")))))</f>
        <v>Normal</v>
      </c>
      <c r="AD963" s="61" t="str">
        <f>IF(SUM(J963,L963)=0,"Others",IF(AND(L963=0,J963&gt;0),"Not Forecasted But Sold",IF(AND(L963&gt;0,J963=0),"Forecasted But Not Sold",IF(L963/J963&gt;1.1,"Overforecast",IF(L963/J963&lt;0.9,"Underforecast","Normal")))))</f>
        <v>Normal</v>
      </c>
      <c r="AE963" s="61" t="str">
        <f>IF(SUM(J963,M963)=0,"Others",IF(AND(M963=0,J963&gt;0),"Not Forecasted But Sold",IF(AND(M963&gt;0,J963=0),"Forecasted But Not Sold",IF(M963/J963&gt;1.1,"Overforecast",IF(M963/J963&lt;0.9,"Underforecast","Normal")))))</f>
        <v>Normal</v>
      </c>
      <c r="AF963" s="144" t="str">
        <f>IFERROR(IF(J963=0,"0",VLOOKUP(J963/M963,Master!$N$5:$P$11,3,TRUE)),"Sales Agst No FC")</f>
        <v>80-120</v>
      </c>
    </row>
    <row r="964" spans="1:32" x14ac:dyDescent="0.45">
      <c r="A964" s="60" t="s">
        <v>2302</v>
      </c>
      <c r="B964" s="61" t="s">
        <v>1119</v>
      </c>
      <c r="C964" s="61" t="s">
        <v>1136</v>
      </c>
      <c r="D964" s="61" t="s">
        <v>1161</v>
      </c>
      <c r="E964" s="62" t="s">
        <v>1075</v>
      </c>
      <c r="F964" s="62" t="s">
        <v>2250</v>
      </c>
      <c r="G964" s="63">
        <v>44593</v>
      </c>
      <c r="H964" s="64">
        <v>17155</v>
      </c>
      <c r="I964" s="61" t="str">
        <f t="shared" si="80"/>
        <v>Demand</v>
      </c>
      <c r="J964" s="66">
        <v>2668</v>
      </c>
      <c r="K964" s="67">
        <v>3435</v>
      </c>
      <c r="L964" s="64">
        <v>3435</v>
      </c>
      <c r="M964" s="64">
        <v>3000</v>
      </c>
      <c r="N964" s="67">
        <f>ABS(K964-$J964)</f>
        <v>767</v>
      </c>
      <c r="O964" s="64">
        <f>ABS(L964-$J964)</f>
        <v>767</v>
      </c>
      <c r="P964" s="64">
        <f>ABS(M964-$J964)</f>
        <v>332</v>
      </c>
      <c r="Q964" s="66">
        <v>1.2713516261057078</v>
      </c>
      <c r="R964" s="66">
        <f>$Q964*J964</f>
        <v>3391.9661384500287</v>
      </c>
      <c r="S964" s="67">
        <f>$Q964*K964</f>
        <v>4367.0928356731065</v>
      </c>
      <c r="T964" s="64">
        <f>$Q964*L964</f>
        <v>4367.0928356731065</v>
      </c>
      <c r="U964" s="64">
        <f>$Q964*M964</f>
        <v>3814.0548783171234</v>
      </c>
      <c r="V964" s="67">
        <f t="shared" si="81"/>
        <v>975.12669722307783</v>
      </c>
      <c r="W964" s="64">
        <f t="shared" si="82"/>
        <v>975.12669722307783</v>
      </c>
      <c r="X964" s="117">
        <f t="shared" si="83"/>
        <v>422.08873986709477</v>
      </c>
      <c r="Y964" s="75">
        <f>IFERROR(MAX(1-N964/$J964,0),1)</f>
        <v>0.71251874062968512</v>
      </c>
      <c r="Z964" s="27">
        <f>IFERROR(MAX(1-O964/$J964,0),1)</f>
        <v>0.71251874062968512</v>
      </c>
      <c r="AA964" s="76">
        <f>IFERROR(MAX(1-P964/$J964,0),1)</f>
        <v>0.87556221889055474</v>
      </c>
      <c r="AB964" s="65" t="str">
        <f>IF(SUM($J964,M964)=0,"Others",VLOOKUP(AA964,Master!$B$4:$D$13,3,TRUE))</f>
        <v>80-90%</v>
      </c>
      <c r="AC964" s="60" t="str">
        <f>IF(SUM(J964,K964)=0,"Others",IF(AND(K964=0,J964&gt;0),"Not Forecasted But Sold",IF(AND(K964&gt;0,J964=0),"Forecasted But Not Sold",IF(K964/J964&gt;1.1,"Overforecast",IF(K964/J964&lt;0.9,"Underforecast","Normal")))))</f>
        <v>Overforecast</v>
      </c>
      <c r="AD964" s="61" t="str">
        <f>IF(SUM(J964,L964)=0,"Others",IF(AND(L964=0,J964&gt;0),"Not Forecasted But Sold",IF(AND(L964&gt;0,J964=0),"Forecasted But Not Sold",IF(L964/J964&gt;1.1,"Overforecast",IF(L964/J964&lt;0.9,"Underforecast","Normal")))))</f>
        <v>Overforecast</v>
      </c>
      <c r="AE964" s="61" t="str">
        <f>IF(SUM(J964,M964)=0,"Others",IF(AND(M964=0,J964&gt;0),"Not Forecasted But Sold",IF(AND(M964&gt;0,J964=0),"Forecasted But Not Sold",IF(M964/J964&gt;1.1,"Overforecast",IF(M964/J964&lt;0.9,"Underforecast","Normal")))))</f>
        <v>Overforecast</v>
      </c>
      <c r="AF964" s="144" t="str">
        <f>IFERROR(IF(J964=0,"0",VLOOKUP(J964/M964,Master!$N$5:$P$11,3,TRUE)),"Sales Agst No FC")</f>
        <v>80-120</v>
      </c>
    </row>
    <row r="965" spans="1:32" x14ac:dyDescent="0.45">
      <c r="A965" s="60" t="s">
        <v>2302</v>
      </c>
      <c r="B965" s="61" t="s">
        <v>1119</v>
      </c>
      <c r="C965" s="61" t="s">
        <v>1136</v>
      </c>
      <c r="D965" s="61" t="s">
        <v>1161</v>
      </c>
      <c r="E965" s="62" t="s">
        <v>1076</v>
      </c>
      <c r="F965" s="62" t="s">
        <v>2251</v>
      </c>
      <c r="G965" s="63">
        <v>44593</v>
      </c>
      <c r="H965" s="64">
        <v>23353</v>
      </c>
      <c r="I965" s="61" t="str">
        <f t="shared" si="80"/>
        <v>Demand</v>
      </c>
      <c r="J965" s="66">
        <v>5229</v>
      </c>
      <c r="K965" s="67">
        <v>5100</v>
      </c>
      <c r="L965" s="64">
        <v>5100</v>
      </c>
      <c r="M965" s="64">
        <v>5100</v>
      </c>
      <c r="N965" s="67">
        <f>ABS(K965-$J965)</f>
        <v>129</v>
      </c>
      <c r="O965" s="64">
        <f>ABS(L965-$J965)</f>
        <v>129</v>
      </c>
      <c r="P965" s="64">
        <f>ABS(M965-$J965)</f>
        <v>129</v>
      </c>
      <c r="Q965" s="66">
        <v>1.5907390523746738</v>
      </c>
      <c r="R965" s="66">
        <f>$Q965*J965</f>
        <v>8317.9745048671703</v>
      </c>
      <c r="S965" s="67">
        <f>$Q965*K965</f>
        <v>8112.7691671108369</v>
      </c>
      <c r="T965" s="64">
        <f>$Q965*L965</f>
        <v>8112.7691671108369</v>
      </c>
      <c r="U965" s="64">
        <f>$Q965*M965</f>
        <v>8112.7691671108369</v>
      </c>
      <c r="V965" s="67">
        <f t="shared" si="81"/>
        <v>205.20533775633339</v>
      </c>
      <c r="W965" s="64">
        <f t="shared" si="82"/>
        <v>205.20533775633339</v>
      </c>
      <c r="X965" s="117">
        <f t="shared" si="83"/>
        <v>205.20533775633339</v>
      </c>
      <c r="Y965" s="75">
        <f>IFERROR(MAX(1-N965/$J965,0),1)</f>
        <v>0.97532989099254164</v>
      </c>
      <c r="Z965" s="27">
        <f>IFERROR(MAX(1-O965/$J965,0),1)</f>
        <v>0.97532989099254164</v>
      </c>
      <c r="AA965" s="76">
        <f>IFERROR(MAX(1-P965/$J965,0),1)</f>
        <v>0.97532989099254164</v>
      </c>
      <c r="AB965" s="65" t="str">
        <f>IF(SUM($J965,M965)=0,"Others",VLOOKUP(AA965,Master!$B$4:$D$13,3,TRUE))</f>
        <v>90-100%</v>
      </c>
      <c r="AC965" s="60" t="str">
        <f>IF(SUM(J965,K965)=0,"Others",IF(AND(K965=0,J965&gt;0),"Not Forecasted But Sold",IF(AND(K965&gt;0,J965=0),"Forecasted But Not Sold",IF(K965/J965&gt;1.1,"Overforecast",IF(K965/J965&lt;0.9,"Underforecast","Normal")))))</f>
        <v>Normal</v>
      </c>
      <c r="AD965" s="61" t="str">
        <f>IF(SUM(J965,L965)=0,"Others",IF(AND(L965=0,J965&gt;0),"Not Forecasted But Sold",IF(AND(L965&gt;0,J965=0),"Forecasted But Not Sold",IF(L965/J965&gt;1.1,"Overforecast",IF(L965/J965&lt;0.9,"Underforecast","Normal")))))</f>
        <v>Normal</v>
      </c>
      <c r="AE965" s="61" t="str">
        <f>IF(SUM(J965,M965)=0,"Others",IF(AND(M965=0,J965&gt;0),"Not Forecasted But Sold",IF(AND(M965&gt;0,J965=0),"Forecasted But Not Sold",IF(M965/J965&gt;1.1,"Overforecast",IF(M965/J965&lt;0.9,"Underforecast","Normal")))))</f>
        <v>Normal</v>
      </c>
      <c r="AF965" s="144" t="str">
        <f>IFERROR(IF(J965=0,"0",VLOOKUP(J965/M965,Master!$N$5:$P$11,3,TRUE)),"Sales Agst No FC")</f>
        <v>80-120</v>
      </c>
    </row>
    <row r="966" spans="1:32" x14ac:dyDescent="0.45">
      <c r="A966" s="60" t="s">
        <v>2302</v>
      </c>
      <c r="B966" s="61" t="s">
        <v>1119</v>
      </c>
      <c r="C966" s="61" t="s">
        <v>1136</v>
      </c>
      <c r="D966" s="61" t="s">
        <v>1161</v>
      </c>
      <c r="E966" s="62" t="s">
        <v>1077</v>
      </c>
      <c r="F966" s="62" t="s">
        <v>2252</v>
      </c>
      <c r="G966" s="63">
        <v>44593</v>
      </c>
      <c r="H966" s="64">
        <v>23935</v>
      </c>
      <c r="I966" s="61" t="str">
        <f t="shared" si="80"/>
        <v>Demand</v>
      </c>
      <c r="J966" s="66">
        <v>1414</v>
      </c>
      <c r="K966" s="67">
        <v>2340</v>
      </c>
      <c r="L966" s="64">
        <v>2340</v>
      </c>
      <c r="M966" s="64">
        <v>2300</v>
      </c>
      <c r="N966" s="67">
        <f>ABS(K966-$J966)</f>
        <v>926</v>
      </c>
      <c r="O966" s="64">
        <f>ABS(L966-$J966)</f>
        <v>926</v>
      </c>
      <c r="P966" s="64">
        <f>ABS(M966-$J966)</f>
        <v>886</v>
      </c>
      <c r="Q966" s="66">
        <v>2.4179285134037367</v>
      </c>
      <c r="R966" s="66">
        <f>$Q966*J966</f>
        <v>3418.9509179528836</v>
      </c>
      <c r="S966" s="67">
        <f>$Q966*K966</f>
        <v>5657.9527213647443</v>
      </c>
      <c r="T966" s="64">
        <f>$Q966*L966</f>
        <v>5657.9527213647443</v>
      </c>
      <c r="U966" s="64">
        <f>$Q966*M966</f>
        <v>5561.2355808285947</v>
      </c>
      <c r="V966" s="67">
        <f t="shared" si="81"/>
        <v>2239.0018034118607</v>
      </c>
      <c r="W966" s="64">
        <f t="shared" si="82"/>
        <v>2239.0018034118607</v>
      </c>
      <c r="X966" s="117">
        <f t="shared" si="83"/>
        <v>2142.2846628757111</v>
      </c>
      <c r="Y966" s="75">
        <f>IFERROR(MAX(1-N966/$J966,0),1)</f>
        <v>0.34512022630834516</v>
      </c>
      <c r="Z966" s="27">
        <f>IFERROR(MAX(1-O966/$J966,0),1)</f>
        <v>0.34512022630834516</v>
      </c>
      <c r="AA966" s="76">
        <f>IFERROR(MAX(1-P966/$J966,0),1)</f>
        <v>0.37340876944837342</v>
      </c>
      <c r="AB966" s="65" t="str">
        <f>IF(SUM($J966,M966)=0,"Others",VLOOKUP(AA966,Master!$B$4:$D$13,3,TRUE))</f>
        <v>30-40%</v>
      </c>
      <c r="AC966" s="60" t="str">
        <f>IF(SUM(J966,K966)=0,"Others",IF(AND(K966=0,J966&gt;0),"Not Forecasted But Sold",IF(AND(K966&gt;0,J966=0),"Forecasted But Not Sold",IF(K966/J966&gt;1.1,"Overforecast",IF(K966/J966&lt;0.9,"Underforecast","Normal")))))</f>
        <v>Overforecast</v>
      </c>
      <c r="AD966" s="61" t="str">
        <f>IF(SUM(J966,L966)=0,"Others",IF(AND(L966=0,J966&gt;0),"Not Forecasted But Sold",IF(AND(L966&gt;0,J966=0),"Forecasted But Not Sold",IF(L966/J966&gt;1.1,"Overforecast",IF(L966/J966&lt;0.9,"Underforecast","Normal")))))</f>
        <v>Overforecast</v>
      </c>
      <c r="AE966" s="61" t="str">
        <f>IF(SUM(J966,M966)=0,"Others",IF(AND(M966=0,J966&gt;0),"Not Forecasted But Sold",IF(AND(M966&gt;0,J966=0),"Forecasted But Not Sold",IF(M966/J966&gt;1.1,"Overforecast",IF(M966/J966&lt;0.9,"Underforecast","Normal")))))</f>
        <v>Overforecast</v>
      </c>
      <c r="AF966" s="144" t="str">
        <f>IFERROR(IF(J966=0,"0",VLOOKUP(J966/M966,Master!$N$5:$P$11,3,TRUE)),"Sales Agst No FC")</f>
        <v>50-80</v>
      </c>
    </row>
    <row r="967" spans="1:32" x14ac:dyDescent="0.45">
      <c r="A967" s="60" t="s">
        <v>2302</v>
      </c>
      <c r="B967" s="61" t="s">
        <v>1119</v>
      </c>
      <c r="C967" s="61" t="s">
        <v>1134</v>
      </c>
      <c r="D967" s="61" t="s">
        <v>1277</v>
      </c>
      <c r="E967" s="62" t="s">
        <v>1078</v>
      </c>
      <c r="F967" s="62" t="s">
        <v>2253</v>
      </c>
      <c r="G967" s="63">
        <v>44593</v>
      </c>
      <c r="H967" s="64">
        <v>2333</v>
      </c>
      <c r="I967" s="61" t="str">
        <f t="shared" si="80"/>
        <v>Demand</v>
      </c>
      <c r="J967" s="66">
        <v>10</v>
      </c>
      <c r="K967" s="67">
        <v>150</v>
      </c>
      <c r="L967" s="64">
        <v>150</v>
      </c>
      <c r="M967" s="64">
        <v>150</v>
      </c>
      <c r="N967" s="67">
        <f>ABS(K967-$J967)</f>
        <v>140</v>
      </c>
      <c r="O967" s="64">
        <f>ABS(L967-$J967)</f>
        <v>140</v>
      </c>
      <c r="P967" s="64">
        <f>ABS(M967-$J967)</f>
        <v>140</v>
      </c>
      <c r="Q967" s="66">
        <v>17.802996296296296</v>
      </c>
      <c r="R967" s="66">
        <f>$Q967*J967</f>
        <v>178.02996296296297</v>
      </c>
      <c r="S967" s="67">
        <f>$Q967*K967</f>
        <v>2670.4494444444445</v>
      </c>
      <c r="T967" s="64">
        <f>$Q967*L967</f>
        <v>2670.4494444444445</v>
      </c>
      <c r="U967" s="64">
        <f>$Q967*M967</f>
        <v>2670.4494444444445</v>
      </c>
      <c r="V967" s="67">
        <f t="shared" si="81"/>
        <v>2492.4194814814814</v>
      </c>
      <c r="W967" s="64">
        <f t="shared" si="82"/>
        <v>2492.4194814814814</v>
      </c>
      <c r="X967" s="117">
        <f t="shared" si="83"/>
        <v>2492.4194814814814</v>
      </c>
      <c r="Y967" s="75">
        <f>IFERROR(MAX(1-N967/$J967,0),1)</f>
        <v>0</v>
      </c>
      <c r="Z967" s="27">
        <f>IFERROR(MAX(1-O967/$J967,0),1)</f>
        <v>0</v>
      </c>
      <c r="AA967" s="76">
        <f>IFERROR(MAX(1-P967/$J967,0),1)</f>
        <v>0</v>
      </c>
      <c r="AB967" s="65" t="str">
        <f>IF(SUM($J967,M967)=0,"Others",VLOOKUP(AA967,Master!$B$4:$D$13,3,TRUE))</f>
        <v>0-10%</v>
      </c>
      <c r="AC967" s="60" t="str">
        <f>IF(SUM(J967,K967)=0,"Others",IF(AND(K967=0,J967&gt;0),"Not Forecasted But Sold",IF(AND(K967&gt;0,J967=0),"Forecasted But Not Sold",IF(K967/J967&gt;1.1,"Overforecast",IF(K967/J967&lt;0.9,"Underforecast","Normal")))))</f>
        <v>Overforecast</v>
      </c>
      <c r="AD967" s="61" t="str">
        <f>IF(SUM(J967,L967)=0,"Others",IF(AND(L967=0,J967&gt;0),"Not Forecasted But Sold",IF(AND(L967&gt;0,J967=0),"Forecasted But Not Sold",IF(L967/J967&gt;1.1,"Overforecast",IF(L967/J967&lt;0.9,"Underforecast","Normal")))))</f>
        <v>Overforecast</v>
      </c>
      <c r="AE967" s="61" t="str">
        <f>IF(SUM(J967,M967)=0,"Others",IF(AND(M967=0,J967&gt;0),"Not Forecasted But Sold",IF(AND(M967&gt;0,J967=0),"Forecasted But Not Sold",IF(M967/J967&gt;1.1,"Overforecast",IF(M967/J967&lt;0.9,"Underforecast","Normal")))))</f>
        <v>Overforecast</v>
      </c>
      <c r="AF967" s="144" t="str">
        <f>IFERROR(IF(J967=0,"0",VLOOKUP(J967/M967,Master!$N$5:$P$11,3,TRUE)),"Sales Agst No FC")</f>
        <v>0-25</v>
      </c>
    </row>
    <row r="968" spans="1:32" x14ac:dyDescent="0.45">
      <c r="A968" s="60" t="s">
        <v>2302</v>
      </c>
      <c r="B968" s="61" t="s">
        <v>1119</v>
      </c>
      <c r="C968" s="61" t="s">
        <v>1134</v>
      </c>
      <c r="D968" s="61" t="s">
        <v>1277</v>
      </c>
      <c r="E968" s="62" t="s">
        <v>1079</v>
      </c>
      <c r="F968" s="62" t="s">
        <v>2254</v>
      </c>
      <c r="G968" s="63">
        <v>44593</v>
      </c>
      <c r="H968" s="64">
        <v>65056</v>
      </c>
      <c r="I968" s="61" t="str">
        <f t="shared" si="80"/>
        <v>Demand</v>
      </c>
      <c r="J968" s="66">
        <v>5508</v>
      </c>
      <c r="K968" s="67">
        <v>8620</v>
      </c>
      <c r="L968" s="64">
        <v>8620</v>
      </c>
      <c r="M968" s="64">
        <v>7000</v>
      </c>
      <c r="N968" s="67">
        <f>ABS(K968-$J968)</f>
        <v>3112</v>
      </c>
      <c r="O968" s="64">
        <f>ABS(L968-$J968)</f>
        <v>3112</v>
      </c>
      <c r="P968" s="64">
        <f>ABS(M968-$J968)</f>
        <v>1492</v>
      </c>
      <c r="Q968" s="66">
        <v>5.6207880824825622</v>
      </c>
      <c r="R968" s="66">
        <f>$Q968*J968</f>
        <v>30959.300758313952</v>
      </c>
      <c r="S968" s="67">
        <f>$Q968*K968</f>
        <v>48451.193270999684</v>
      </c>
      <c r="T968" s="64">
        <f>$Q968*L968</f>
        <v>48451.193270999684</v>
      </c>
      <c r="U968" s="64">
        <f>$Q968*M968</f>
        <v>39345.516577377937</v>
      </c>
      <c r="V968" s="67">
        <f t="shared" si="81"/>
        <v>17491.892512685732</v>
      </c>
      <c r="W968" s="64">
        <f t="shared" si="82"/>
        <v>17491.892512685732</v>
      </c>
      <c r="X968" s="117">
        <f t="shared" si="83"/>
        <v>8386.2158190639857</v>
      </c>
      <c r="Y968" s="75">
        <f>IFERROR(MAX(1-N968/$J968,0),1)</f>
        <v>0.43500363108206241</v>
      </c>
      <c r="Z968" s="27">
        <f>IFERROR(MAX(1-O968/$J968,0),1)</f>
        <v>0.43500363108206241</v>
      </c>
      <c r="AA968" s="76">
        <f>IFERROR(MAX(1-P968/$J968,0),1)</f>
        <v>0.72912127814088601</v>
      </c>
      <c r="AB968" s="65" t="str">
        <f>IF(SUM($J968,M968)=0,"Others",VLOOKUP(AA968,Master!$B$4:$D$13,3,TRUE))</f>
        <v>70-80%</v>
      </c>
      <c r="AC968" s="60" t="str">
        <f>IF(SUM(J968,K968)=0,"Others",IF(AND(K968=0,J968&gt;0),"Not Forecasted But Sold",IF(AND(K968&gt;0,J968=0),"Forecasted But Not Sold",IF(K968/J968&gt;1.1,"Overforecast",IF(K968/J968&lt;0.9,"Underforecast","Normal")))))</f>
        <v>Overforecast</v>
      </c>
      <c r="AD968" s="61" t="str">
        <f>IF(SUM(J968,L968)=0,"Others",IF(AND(L968=0,J968&gt;0),"Not Forecasted But Sold",IF(AND(L968&gt;0,J968=0),"Forecasted But Not Sold",IF(L968/J968&gt;1.1,"Overforecast",IF(L968/J968&lt;0.9,"Underforecast","Normal")))))</f>
        <v>Overforecast</v>
      </c>
      <c r="AE968" s="61" t="str">
        <f>IF(SUM(J968,M968)=0,"Others",IF(AND(M968=0,J968&gt;0),"Not Forecasted But Sold",IF(AND(M968&gt;0,J968=0),"Forecasted But Not Sold",IF(M968/J968&gt;1.1,"Overforecast",IF(M968/J968&lt;0.9,"Underforecast","Normal")))))</f>
        <v>Overforecast</v>
      </c>
      <c r="AF968" s="144" t="str">
        <f>IFERROR(IF(J968=0,"0",VLOOKUP(J968/M968,Master!$N$5:$P$11,3,TRUE)),"Sales Agst No FC")</f>
        <v>50-80</v>
      </c>
    </row>
    <row r="969" spans="1:32" x14ac:dyDescent="0.45">
      <c r="A969" s="60" t="s">
        <v>2302</v>
      </c>
      <c r="B969" s="61" t="s">
        <v>1119</v>
      </c>
      <c r="C969" s="61" t="s">
        <v>1134</v>
      </c>
      <c r="D969" s="61" t="s">
        <v>1277</v>
      </c>
      <c r="E969" s="62" t="s">
        <v>1080</v>
      </c>
      <c r="F969" s="62" t="s">
        <v>2255</v>
      </c>
      <c r="G969" s="63">
        <v>44593</v>
      </c>
      <c r="H969" s="64">
        <v>5613</v>
      </c>
      <c r="I969" s="61" t="str">
        <f t="shared" si="80"/>
        <v>Demand</v>
      </c>
      <c r="J969" s="66">
        <v>406</v>
      </c>
      <c r="K969" s="67">
        <v>350</v>
      </c>
      <c r="L969" s="64">
        <v>350</v>
      </c>
      <c r="M969" s="64">
        <v>200</v>
      </c>
      <c r="N969" s="67">
        <f>ABS(K969-$J969)</f>
        <v>56</v>
      </c>
      <c r="O969" s="64">
        <f>ABS(L969-$J969)</f>
        <v>56</v>
      </c>
      <c r="P969" s="64">
        <f>ABS(M969-$J969)</f>
        <v>206</v>
      </c>
      <c r="Q969" s="66">
        <v>9.1951217628350754</v>
      </c>
      <c r="R969" s="66">
        <f>$Q969*J969</f>
        <v>3733.2194357110407</v>
      </c>
      <c r="S969" s="67">
        <f>$Q969*K969</f>
        <v>3218.2926169922762</v>
      </c>
      <c r="T969" s="64">
        <f>$Q969*L969</f>
        <v>3218.2926169922762</v>
      </c>
      <c r="U969" s="64">
        <f>$Q969*M969</f>
        <v>1839.0243525670151</v>
      </c>
      <c r="V969" s="67">
        <f t="shared" si="81"/>
        <v>514.92681871876448</v>
      </c>
      <c r="W969" s="64">
        <f t="shared" si="82"/>
        <v>514.92681871876448</v>
      </c>
      <c r="X969" s="117">
        <f t="shared" si="83"/>
        <v>1894.1950831440256</v>
      </c>
      <c r="Y969" s="75">
        <f>IFERROR(MAX(1-N969/$J969,0),1)</f>
        <v>0.86206896551724133</v>
      </c>
      <c r="Z969" s="27">
        <f>IFERROR(MAX(1-O969/$J969,0),1)</f>
        <v>0.86206896551724133</v>
      </c>
      <c r="AA969" s="76">
        <f>IFERROR(MAX(1-P969/$J969,0),1)</f>
        <v>0.4926108374384236</v>
      </c>
      <c r="AB969" s="65" t="str">
        <f>IF(SUM($J969,M969)=0,"Others",VLOOKUP(AA969,Master!$B$4:$D$13,3,TRUE))</f>
        <v>40-50%</v>
      </c>
      <c r="AC969" s="60" t="str">
        <f>IF(SUM(J969,K969)=0,"Others",IF(AND(K969=0,J969&gt;0),"Not Forecasted But Sold",IF(AND(K969&gt;0,J969=0),"Forecasted But Not Sold",IF(K969/J969&gt;1.1,"Overforecast",IF(K969/J969&lt;0.9,"Underforecast","Normal")))))</f>
        <v>Underforecast</v>
      </c>
      <c r="AD969" s="61" t="str">
        <f>IF(SUM(J969,L969)=0,"Others",IF(AND(L969=0,J969&gt;0),"Not Forecasted But Sold",IF(AND(L969&gt;0,J969=0),"Forecasted But Not Sold",IF(L969/J969&gt;1.1,"Overforecast",IF(L969/J969&lt;0.9,"Underforecast","Normal")))))</f>
        <v>Underforecast</v>
      </c>
      <c r="AE969" s="61" t="str">
        <f>IF(SUM(J969,M969)=0,"Others",IF(AND(M969=0,J969&gt;0),"Not Forecasted But Sold",IF(AND(M969&gt;0,J969=0),"Forecasted But Not Sold",IF(M969/J969&gt;1.1,"Overforecast",IF(M969/J969&lt;0.9,"Underforecast","Normal")))))</f>
        <v>Underforecast</v>
      </c>
      <c r="AF969" s="144" t="str">
        <f>IFERROR(IF(J969=0,"0",VLOOKUP(J969/M969,Master!$N$5:$P$11,3,TRUE)),"Sales Agst No FC")</f>
        <v>&gt;200"</v>
      </c>
    </row>
    <row r="970" spans="1:32" x14ac:dyDescent="0.45">
      <c r="A970" s="60" t="s">
        <v>2302</v>
      </c>
      <c r="B970" s="61" t="s">
        <v>1121</v>
      </c>
      <c r="C970" s="61" t="s">
        <v>1134</v>
      </c>
      <c r="D970" s="61" t="s">
        <v>1277</v>
      </c>
      <c r="E970" s="62" t="s">
        <v>1081</v>
      </c>
      <c r="F970" s="62" t="s">
        <v>2256</v>
      </c>
      <c r="G970" s="63">
        <v>44593</v>
      </c>
      <c r="H970" s="64">
        <v>1</v>
      </c>
      <c r="I970" s="61" t="str">
        <f t="shared" si="80"/>
        <v>Demand</v>
      </c>
      <c r="J970" s="66">
        <v>0</v>
      </c>
      <c r="K970" s="67">
        <v>107</v>
      </c>
      <c r="L970" s="64">
        <v>107</v>
      </c>
      <c r="M970" s="64">
        <v>0</v>
      </c>
      <c r="N970" s="67">
        <f>ABS(K970-$J970)</f>
        <v>107</v>
      </c>
      <c r="O970" s="64">
        <f>ABS(L970-$J970)</f>
        <v>107</v>
      </c>
      <c r="P970" s="64">
        <f>ABS(M970-$J970)</f>
        <v>0</v>
      </c>
      <c r="Q970" s="66">
        <v>48.437158165848558</v>
      </c>
      <c r="R970" s="66">
        <f>$Q970*J970</f>
        <v>0</v>
      </c>
      <c r="S970" s="67">
        <f>$Q970*K970</f>
        <v>5182.7759237457958</v>
      </c>
      <c r="T970" s="64">
        <f>$Q970*L970</f>
        <v>5182.7759237457958</v>
      </c>
      <c r="U970" s="64">
        <f>$Q970*M970</f>
        <v>0</v>
      </c>
      <c r="V970" s="67">
        <f t="shared" si="81"/>
        <v>5182.7759237457958</v>
      </c>
      <c r="W970" s="64">
        <f t="shared" si="82"/>
        <v>5182.7759237457958</v>
      </c>
      <c r="X970" s="117">
        <f t="shared" si="83"/>
        <v>0</v>
      </c>
      <c r="Y970" s="75">
        <f>IFERROR(MAX(1-N970/$J970,0),1)</f>
        <v>1</v>
      </c>
      <c r="Z970" s="27">
        <f>IFERROR(MAX(1-O970/$J970,0),1)</f>
        <v>1</v>
      </c>
      <c r="AA970" s="76">
        <f>IFERROR(MAX(1-P970/$J970,0),1)</f>
        <v>1</v>
      </c>
      <c r="AB970" s="65" t="str">
        <f>IF(SUM($J970,M970)=0,"Others",VLOOKUP(AA970,Master!$B$4:$D$13,3,TRUE))</f>
        <v>Others</v>
      </c>
      <c r="AC970" s="60" t="str">
        <f>IF(SUM(J970,K970)=0,"Others",IF(AND(K970=0,J970&gt;0),"Not Forecasted But Sold",IF(AND(K970&gt;0,J970=0),"Forecasted But Not Sold",IF(K970/J970&gt;1.1,"Overforecast",IF(K970/J970&lt;0.9,"Underforecast","Normal")))))</f>
        <v>Forecasted But Not Sold</v>
      </c>
      <c r="AD970" s="61" t="str">
        <f>IF(SUM(J970,L970)=0,"Others",IF(AND(L970=0,J970&gt;0),"Not Forecasted But Sold",IF(AND(L970&gt;0,J970=0),"Forecasted But Not Sold",IF(L970/J970&gt;1.1,"Overforecast",IF(L970/J970&lt;0.9,"Underforecast","Normal")))))</f>
        <v>Forecasted But Not Sold</v>
      </c>
      <c r="AE970" s="61" t="str">
        <f>IF(SUM(J970,M970)=0,"Others",IF(AND(M970=0,J970&gt;0),"Not Forecasted But Sold",IF(AND(M970&gt;0,J970=0),"Forecasted But Not Sold",IF(M970/J970&gt;1.1,"Overforecast",IF(M970/J970&lt;0.9,"Underforecast","Normal")))))</f>
        <v>Others</v>
      </c>
      <c r="AF970" s="144" t="str">
        <f>IFERROR(IF(J970=0,"0",VLOOKUP(J970/M970,Master!$N$5:$P$11,3,TRUE)),"Sales Agst No FC")</f>
        <v>0</v>
      </c>
    </row>
    <row r="971" spans="1:32" x14ac:dyDescent="0.45">
      <c r="A971" s="60" t="s">
        <v>2302</v>
      </c>
      <c r="B971" s="61" t="s">
        <v>1121</v>
      </c>
      <c r="C971" s="61" t="s">
        <v>1134</v>
      </c>
      <c r="D971" s="61" t="s">
        <v>1277</v>
      </c>
      <c r="E971" s="62" t="s">
        <v>1082</v>
      </c>
      <c r="F971" s="62" t="s">
        <v>2257</v>
      </c>
      <c r="G971" s="63">
        <v>44593</v>
      </c>
      <c r="H971" s="64">
        <v>13913</v>
      </c>
      <c r="I971" s="61" t="str">
        <f t="shared" si="80"/>
        <v>Demand</v>
      </c>
      <c r="J971" s="66">
        <v>3119</v>
      </c>
      <c r="K971" s="67">
        <v>3271</v>
      </c>
      <c r="L971" s="64">
        <v>3271</v>
      </c>
      <c r="M971" s="64">
        <v>3500</v>
      </c>
      <c r="N971" s="67">
        <f>ABS(K971-$J971)</f>
        <v>152</v>
      </c>
      <c r="O971" s="64">
        <f>ABS(L971-$J971)</f>
        <v>152</v>
      </c>
      <c r="P971" s="64">
        <f>ABS(M971-$J971)</f>
        <v>381</v>
      </c>
      <c r="Q971" s="66">
        <v>4.1873307877320212</v>
      </c>
      <c r="R971" s="66">
        <f>$Q971*J971</f>
        <v>13060.284726936174</v>
      </c>
      <c r="S971" s="67">
        <f>$Q971*K971</f>
        <v>13696.759006671442</v>
      </c>
      <c r="T971" s="64">
        <f>$Q971*L971</f>
        <v>13696.759006671442</v>
      </c>
      <c r="U971" s="64">
        <f>$Q971*M971</f>
        <v>14655.657757062074</v>
      </c>
      <c r="V971" s="67">
        <f t="shared" si="81"/>
        <v>636.47427973526828</v>
      </c>
      <c r="W971" s="64">
        <f t="shared" si="82"/>
        <v>636.47427973526828</v>
      </c>
      <c r="X971" s="117">
        <f t="shared" si="83"/>
        <v>1595.3730301259002</v>
      </c>
      <c r="Y971" s="75">
        <f>IFERROR(MAX(1-N971/$J971,0),1)</f>
        <v>0.95126643154857327</v>
      </c>
      <c r="Z971" s="27">
        <f>IFERROR(MAX(1-O971/$J971,0),1)</f>
        <v>0.95126643154857327</v>
      </c>
      <c r="AA971" s="76">
        <f>IFERROR(MAX(1-P971/$J971,0),1)</f>
        <v>0.87784546328951585</v>
      </c>
      <c r="AB971" s="65" t="str">
        <f>IF(SUM($J971,M971)=0,"Others",VLOOKUP(AA971,Master!$B$4:$D$13,3,TRUE))</f>
        <v>80-90%</v>
      </c>
      <c r="AC971" s="60" t="str">
        <f>IF(SUM(J971,K971)=0,"Others",IF(AND(K971=0,J971&gt;0),"Not Forecasted But Sold",IF(AND(K971&gt;0,J971=0),"Forecasted But Not Sold",IF(K971/J971&gt;1.1,"Overforecast",IF(K971/J971&lt;0.9,"Underforecast","Normal")))))</f>
        <v>Normal</v>
      </c>
      <c r="AD971" s="61" t="str">
        <f>IF(SUM(J971,L971)=0,"Others",IF(AND(L971=0,J971&gt;0),"Not Forecasted But Sold",IF(AND(L971&gt;0,J971=0),"Forecasted But Not Sold",IF(L971/J971&gt;1.1,"Overforecast",IF(L971/J971&lt;0.9,"Underforecast","Normal")))))</f>
        <v>Normal</v>
      </c>
      <c r="AE971" s="61" t="str">
        <f>IF(SUM(J971,M971)=0,"Others",IF(AND(M971=0,J971&gt;0),"Not Forecasted But Sold",IF(AND(M971&gt;0,J971=0),"Forecasted But Not Sold",IF(M971/J971&gt;1.1,"Overforecast",IF(M971/J971&lt;0.9,"Underforecast","Normal")))))</f>
        <v>Overforecast</v>
      </c>
      <c r="AF971" s="144" t="str">
        <f>IFERROR(IF(J971=0,"0",VLOOKUP(J971/M971,Master!$N$5:$P$11,3,TRUE)),"Sales Agst No FC")</f>
        <v>80-120</v>
      </c>
    </row>
    <row r="972" spans="1:32" x14ac:dyDescent="0.45">
      <c r="A972" s="60" t="s">
        <v>2302</v>
      </c>
      <c r="B972" s="61" t="s">
        <v>1121</v>
      </c>
      <c r="C972" s="61" t="s">
        <v>1134</v>
      </c>
      <c r="D972" s="61" t="s">
        <v>1277</v>
      </c>
      <c r="E972" s="62" t="s">
        <v>1083</v>
      </c>
      <c r="F972" s="62" t="s">
        <v>2258</v>
      </c>
      <c r="G972" s="63">
        <v>44593</v>
      </c>
      <c r="H972" s="64">
        <v>341</v>
      </c>
      <c r="I972" s="61" t="str">
        <f t="shared" si="80"/>
        <v>Demand</v>
      </c>
      <c r="J972" s="66">
        <v>89</v>
      </c>
      <c r="K972" s="67">
        <v>1564</v>
      </c>
      <c r="L972" s="64">
        <v>1564</v>
      </c>
      <c r="M972" s="64">
        <v>0</v>
      </c>
      <c r="N972" s="67">
        <f>ABS(K972-$J972)</f>
        <v>1475</v>
      </c>
      <c r="O972" s="64">
        <f>ABS(L972-$J972)</f>
        <v>1475</v>
      </c>
      <c r="P972" s="64">
        <f>ABS(M972-$J972)</f>
        <v>89</v>
      </c>
      <c r="Q972" s="66">
        <v>17.303270346497449</v>
      </c>
      <c r="R972" s="66">
        <f>$Q972*J972</f>
        <v>1539.9910608382729</v>
      </c>
      <c r="S972" s="67">
        <f>$Q972*K972</f>
        <v>27062.314821922009</v>
      </c>
      <c r="T972" s="64">
        <f>$Q972*L972</f>
        <v>27062.314821922009</v>
      </c>
      <c r="U972" s="64">
        <f>$Q972*M972</f>
        <v>0</v>
      </c>
      <c r="V972" s="67">
        <f t="shared" si="81"/>
        <v>25522.323761083735</v>
      </c>
      <c r="W972" s="64">
        <f t="shared" si="82"/>
        <v>25522.323761083735</v>
      </c>
      <c r="X972" s="117">
        <f t="shared" si="83"/>
        <v>1539.9910608382729</v>
      </c>
      <c r="Y972" s="75">
        <f>IFERROR(MAX(1-N972/$J972,0),1)</f>
        <v>0</v>
      </c>
      <c r="Z972" s="27">
        <f>IFERROR(MAX(1-O972/$J972,0),1)</f>
        <v>0</v>
      </c>
      <c r="AA972" s="76">
        <f>IFERROR(MAX(1-P972/$J972,0),1)</f>
        <v>0</v>
      </c>
      <c r="AB972" s="65" t="str">
        <f>IF(SUM($J972,M972)=0,"Others",VLOOKUP(AA972,Master!$B$4:$D$13,3,TRUE))</f>
        <v>0-10%</v>
      </c>
      <c r="AC972" s="60" t="str">
        <f>IF(SUM(J972,K972)=0,"Others",IF(AND(K972=0,J972&gt;0),"Not Forecasted But Sold",IF(AND(K972&gt;0,J972=0),"Forecasted But Not Sold",IF(K972/J972&gt;1.1,"Overforecast",IF(K972/J972&lt;0.9,"Underforecast","Normal")))))</f>
        <v>Overforecast</v>
      </c>
      <c r="AD972" s="61" t="str">
        <f>IF(SUM(J972,L972)=0,"Others",IF(AND(L972=0,J972&gt;0),"Not Forecasted But Sold",IF(AND(L972&gt;0,J972=0),"Forecasted But Not Sold",IF(L972/J972&gt;1.1,"Overforecast",IF(L972/J972&lt;0.9,"Underforecast","Normal")))))</f>
        <v>Overforecast</v>
      </c>
      <c r="AE972" s="61" t="str">
        <f>IF(SUM(J972,M972)=0,"Others",IF(AND(M972=0,J972&gt;0),"Not Forecasted But Sold",IF(AND(M972&gt;0,J972=0),"Forecasted But Not Sold",IF(M972/J972&gt;1.1,"Overforecast",IF(M972/J972&lt;0.9,"Underforecast","Normal")))))</f>
        <v>Not Forecasted But Sold</v>
      </c>
      <c r="AF972" s="144" t="str">
        <f>IFERROR(IF(J972=0,"0",VLOOKUP(J972/M972,Master!$N$5:$P$11,3,TRUE)),"Sales Agst No FC")</f>
        <v>Sales Agst No FC</v>
      </c>
    </row>
    <row r="973" spans="1:32" x14ac:dyDescent="0.45">
      <c r="A973" s="60" t="s">
        <v>2302</v>
      </c>
      <c r="B973" s="61" t="s">
        <v>1122</v>
      </c>
      <c r="C973" s="61" t="s">
        <v>1136</v>
      </c>
      <c r="D973" s="61" t="s">
        <v>1279</v>
      </c>
      <c r="E973" s="62" t="s">
        <v>1084</v>
      </c>
      <c r="F973" s="62" t="s">
        <v>2259</v>
      </c>
      <c r="G973" s="63">
        <v>44593</v>
      </c>
      <c r="H973" s="64">
        <v>168</v>
      </c>
      <c r="I973" s="61" t="str">
        <f t="shared" ref="I973:I1004" si="84">IF(J973&gt;M973,"Demand",IF(OR(H973&lt;=0.05*M973,J973&gt;=0.9*H973),"Supply","Demand"))</f>
        <v>Supply</v>
      </c>
      <c r="J973" s="66">
        <v>168</v>
      </c>
      <c r="K973" s="67">
        <v>243</v>
      </c>
      <c r="L973" s="64">
        <v>243</v>
      </c>
      <c r="M973" s="64">
        <v>800</v>
      </c>
      <c r="N973" s="67">
        <f>ABS(K973-$J973)</f>
        <v>75</v>
      </c>
      <c r="O973" s="64">
        <f>ABS(L973-$J973)</f>
        <v>75</v>
      </c>
      <c r="P973" s="64">
        <f>ABS(M973-$J973)</f>
        <v>632</v>
      </c>
      <c r="Q973" s="66">
        <v>13.625499999999999</v>
      </c>
      <c r="R973" s="66">
        <f>$Q973*J973</f>
        <v>2289.0839999999998</v>
      </c>
      <c r="S973" s="67">
        <f>$Q973*K973</f>
        <v>3310.9964999999997</v>
      </c>
      <c r="T973" s="64">
        <f>$Q973*L973</f>
        <v>3310.9964999999997</v>
      </c>
      <c r="U973" s="64">
        <f>$Q973*M973</f>
        <v>10900.4</v>
      </c>
      <c r="V973" s="67">
        <f t="shared" si="81"/>
        <v>1021.9124999999999</v>
      </c>
      <c r="W973" s="64">
        <f t="shared" si="82"/>
        <v>1021.9124999999999</v>
      </c>
      <c r="X973" s="117">
        <f t="shared" si="83"/>
        <v>8611.3159999999989</v>
      </c>
      <c r="Y973" s="75">
        <f>IFERROR(MAX(1-N973/$J973,0),1)</f>
        <v>0.5535714285714286</v>
      </c>
      <c r="Z973" s="27">
        <f>IFERROR(MAX(1-O973/$J973,0),1)</f>
        <v>0.5535714285714286</v>
      </c>
      <c r="AA973" s="76">
        <f>IFERROR(MAX(1-P973/$J973,0),1)</f>
        <v>0</v>
      </c>
      <c r="AB973" s="65" t="str">
        <f>IF(SUM($J973,M973)=0,"Others",VLOOKUP(AA973,Master!$B$4:$D$13,3,TRUE))</f>
        <v>0-10%</v>
      </c>
      <c r="AC973" s="60" t="str">
        <f>IF(SUM(J973,K973)=0,"Others",IF(AND(K973=0,J973&gt;0),"Not Forecasted But Sold",IF(AND(K973&gt;0,J973=0),"Forecasted But Not Sold",IF(K973/J973&gt;1.1,"Overforecast",IF(K973/J973&lt;0.9,"Underforecast","Normal")))))</f>
        <v>Overforecast</v>
      </c>
      <c r="AD973" s="61" t="str">
        <f>IF(SUM(J973,L973)=0,"Others",IF(AND(L973=0,J973&gt;0),"Not Forecasted But Sold",IF(AND(L973&gt;0,J973=0),"Forecasted But Not Sold",IF(L973/J973&gt;1.1,"Overforecast",IF(L973/J973&lt;0.9,"Underforecast","Normal")))))</f>
        <v>Overforecast</v>
      </c>
      <c r="AE973" s="61" t="str">
        <f>IF(SUM(J973,M973)=0,"Others",IF(AND(M973=0,J973&gt;0),"Not Forecasted But Sold",IF(AND(M973&gt;0,J973=0),"Forecasted But Not Sold",IF(M973/J973&gt;1.1,"Overforecast",IF(M973/J973&lt;0.9,"Underforecast","Normal")))))</f>
        <v>Overforecast</v>
      </c>
      <c r="AF973" s="144" t="str">
        <f>IFERROR(IF(J973=0,"0",VLOOKUP(J973/M973,Master!$N$5:$P$11,3,TRUE)),"Sales Agst No FC")</f>
        <v>0-25</v>
      </c>
    </row>
    <row r="974" spans="1:32" x14ac:dyDescent="0.45">
      <c r="A974" s="60" t="s">
        <v>2302</v>
      </c>
      <c r="B974" s="61" t="s">
        <v>1122</v>
      </c>
      <c r="C974" s="61" t="s">
        <v>1136</v>
      </c>
      <c r="D974" s="61" t="s">
        <v>1279</v>
      </c>
      <c r="E974" s="62" t="s">
        <v>1085</v>
      </c>
      <c r="F974" s="62" t="s">
        <v>2260</v>
      </c>
      <c r="G974" s="63">
        <v>44593</v>
      </c>
      <c r="H974" s="64">
        <v>0</v>
      </c>
      <c r="I974" s="61" t="str">
        <f t="shared" si="84"/>
        <v>Supply</v>
      </c>
      <c r="J974" s="66">
        <v>0</v>
      </c>
      <c r="K974" s="67">
        <v>15</v>
      </c>
      <c r="L974" s="64">
        <v>15</v>
      </c>
      <c r="M974" s="64">
        <v>0</v>
      </c>
      <c r="N974" s="67">
        <f>ABS(K974-$J974)</f>
        <v>15</v>
      </c>
      <c r="O974" s="64">
        <f>ABS(L974-$J974)</f>
        <v>15</v>
      </c>
      <c r="P974" s="64">
        <f>ABS(M974-$J974)</f>
        <v>0</v>
      </c>
      <c r="Q974" s="66">
        <v>14.161</v>
      </c>
      <c r="R974" s="66">
        <f>$Q974*J974</f>
        <v>0</v>
      </c>
      <c r="S974" s="67">
        <f>$Q974*K974</f>
        <v>212.41499999999999</v>
      </c>
      <c r="T974" s="64">
        <f>$Q974*L974</f>
        <v>212.41499999999999</v>
      </c>
      <c r="U974" s="64">
        <f>$Q974*M974</f>
        <v>0</v>
      </c>
      <c r="V974" s="67">
        <f t="shared" si="81"/>
        <v>212.41499999999999</v>
      </c>
      <c r="W974" s="64">
        <f t="shared" si="82"/>
        <v>212.41499999999999</v>
      </c>
      <c r="X974" s="117">
        <f t="shared" si="83"/>
        <v>0</v>
      </c>
      <c r="Y974" s="75">
        <f>IFERROR(MAX(1-N974/$J974,0),1)</f>
        <v>1</v>
      </c>
      <c r="Z974" s="27">
        <f>IFERROR(MAX(1-O974/$J974,0),1)</f>
        <v>1</v>
      </c>
      <c r="AA974" s="76">
        <f>IFERROR(MAX(1-P974/$J974,0),1)</f>
        <v>1</v>
      </c>
      <c r="AB974" s="65" t="str">
        <f>IF(SUM($J974,M974)=0,"Others",VLOOKUP(AA974,Master!$B$4:$D$13,3,TRUE))</f>
        <v>Others</v>
      </c>
      <c r="AC974" s="60" t="str">
        <f>IF(SUM(J974,K974)=0,"Others",IF(AND(K974=0,J974&gt;0),"Not Forecasted But Sold",IF(AND(K974&gt;0,J974=0),"Forecasted But Not Sold",IF(K974/J974&gt;1.1,"Overforecast",IF(K974/J974&lt;0.9,"Underforecast","Normal")))))</f>
        <v>Forecasted But Not Sold</v>
      </c>
      <c r="AD974" s="61" t="str">
        <f>IF(SUM(J974,L974)=0,"Others",IF(AND(L974=0,J974&gt;0),"Not Forecasted But Sold",IF(AND(L974&gt;0,J974=0),"Forecasted But Not Sold",IF(L974/J974&gt;1.1,"Overforecast",IF(L974/J974&lt;0.9,"Underforecast","Normal")))))</f>
        <v>Forecasted But Not Sold</v>
      </c>
      <c r="AE974" s="61" t="str">
        <f>IF(SUM(J974,M974)=0,"Others",IF(AND(M974=0,J974&gt;0),"Not Forecasted But Sold",IF(AND(M974&gt;0,J974=0),"Forecasted But Not Sold",IF(M974/J974&gt;1.1,"Overforecast",IF(M974/J974&lt;0.9,"Underforecast","Normal")))))</f>
        <v>Others</v>
      </c>
      <c r="AF974" s="144" t="str">
        <f>IFERROR(IF(J974=0,"0",VLOOKUP(J974/M974,Master!$N$5:$P$11,3,TRUE)),"Sales Agst No FC")</f>
        <v>0</v>
      </c>
    </row>
    <row r="975" spans="1:32" x14ac:dyDescent="0.45">
      <c r="A975" s="60" t="s">
        <v>2302</v>
      </c>
      <c r="B975" s="61" t="s">
        <v>1122</v>
      </c>
      <c r="C975" s="61" t="s">
        <v>1136</v>
      </c>
      <c r="D975" s="61" t="s">
        <v>1278</v>
      </c>
      <c r="E975" s="62" t="s">
        <v>1086</v>
      </c>
      <c r="F975" s="62" t="s">
        <v>2261</v>
      </c>
      <c r="G975" s="63">
        <v>44593</v>
      </c>
      <c r="H975" s="64">
        <v>10</v>
      </c>
      <c r="I975" s="61" t="str">
        <f t="shared" si="84"/>
        <v>Supply</v>
      </c>
      <c r="J975" s="66">
        <v>1</v>
      </c>
      <c r="K975" s="67">
        <v>546</v>
      </c>
      <c r="L975" s="64">
        <v>546</v>
      </c>
      <c r="M975" s="64">
        <v>550</v>
      </c>
      <c r="N975" s="67">
        <f>ABS(K975-$J975)</f>
        <v>545</v>
      </c>
      <c r="O975" s="64">
        <f>ABS(L975-$J975)</f>
        <v>545</v>
      </c>
      <c r="P975" s="64">
        <f>ABS(M975-$J975)</f>
        <v>549</v>
      </c>
      <c r="Q975" s="66">
        <v>0.99998873283793022</v>
      </c>
      <c r="R975" s="66">
        <f>$Q975*J975</f>
        <v>0.99998873283793022</v>
      </c>
      <c r="S975" s="67">
        <f>$Q975*K975</f>
        <v>545.99384812950984</v>
      </c>
      <c r="T975" s="64">
        <f>$Q975*L975</f>
        <v>545.99384812950984</v>
      </c>
      <c r="U975" s="64">
        <f>$Q975*M975</f>
        <v>549.99380306086164</v>
      </c>
      <c r="V975" s="67">
        <f t="shared" si="81"/>
        <v>544.99385939667195</v>
      </c>
      <c r="W975" s="64">
        <f t="shared" si="82"/>
        <v>544.99385939667195</v>
      </c>
      <c r="X975" s="117">
        <f t="shared" si="83"/>
        <v>548.99381432802375</v>
      </c>
      <c r="Y975" s="75">
        <f>IFERROR(MAX(1-N975/$J975,0),1)</f>
        <v>0</v>
      </c>
      <c r="Z975" s="27">
        <f>IFERROR(MAX(1-O975/$J975,0),1)</f>
        <v>0</v>
      </c>
      <c r="AA975" s="76">
        <f>IFERROR(MAX(1-P975/$J975,0),1)</f>
        <v>0</v>
      </c>
      <c r="AB975" s="65" t="str">
        <f>IF(SUM($J975,M975)=0,"Others",VLOOKUP(AA975,Master!$B$4:$D$13,3,TRUE))</f>
        <v>0-10%</v>
      </c>
      <c r="AC975" s="60" t="str">
        <f>IF(SUM(J975,K975)=0,"Others",IF(AND(K975=0,J975&gt;0),"Not Forecasted But Sold",IF(AND(K975&gt;0,J975=0),"Forecasted But Not Sold",IF(K975/J975&gt;1.1,"Overforecast",IF(K975/J975&lt;0.9,"Underforecast","Normal")))))</f>
        <v>Overforecast</v>
      </c>
      <c r="AD975" s="61" t="str">
        <f>IF(SUM(J975,L975)=0,"Others",IF(AND(L975=0,J975&gt;0),"Not Forecasted But Sold",IF(AND(L975&gt;0,J975=0),"Forecasted But Not Sold",IF(L975/J975&gt;1.1,"Overforecast",IF(L975/J975&lt;0.9,"Underforecast","Normal")))))</f>
        <v>Overforecast</v>
      </c>
      <c r="AE975" s="61" t="str">
        <f>IF(SUM(J975,M975)=0,"Others",IF(AND(M975=0,J975&gt;0),"Not Forecasted But Sold",IF(AND(M975&gt;0,J975=0),"Forecasted But Not Sold",IF(M975/J975&gt;1.1,"Overforecast",IF(M975/J975&lt;0.9,"Underforecast","Normal")))))</f>
        <v>Overforecast</v>
      </c>
      <c r="AF975" s="144" t="str">
        <f>IFERROR(IF(J975=0,"0",VLOOKUP(J975/M975,Master!$N$5:$P$11,3,TRUE)),"Sales Agst No FC")</f>
        <v>0-25</v>
      </c>
    </row>
    <row r="976" spans="1:32" x14ac:dyDescent="0.45">
      <c r="A976" s="60" t="s">
        <v>2302</v>
      </c>
      <c r="B976" s="61" t="s">
        <v>1122</v>
      </c>
      <c r="C976" s="61" t="s">
        <v>1136</v>
      </c>
      <c r="D976" s="61" t="s">
        <v>1278</v>
      </c>
      <c r="E976" s="62" t="s">
        <v>1087</v>
      </c>
      <c r="F976" s="62" t="s">
        <v>2262</v>
      </c>
      <c r="G976" s="63">
        <v>44593</v>
      </c>
      <c r="H976" s="64">
        <v>20</v>
      </c>
      <c r="I976" s="61" t="str">
        <f t="shared" si="84"/>
        <v>Supply</v>
      </c>
      <c r="J976" s="66">
        <v>20</v>
      </c>
      <c r="K976" s="67">
        <v>745</v>
      </c>
      <c r="L976" s="64">
        <v>745</v>
      </c>
      <c r="M976" s="64">
        <v>1050</v>
      </c>
      <c r="N976" s="67">
        <f>ABS(K976-$J976)</f>
        <v>725</v>
      </c>
      <c r="O976" s="64">
        <f>ABS(L976-$J976)</f>
        <v>725</v>
      </c>
      <c r="P976" s="64">
        <f>ABS(M976-$J976)</f>
        <v>1030</v>
      </c>
      <c r="Q976" s="66">
        <v>1.5360046744206224</v>
      </c>
      <c r="R976" s="66">
        <f>$Q976*J976</f>
        <v>30.720093488412449</v>
      </c>
      <c r="S976" s="67">
        <f>$Q976*K976</f>
        <v>1144.3234824433637</v>
      </c>
      <c r="T976" s="64">
        <f>$Q976*L976</f>
        <v>1144.3234824433637</v>
      </c>
      <c r="U976" s="64">
        <f>$Q976*M976</f>
        <v>1612.8049081416534</v>
      </c>
      <c r="V976" s="67">
        <f t="shared" si="81"/>
        <v>1113.6033889549512</v>
      </c>
      <c r="W976" s="64">
        <f t="shared" si="82"/>
        <v>1113.6033889549512</v>
      </c>
      <c r="X976" s="117">
        <f t="shared" si="83"/>
        <v>1582.084814653241</v>
      </c>
      <c r="Y976" s="75">
        <f>IFERROR(MAX(1-N976/$J976,0),1)</f>
        <v>0</v>
      </c>
      <c r="Z976" s="27">
        <f>IFERROR(MAX(1-O976/$J976,0),1)</f>
        <v>0</v>
      </c>
      <c r="AA976" s="76">
        <f>IFERROR(MAX(1-P976/$J976,0),1)</f>
        <v>0</v>
      </c>
      <c r="AB976" s="65" t="str">
        <f>IF(SUM($J976,M976)=0,"Others",VLOOKUP(AA976,Master!$B$4:$D$13,3,TRUE))</f>
        <v>0-10%</v>
      </c>
      <c r="AC976" s="60" t="str">
        <f>IF(SUM(J976,K976)=0,"Others",IF(AND(K976=0,J976&gt;0),"Not Forecasted But Sold",IF(AND(K976&gt;0,J976=0),"Forecasted But Not Sold",IF(K976/J976&gt;1.1,"Overforecast",IF(K976/J976&lt;0.9,"Underforecast","Normal")))))</f>
        <v>Overforecast</v>
      </c>
      <c r="AD976" s="61" t="str">
        <f>IF(SUM(J976,L976)=0,"Others",IF(AND(L976=0,J976&gt;0),"Not Forecasted But Sold",IF(AND(L976&gt;0,J976=0),"Forecasted But Not Sold",IF(L976/J976&gt;1.1,"Overforecast",IF(L976/J976&lt;0.9,"Underforecast","Normal")))))</f>
        <v>Overforecast</v>
      </c>
      <c r="AE976" s="61" t="str">
        <f>IF(SUM(J976,M976)=0,"Others",IF(AND(M976=0,J976&gt;0),"Not Forecasted But Sold",IF(AND(M976&gt;0,J976=0),"Forecasted But Not Sold",IF(M976/J976&gt;1.1,"Overforecast",IF(M976/J976&lt;0.9,"Underforecast","Normal")))))</f>
        <v>Overforecast</v>
      </c>
      <c r="AF976" s="144" t="str">
        <f>IFERROR(IF(J976=0,"0",VLOOKUP(J976/M976,Master!$N$5:$P$11,3,TRUE)),"Sales Agst No FC")</f>
        <v>0-25</v>
      </c>
    </row>
    <row r="977" spans="1:32" x14ac:dyDescent="0.45">
      <c r="A977" s="60" t="s">
        <v>2302</v>
      </c>
      <c r="B977" s="61" t="s">
        <v>1122</v>
      </c>
      <c r="C977" s="61" t="s">
        <v>1136</v>
      </c>
      <c r="D977" s="61" t="s">
        <v>1278</v>
      </c>
      <c r="E977" s="62" t="s">
        <v>1088</v>
      </c>
      <c r="F977" s="62" t="s">
        <v>2263</v>
      </c>
      <c r="G977" s="63">
        <v>44593</v>
      </c>
      <c r="H977" s="64">
        <v>61620</v>
      </c>
      <c r="I977" s="61" t="str">
        <f t="shared" si="84"/>
        <v>Demand</v>
      </c>
      <c r="J977" s="66">
        <v>20934</v>
      </c>
      <c r="K977" s="67">
        <v>36490</v>
      </c>
      <c r="L977" s="64">
        <v>36490</v>
      </c>
      <c r="M977" s="64">
        <v>41000</v>
      </c>
      <c r="N977" s="67">
        <f>ABS(K977-$J977)</f>
        <v>15556</v>
      </c>
      <c r="O977" s="64">
        <f>ABS(L977-$J977)</f>
        <v>15556</v>
      </c>
      <c r="P977" s="64">
        <f>ABS(M977-$J977)</f>
        <v>20066</v>
      </c>
      <c r="Q977" s="66">
        <v>2.3654443426866112</v>
      </c>
      <c r="R977" s="66">
        <f>$Q977*J977</f>
        <v>49518.211869801518</v>
      </c>
      <c r="S977" s="67">
        <f>$Q977*K977</f>
        <v>86315.06406463444</v>
      </c>
      <c r="T977" s="64">
        <f>$Q977*L977</f>
        <v>86315.06406463444</v>
      </c>
      <c r="U977" s="64">
        <f>$Q977*M977</f>
        <v>96983.218050151059</v>
      </c>
      <c r="V977" s="67">
        <f t="shared" si="81"/>
        <v>36796.852194832922</v>
      </c>
      <c r="W977" s="64">
        <f t="shared" si="82"/>
        <v>36796.852194832922</v>
      </c>
      <c r="X977" s="117">
        <f t="shared" si="83"/>
        <v>47465.006180349541</v>
      </c>
      <c r="Y977" s="75">
        <f>IFERROR(MAX(1-N977/$J977,0),1)</f>
        <v>0.25690264641253469</v>
      </c>
      <c r="Z977" s="27">
        <f>IFERROR(MAX(1-O977/$J977,0),1)</f>
        <v>0.25690264641253469</v>
      </c>
      <c r="AA977" s="76">
        <f>IFERROR(MAX(1-P977/$J977,0),1)</f>
        <v>4.1463647654533253E-2</v>
      </c>
      <c r="AB977" s="65" t="str">
        <f>IF(SUM($J977,M977)=0,"Others",VLOOKUP(AA977,Master!$B$4:$D$13,3,TRUE))</f>
        <v>0-10%</v>
      </c>
      <c r="AC977" s="60" t="str">
        <f>IF(SUM(J977,K977)=0,"Others",IF(AND(K977=0,J977&gt;0),"Not Forecasted But Sold",IF(AND(K977&gt;0,J977=0),"Forecasted But Not Sold",IF(K977/J977&gt;1.1,"Overforecast",IF(K977/J977&lt;0.9,"Underforecast","Normal")))))</f>
        <v>Overforecast</v>
      </c>
      <c r="AD977" s="61" t="str">
        <f>IF(SUM(J977,L977)=0,"Others",IF(AND(L977=0,J977&gt;0),"Not Forecasted But Sold",IF(AND(L977&gt;0,J977=0),"Forecasted But Not Sold",IF(L977/J977&gt;1.1,"Overforecast",IF(L977/J977&lt;0.9,"Underforecast","Normal")))))</f>
        <v>Overforecast</v>
      </c>
      <c r="AE977" s="61" t="str">
        <f>IF(SUM(J977,M977)=0,"Others",IF(AND(M977=0,J977&gt;0),"Not Forecasted But Sold",IF(AND(M977&gt;0,J977=0),"Forecasted But Not Sold",IF(M977/J977&gt;1.1,"Overforecast",IF(M977/J977&lt;0.9,"Underforecast","Normal")))))</f>
        <v>Overforecast</v>
      </c>
      <c r="AF977" s="144" t="str">
        <f>IFERROR(IF(J977=0,"0",VLOOKUP(J977/M977,Master!$N$5:$P$11,3,TRUE)),"Sales Agst No FC")</f>
        <v>50-80</v>
      </c>
    </row>
    <row r="978" spans="1:32" x14ac:dyDescent="0.45">
      <c r="A978" s="60" t="s">
        <v>2302</v>
      </c>
      <c r="B978" s="61" t="s">
        <v>1122</v>
      </c>
      <c r="C978" s="61" t="s">
        <v>1136</v>
      </c>
      <c r="D978" s="61" t="s">
        <v>1278</v>
      </c>
      <c r="E978" s="62" t="s">
        <v>1089</v>
      </c>
      <c r="F978" s="62" t="s">
        <v>2264</v>
      </c>
      <c r="G978" s="63">
        <v>44593</v>
      </c>
      <c r="H978" s="64">
        <v>2404</v>
      </c>
      <c r="I978" s="61" t="str">
        <f t="shared" si="84"/>
        <v>Demand</v>
      </c>
      <c r="J978" s="66">
        <v>423</v>
      </c>
      <c r="K978" s="67">
        <v>586</v>
      </c>
      <c r="L978" s="64">
        <v>586</v>
      </c>
      <c r="M978" s="64">
        <v>600</v>
      </c>
      <c r="N978" s="67">
        <f>ABS(K978-$J978)</f>
        <v>163</v>
      </c>
      <c r="O978" s="64">
        <f>ABS(L978-$J978)</f>
        <v>163</v>
      </c>
      <c r="P978" s="64">
        <f>ABS(M978-$J978)</f>
        <v>177</v>
      </c>
      <c r="Q978" s="66">
        <v>1.3160720207098571</v>
      </c>
      <c r="R978" s="66">
        <f>$Q978*J978</f>
        <v>556.69846476026953</v>
      </c>
      <c r="S978" s="67">
        <f>$Q978*K978</f>
        <v>771.21820413597629</v>
      </c>
      <c r="T978" s="64">
        <f>$Q978*L978</f>
        <v>771.21820413597629</v>
      </c>
      <c r="U978" s="64">
        <f>$Q978*M978</f>
        <v>789.64321242591427</v>
      </c>
      <c r="V978" s="67">
        <f t="shared" si="81"/>
        <v>214.51973937570676</v>
      </c>
      <c r="W978" s="64">
        <f t="shared" si="82"/>
        <v>214.51973937570676</v>
      </c>
      <c r="X978" s="117">
        <f t="shared" si="83"/>
        <v>232.94474766564474</v>
      </c>
      <c r="Y978" s="75">
        <f>IFERROR(MAX(1-N978/$J978,0),1)</f>
        <v>0.61465721040189125</v>
      </c>
      <c r="Z978" s="27">
        <f>IFERROR(MAX(1-O978/$J978,0),1)</f>
        <v>0.61465721040189125</v>
      </c>
      <c r="AA978" s="76">
        <f>IFERROR(MAX(1-P978/$J978,0),1)</f>
        <v>0.58156028368794321</v>
      </c>
      <c r="AB978" s="65" t="str">
        <f>IF(SUM($J978,M978)=0,"Others",VLOOKUP(AA978,Master!$B$4:$D$13,3,TRUE))</f>
        <v>50-60%</v>
      </c>
      <c r="AC978" s="60" t="str">
        <f>IF(SUM(J978,K978)=0,"Others",IF(AND(K978=0,J978&gt;0),"Not Forecasted But Sold",IF(AND(K978&gt;0,J978=0),"Forecasted But Not Sold",IF(K978/J978&gt;1.1,"Overforecast",IF(K978/J978&lt;0.9,"Underforecast","Normal")))))</f>
        <v>Overforecast</v>
      </c>
      <c r="AD978" s="61" t="str">
        <f>IF(SUM(J978,L978)=0,"Others",IF(AND(L978=0,J978&gt;0),"Not Forecasted But Sold",IF(AND(L978&gt;0,J978=0),"Forecasted But Not Sold",IF(L978/J978&gt;1.1,"Overforecast",IF(L978/J978&lt;0.9,"Underforecast","Normal")))))</f>
        <v>Overforecast</v>
      </c>
      <c r="AE978" s="61" t="str">
        <f>IF(SUM(J978,M978)=0,"Others",IF(AND(M978=0,J978&gt;0),"Not Forecasted But Sold",IF(AND(M978&gt;0,J978=0),"Forecasted But Not Sold",IF(M978/J978&gt;1.1,"Overforecast",IF(M978/J978&lt;0.9,"Underforecast","Normal")))))</f>
        <v>Overforecast</v>
      </c>
      <c r="AF978" s="144" t="str">
        <f>IFERROR(IF(J978=0,"0",VLOOKUP(J978/M978,Master!$N$5:$P$11,3,TRUE)),"Sales Agst No FC")</f>
        <v>50-80</v>
      </c>
    </row>
    <row r="979" spans="1:32" x14ac:dyDescent="0.45">
      <c r="A979" s="60" t="s">
        <v>2302</v>
      </c>
      <c r="B979" s="61" t="s">
        <v>1122</v>
      </c>
      <c r="C979" s="61" t="s">
        <v>1136</v>
      </c>
      <c r="D979" s="61" t="s">
        <v>1278</v>
      </c>
      <c r="E979" s="62" t="s">
        <v>1090</v>
      </c>
      <c r="F979" s="62" t="s">
        <v>2265</v>
      </c>
      <c r="G979" s="63">
        <v>44593</v>
      </c>
      <c r="H979" s="64">
        <v>123735</v>
      </c>
      <c r="I979" s="61" t="str">
        <f t="shared" si="84"/>
        <v>Demand</v>
      </c>
      <c r="J979" s="66">
        <v>35973</v>
      </c>
      <c r="K979" s="67">
        <v>46064</v>
      </c>
      <c r="L979" s="64">
        <v>46064</v>
      </c>
      <c r="M979" s="64">
        <v>54000</v>
      </c>
      <c r="N979" s="67">
        <f>ABS(K979-$J979)</f>
        <v>10091</v>
      </c>
      <c r="O979" s="64">
        <f>ABS(L979-$J979)</f>
        <v>10091</v>
      </c>
      <c r="P979" s="64">
        <f>ABS(M979-$J979)</f>
        <v>18027</v>
      </c>
      <c r="Q979" s="66">
        <v>3.5050609954293743</v>
      </c>
      <c r="R979" s="66">
        <f>$Q979*J979</f>
        <v>126087.55918858088</v>
      </c>
      <c r="S979" s="67">
        <f>$Q979*K979</f>
        <v>161457.1296934587</v>
      </c>
      <c r="T979" s="64">
        <f>$Q979*L979</f>
        <v>161457.1296934587</v>
      </c>
      <c r="U979" s="64">
        <f>$Q979*M979</f>
        <v>189273.29375318621</v>
      </c>
      <c r="V979" s="67">
        <f t="shared" si="81"/>
        <v>35369.570504877818</v>
      </c>
      <c r="W979" s="64">
        <f t="shared" si="82"/>
        <v>35369.570504877818</v>
      </c>
      <c r="X979" s="117">
        <f t="shared" si="83"/>
        <v>63185.734564605329</v>
      </c>
      <c r="Y979" s="75">
        <f>IFERROR(MAX(1-N979/$J979,0),1)</f>
        <v>0.71948405748756006</v>
      </c>
      <c r="Z979" s="27">
        <f>IFERROR(MAX(1-O979/$J979,0),1)</f>
        <v>0.71948405748756006</v>
      </c>
      <c r="AA979" s="76">
        <f>IFERROR(MAX(1-P979/$J979,0),1)</f>
        <v>0.49887415561671256</v>
      </c>
      <c r="AB979" s="65" t="str">
        <f>IF(SUM($J979,M979)=0,"Others",VLOOKUP(AA979,Master!$B$4:$D$13,3,TRUE))</f>
        <v>40-50%</v>
      </c>
      <c r="AC979" s="60" t="str">
        <f>IF(SUM(J979,K979)=0,"Others",IF(AND(K979=0,J979&gt;0),"Not Forecasted But Sold",IF(AND(K979&gt;0,J979=0),"Forecasted But Not Sold",IF(K979/J979&gt;1.1,"Overforecast",IF(K979/J979&lt;0.9,"Underforecast","Normal")))))</f>
        <v>Overforecast</v>
      </c>
      <c r="AD979" s="61" t="str">
        <f>IF(SUM(J979,L979)=0,"Others",IF(AND(L979=0,J979&gt;0),"Not Forecasted But Sold",IF(AND(L979&gt;0,J979=0),"Forecasted But Not Sold",IF(L979/J979&gt;1.1,"Overforecast",IF(L979/J979&lt;0.9,"Underforecast","Normal")))))</f>
        <v>Overforecast</v>
      </c>
      <c r="AE979" s="61" t="str">
        <f>IF(SUM(J979,M979)=0,"Others",IF(AND(M979=0,J979&gt;0),"Not Forecasted But Sold",IF(AND(M979&gt;0,J979=0),"Forecasted But Not Sold",IF(M979/J979&gt;1.1,"Overforecast",IF(M979/J979&lt;0.9,"Underforecast","Normal")))))</f>
        <v>Overforecast</v>
      </c>
      <c r="AF979" s="144" t="str">
        <f>IFERROR(IF(J979=0,"0",VLOOKUP(J979/M979,Master!$N$5:$P$11,3,TRUE)),"Sales Agst No FC")</f>
        <v>50-80</v>
      </c>
    </row>
    <row r="980" spans="1:32" x14ac:dyDescent="0.45">
      <c r="A980" s="60" t="s">
        <v>2302</v>
      </c>
      <c r="B980" s="61" t="s">
        <v>1122</v>
      </c>
      <c r="C980" s="61" t="s">
        <v>1136</v>
      </c>
      <c r="D980" s="61" t="s">
        <v>1278</v>
      </c>
      <c r="E980" s="62" t="s">
        <v>1091</v>
      </c>
      <c r="F980" s="62" t="s">
        <v>2266</v>
      </c>
      <c r="G980" s="63">
        <v>44593</v>
      </c>
      <c r="H980" s="64">
        <v>5594</v>
      </c>
      <c r="I980" s="61" t="str">
        <f t="shared" si="84"/>
        <v>Demand</v>
      </c>
      <c r="J980" s="66">
        <v>404</v>
      </c>
      <c r="K980" s="67">
        <v>1000</v>
      </c>
      <c r="L980" s="64">
        <v>1000</v>
      </c>
      <c r="M980" s="64">
        <v>1100</v>
      </c>
      <c r="N980" s="67">
        <f>ABS(K980-$J980)</f>
        <v>596</v>
      </c>
      <c r="O980" s="64">
        <f>ABS(L980-$J980)</f>
        <v>596</v>
      </c>
      <c r="P980" s="64">
        <f>ABS(M980-$J980)</f>
        <v>696</v>
      </c>
      <c r="Q980" s="66">
        <v>2.2958349188106606</v>
      </c>
      <c r="R980" s="66">
        <f>$Q980*J980</f>
        <v>927.51730719950683</v>
      </c>
      <c r="S980" s="67">
        <f>$Q980*K980</f>
        <v>2295.8349188106604</v>
      </c>
      <c r="T980" s="64">
        <f>$Q980*L980</f>
        <v>2295.8349188106604</v>
      </c>
      <c r="U980" s="64">
        <f>$Q980*M980</f>
        <v>2525.4184106917269</v>
      </c>
      <c r="V980" s="67">
        <f t="shared" si="81"/>
        <v>1368.3176116111536</v>
      </c>
      <c r="W980" s="64">
        <f t="shared" si="82"/>
        <v>1368.3176116111536</v>
      </c>
      <c r="X980" s="117">
        <f t="shared" si="83"/>
        <v>1597.90110349222</v>
      </c>
      <c r="Y980" s="75">
        <f>IFERROR(MAX(1-N980/$J980,0),1)</f>
        <v>0</v>
      </c>
      <c r="Z980" s="27">
        <f>IFERROR(MAX(1-O980/$J980,0),1)</f>
        <v>0</v>
      </c>
      <c r="AA980" s="76">
        <f>IFERROR(MAX(1-P980/$J980,0),1)</f>
        <v>0</v>
      </c>
      <c r="AB980" s="65" t="str">
        <f>IF(SUM($J980,M980)=0,"Others",VLOOKUP(AA980,Master!$B$4:$D$13,3,TRUE))</f>
        <v>0-10%</v>
      </c>
      <c r="AC980" s="60" t="str">
        <f>IF(SUM(J980,K980)=0,"Others",IF(AND(K980=0,J980&gt;0),"Not Forecasted But Sold",IF(AND(K980&gt;0,J980=0),"Forecasted But Not Sold",IF(K980/J980&gt;1.1,"Overforecast",IF(K980/J980&lt;0.9,"Underforecast","Normal")))))</f>
        <v>Overforecast</v>
      </c>
      <c r="AD980" s="61" t="str">
        <f>IF(SUM(J980,L980)=0,"Others",IF(AND(L980=0,J980&gt;0),"Not Forecasted But Sold",IF(AND(L980&gt;0,J980=0),"Forecasted But Not Sold",IF(L980/J980&gt;1.1,"Overforecast",IF(L980/J980&lt;0.9,"Underforecast","Normal")))))</f>
        <v>Overforecast</v>
      </c>
      <c r="AE980" s="61" t="str">
        <f>IF(SUM(J980,M980)=0,"Others",IF(AND(M980=0,J980&gt;0),"Not Forecasted But Sold",IF(AND(M980&gt;0,J980=0),"Forecasted But Not Sold",IF(M980/J980&gt;1.1,"Overforecast",IF(M980/J980&lt;0.9,"Underforecast","Normal")))))</f>
        <v>Overforecast</v>
      </c>
      <c r="AF980" s="144" t="str">
        <f>IFERROR(IF(J980=0,"0",VLOOKUP(J980/M980,Master!$N$5:$P$11,3,TRUE)),"Sales Agst No FC")</f>
        <v>25-50</v>
      </c>
    </row>
    <row r="981" spans="1:32" x14ac:dyDescent="0.45">
      <c r="A981" s="60" t="s">
        <v>2302</v>
      </c>
      <c r="B981" s="61" t="s">
        <v>1122</v>
      </c>
      <c r="C981" s="61" t="s">
        <v>1136</v>
      </c>
      <c r="D981" s="61" t="s">
        <v>1278</v>
      </c>
      <c r="E981" s="62" t="s">
        <v>1092</v>
      </c>
      <c r="F981" s="62" t="s">
        <v>2267</v>
      </c>
      <c r="G981" s="63">
        <v>44593</v>
      </c>
      <c r="H981" s="64">
        <v>42</v>
      </c>
      <c r="I981" s="61" t="str">
        <f t="shared" si="84"/>
        <v>Supply</v>
      </c>
      <c r="J981" s="66">
        <v>9</v>
      </c>
      <c r="K981" s="67">
        <v>6692</v>
      </c>
      <c r="L981" s="64">
        <v>6692</v>
      </c>
      <c r="M981" s="64">
        <v>6950</v>
      </c>
      <c r="N981" s="67">
        <f>ABS(K981-$J981)</f>
        <v>6683</v>
      </c>
      <c r="O981" s="64">
        <f>ABS(L981-$J981)</f>
        <v>6683</v>
      </c>
      <c r="P981" s="64">
        <f>ABS(M981-$J981)</f>
        <v>6941</v>
      </c>
      <c r="Q981" s="66">
        <v>5.8357604550275362</v>
      </c>
      <c r="R981" s="66">
        <f>$Q981*J981</f>
        <v>52.521844095247829</v>
      </c>
      <c r="S981" s="67">
        <f>$Q981*K981</f>
        <v>39052.908965044269</v>
      </c>
      <c r="T981" s="64">
        <f>$Q981*L981</f>
        <v>39052.908965044269</v>
      </c>
      <c r="U981" s="64">
        <f>$Q981*M981</f>
        <v>40558.535162441374</v>
      </c>
      <c r="V981" s="67">
        <f t="shared" si="81"/>
        <v>39000.387120949024</v>
      </c>
      <c r="W981" s="64">
        <f t="shared" si="82"/>
        <v>39000.387120949024</v>
      </c>
      <c r="X981" s="117">
        <f t="shared" si="83"/>
        <v>40506.013318346129</v>
      </c>
      <c r="Y981" s="75">
        <f>IFERROR(MAX(1-N981/$J981,0),1)</f>
        <v>0</v>
      </c>
      <c r="Z981" s="27">
        <f>IFERROR(MAX(1-O981/$J981,0),1)</f>
        <v>0</v>
      </c>
      <c r="AA981" s="76">
        <f>IFERROR(MAX(1-P981/$J981,0),1)</f>
        <v>0</v>
      </c>
      <c r="AB981" s="65" t="str">
        <f>IF(SUM($J981,M981)=0,"Others",VLOOKUP(AA981,Master!$B$4:$D$13,3,TRUE))</f>
        <v>0-10%</v>
      </c>
      <c r="AC981" s="60" t="str">
        <f>IF(SUM(J981,K981)=0,"Others",IF(AND(K981=0,J981&gt;0),"Not Forecasted But Sold",IF(AND(K981&gt;0,J981=0),"Forecasted But Not Sold",IF(K981/J981&gt;1.1,"Overforecast",IF(K981/J981&lt;0.9,"Underforecast","Normal")))))</f>
        <v>Overforecast</v>
      </c>
      <c r="AD981" s="61" t="str">
        <f>IF(SUM(J981,L981)=0,"Others",IF(AND(L981=0,J981&gt;0),"Not Forecasted But Sold",IF(AND(L981&gt;0,J981=0),"Forecasted But Not Sold",IF(L981/J981&gt;1.1,"Overforecast",IF(L981/J981&lt;0.9,"Underforecast","Normal")))))</f>
        <v>Overforecast</v>
      </c>
      <c r="AE981" s="61" t="str">
        <f>IF(SUM(J981,M981)=0,"Others",IF(AND(M981=0,J981&gt;0),"Not Forecasted But Sold",IF(AND(M981&gt;0,J981=0),"Forecasted But Not Sold",IF(M981/J981&gt;1.1,"Overforecast",IF(M981/J981&lt;0.9,"Underforecast","Normal")))))</f>
        <v>Overforecast</v>
      </c>
      <c r="AF981" s="144" t="str">
        <f>IFERROR(IF(J981=0,"0",VLOOKUP(J981/M981,Master!$N$5:$P$11,3,TRUE)),"Sales Agst No FC")</f>
        <v>0-25</v>
      </c>
    </row>
    <row r="982" spans="1:32" x14ac:dyDescent="0.45">
      <c r="A982" s="60" t="s">
        <v>2302</v>
      </c>
      <c r="B982" s="61" t="s">
        <v>1122</v>
      </c>
      <c r="C982" s="61" t="s">
        <v>1136</v>
      </c>
      <c r="D982" s="61" t="s">
        <v>1278</v>
      </c>
      <c r="E982" s="62" t="s">
        <v>1093</v>
      </c>
      <c r="F982" s="62" t="s">
        <v>2268</v>
      </c>
      <c r="G982" s="63">
        <v>44593</v>
      </c>
      <c r="H982" s="64">
        <v>115</v>
      </c>
      <c r="I982" s="61" t="str">
        <f t="shared" si="84"/>
        <v>Demand</v>
      </c>
      <c r="J982" s="66">
        <v>50</v>
      </c>
      <c r="K982" s="67">
        <v>72</v>
      </c>
      <c r="L982" s="64">
        <v>72</v>
      </c>
      <c r="M982" s="64">
        <v>99</v>
      </c>
      <c r="N982" s="67">
        <f>ABS(K982-$J982)</f>
        <v>22</v>
      </c>
      <c r="O982" s="64">
        <f>ABS(L982-$J982)</f>
        <v>22</v>
      </c>
      <c r="P982" s="64">
        <f>ABS(M982-$J982)</f>
        <v>49</v>
      </c>
      <c r="Q982" s="66">
        <v>2.1742490838944128</v>
      </c>
      <c r="R982" s="66">
        <f>$Q982*J982</f>
        <v>108.71245419472064</v>
      </c>
      <c r="S982" s="67">
        <f>$Q982*K982</f>
        <v>156.54593404039773</v>
      </c>
      <c r="T982" s="64">
        <f>$Q982*L982</f>
        <v>156.54593404039773</v>
      </c>
      <c r="U982" s="64">
        <f>$Q982*M982</f>
        <v>215.25065930554686</v>
      </c>
      <c r="V982" s="67">
        <f t="shared" si="81"/>
        <v>47.83347984567709</v>
      </c>
      <c r="W982" s="64">
        <f t="shared" si="82"/>
        <v>47.83347984567709</v>
      </c>
      <c r="X982" s="117">
        <f t="shared" si="83"/>
        <v>106.53820511082623</v>
      </c>
      <c r="Y982" s="75">
        <f>IFERROR(MAX(1-N982/$J982,0),1)</f>
        <v>0.56000000000000005</v>
      </c>
      <c r="Z982" s="27">
        <f>IFERROR(MAX(1-O982/$J982,0),1)</f>
        <v>0.56000000000000005</v>
      </c>
      <c r="AA982" s="76">
        <f>IFERROR(MAX(1-P982/$J982,0),1)</f>
        <v>2.0000000000000018E-2</v>
      </c>
      <c r="AB982" s="65" t="str">
        <f>IF(SUM($J982,M982)=0,"Others",VLOOKUP(AA982,Master!$B$4:$D$13,3,TRUE))</f>
        <v>0-10%</v>
      </c>
      <c r="AC982" s="60" t="str">
        <f>IF(SUM(J982,K982)=0,"Others",IF(AND(K982=0,J982&gt;0),"Not Forecasted But Sold",IF(AND(K982&gt;0,J982=0),"Forecasted But Not Sold",IF(K982/J982&gt;1.1,"Overforecast",IF(K982/J982&lt;0.9,"Underforecast","Normal")))))</f>
        <v>Overforecast</v>
      </c>
      <c r="AD982" s="61" t="str">
        <f>IF(SUM(J982,L982)=0,"Others",IF(AND(L982=0,J982&gt;0),"Not Forecasted But Sold",IF(AND(L982&gt;0,J982=0),"Forecasted But Not Sold",IF(L982/J982&gt;1.1,"Overforecast",IF(L982/J982&lt;0.9,"Underforecast","Normal")))))</f>
        <v>Overforecast</v>
      </c>
      <c r="AE982" s="61" t="str">
        <f>IF(SUM(J982,M982)=0,"Others",IF(AND(M982=0,J982&gt;0),"Not Forecasted But Sold",IF(AND(M982&gt;0,J982=0),"Forecasted But Not Sold",IF(M982/J982&gt;1.1,"Overforecast",IF(M982/J982&lt;0.9,"Underforecast","Normal")))))</f>
        <v>Overforecast</v>
      </c>
      <c r="AF982" s="144" t="str">
        <f>IFERROR(IF(J982=0,"0",VLOOKUP(J982/M982,Master!$N$5:$P$11,3,TRUE)),"Sales Agst No FC")</f>
        <v>50-80</v>
      </c>
    </row>
    <row r="983" spans="1:32" x14ac:dyDescent="0.45">
      <c r="A983" s="60" t="s">
        <v>2302</v>
      </c>
      <c r="B983" s="61" t="s">
        <v>1122</v>
      </c>
      <c r="C983" s="61" t="s">
        <v>1136</v>
      </c>
      <c r="D983" s="61" t="s">
        <v>1278</v>
      </c>
      <c r="E983" s="62" t="s">
        <v>1094</v>
      </c>
      <c r="F983" s="62" t="s">
        <v>2269</v>
      </c>
      <c r="G983" s="63">
        <v>44593</v>
      </c>
      <c r="H983" s="64">
        <v>470</v>
      </c>
      <c r="I983" s="61" t="str">
        <f t="shared" si="84"/>
        <v>Demand</v>
      </c>
      <c r="J983" s="66">
        <v>71</v>
      </c>
      <c r="K983" s="67">
        <v>52</v>
      </c>
      <c r="L983" s="64">
        <v>52</v>
      </c>
      <c r="M983" s="64">
        <v>190</v>
      </c>
      <c r="N983" s="67">
        <f>ABS(K983-$J983)</f>
        <v>19</v>
      </c>
      <c r="O983" s="64">
        <f>ABS(L983-$J983)</f>
        <v>19</v>
      </c>
      <c r="P983" s="64">
        <f>ABS(M983-$J983)</f>
        <v>119</v>
      </c>
      <c r="Q983" s="66">
        <v>3.7646621635890645</v>
      </c>
      <c r="R983" s="66">
        <f>$Q983*J983</f>
        <v>267.29101361482356</v>
      </c>
      <c r="S983" s="67">
        <f>$Q983*K983</f>
        <v>195.76243250663134</v>
      </c>
      <c r="T983" s="64">
        <f>$Q983*L983</f>
        <v>195.76243250663134</v>
      </c>
      <c r="U983" s="64">
        <f>$Q983*M983</f>
        <v>715.28581108192225</v>
      </c>
      <c r="V983" s="67">
        <f t="shared" si="81"/>
        <v>71.528581108192213</v>
      </c>
      <c r="W983" s="64">
        <f t="shared" si="82"/>
        <v>71.528581108192213</v>
      </c>
      <c r="X983" s="117">
        <f t="shared" si="83"/>
        <v>447.99479746709869</v>
      </c>
      <c r="Y983" s="75">
        <f>IFERROR(MAX(1-N983/$J983,0),1)</f>
        <v>0.73239436619718312</v>
      </c>
      <c r="Z983" s="27">
        <f>IFERROR(MAX(1-O983/$J983,0),1)</f>
        <v>0.73239436619718312</v>
      </c>
      <c r="AA983" s="76">
        <f>IFERROR(MAX(1-P983/$J983,0),1)</f>
        <v>0</v>
      </c>
      <c r="AB983" s="65" t="str">
        <f>IF(SUM($J983,M983)=0,"Others",VLOOKUP(AA983,Master!$B$4:$D$13,3,TRUE))</f>
        <v>0-10%</v>
      </c>
      <c r="AC983" s="60" t="str">
        <f>IF(SUM(J983,K983)=0,"Others",IF(AND(K983=0,J983&gt;0),"Not Forecasted But Sold",IF(AND(K983&gt;0,J983=0),"Forecasted But Not Sold",IF(K983/J983&gt;1.1,"Overforecast",IF(K983/J983&lt;0.9,"Underforecast","Normal")))))</f>
        <v>Underforecast</v>
      </c>
      <c r="AD983" s="61" t="str">
        <f>IF(SUM(J983,L983)=0,"Others",IF(AND(L983=0,J983&gt;0),"Not Forecasted But Sold",IF(AND(L983&gt;0,J983=0),"Forecasted But Not Sold",IF(L983/J983&gt;1.1,"Overforecast",IF(L983/J983&lt;0.9,"Underforecast","Normal")))))</f>
        <v>Underforecast</v>
      </c>
      <c r="AE983" s="61" t="str">
        <f>IF(SUM(J983,M983)=0,"Others",IF(AND(M983=0,J983&gt;0),"Not Forecasted But Sold",IF(AND(M983&gt;0,J983=0),"Forecasted But Not Sold",IF(M983/J983&gt;1.1,"Overforecast",IF(M983/J983&lt;0.9,"Underforecast","Normal")))))</f>
        <v>Overforecast</v>
      </c>
      <c r="AF983" s="144" t="str">
        <f>IFERROR(IF(J983=0,"0",VLOOKUP(J983/M983,Master!$N$5:$P$11,3,TRUE)),"Sales Agst No FC")</f>
        <v>25-50</v>
      </c>
    </row>
    <row r="984" spans="1:32" x14ac:dyDescent="0.45">
      <c r="A984" s="60" t="s">
        <v>2302</v>
      </c>
      <c r="B984" s="61" t="s">
        <v>1122</v>
      </c>
      <c r="C984" s="61" t="s">
        <v>1136</v>
      </c>
      <c r="D984" s="61" t="s">
        <v>1278</v>
      </c>
      <c r="E984" s="62" t="s">
        <v>1095</v>
      </c>
      <c r="F984" s="62" t="s">
        <v>2270</v>
      </c>
      <c r="G984" s="63">
        <v>44593</v>
      </c>
      <c r="H984" s="64">
        <v>37833</v>
      </c>
      <c r="I984" s="61" t="str">
        <f t="shared" si="84"/>
        <v>Demand</v>
      </c>
      <c r="J984" s="66">
        <v>1883</v>
      </c>
      <c r="K984" s="67">
        <v>5399</v>
      </c>
      <c r="L984" s="64">
        <v>5399</v>
      </c>
      <c r="M984" s="64">
        <v>4500</v>
      </c>
      <c r="N984" s="67">
        <f>ABS(K984-$J984)</f>
        <v>3516</v>
      </c>
      <c r="O984" s="64">
        <f>ABS(L984-$J984)</f>
        <v>3516</v>
      </c>
      <c r="P984" s="64">
        <f>ABS(M984-$J984)</f>
        <v>2617</v>
      </c>
      <c r="Q984" s="66">
        <v>0.91705177524933068</v>
      </c>
      <c r="R984" s="66">
        <f>$Q984*J984</f>
        <v>1726.8084927944897</v>
      </c>
      <c r="S984" s="67">
        <f>$Q984*K984</f>
        <v>4951.1625345711363</v>
      </c>
      <c r="T984" s="64">
        <f>$Q984*L984</f>
        <v>4951.1625345711363</v>
      </c>
      <c r="U984" s="64">
        <f>$Q984*M984</f>
        <v>4126.7329886219877</v>
      </c>
      <c r="V984" s="67">
        <f t="shared" si="81"/>
        <v>3224.3540417766467</v>
      </c>
      <c r="W984" s="64">
        <f t="shared" si="82"/>
        <v>3224.3540417766467</v>
      </c>
      <c r="X984" s="117">
        <f t="shared" si="83"/>
        <v>2399.924495827498</v>
      </c>
      <c r="Y984" s="75">
        <f>IFERROR(MAX(1-N984/$J984,0),1)</f>
        <v>0</v>
      </c>
      <c r="Z984" s="27">
        <f>IFERROR(MAX(1-O984/$J984,0),1)</f>
        <v>0</v>
      </c>
      <c r="AA984" s="76">
        <f>IFERROR(MAX(1-P984/$J984,0),1)</f>
        <v>0</v>
      </c>
      <c r="AB984" s="65" t="str">
        <f>IF(SUM($J984,M984)=0,"Others",VLOOKUP(AA984,Master!$B$4:$D$13,3,TRUE))</f>
        <v>0-10%</v>
      </c>
      <c r="AC984" s="60" t="str">
        <f>IF(SUM(J984,K984)=0,"Others",IF(AND(K984=0,J984&gt;0),"Not Forecasted But Sold",IF(AND(K984&gt;0,J984=0),"Forecasted But Not Sold",IF(K984/J984&gt;1.1,"Overforecast",IF(K984/J984&lt;0.9,"Underforecast","Normal")))))</f>
        <v>Overforecast</v>
      </c>
      <c r="AD984" s="61" t="str">
        <f>IF(SUM(J984,L984)=0,"Others",IF(AND(L984=0,J984&gt;0),"Not Forecasted But Sold",IF(AND(L984&gt;0,J984=0),"Forecasted But Not Sold",IF(L984/J984&gt;1.1,"Overforecast",IF(L984/J984&lt;0.9,"Underforecast","Normal")))))</f>
        <v>Overforecast</v>
      </c>
      <c r="AE984" s="61" t="str">
        <f>IF(SUM(J984,M984)=0,"Others",IF(AND(M984=0,J984&gt;0),"Not Forecasted But Sold",IF(AND(M984&gt;0,J984=0),"Forecasted But Not Sold",IF(M984/J984&gt;1.1,"Overforecast",IF(M984/J984&lt;0.9,"Underforecast","Normal")))))</f>
        <v>Overforecast</v>
      </c>
      <c r="AF984" s="144" t="str">
        <f>IFERROR(IF(J984=0,"0",VLOOKUP(J984/M984,Master!$N$5:$P$11,3,TRUE)),"Sales Agst No FC")</f>
        <v>25-50</v>
      </c>
    </row>
    <row r="985" spans="1:32" x14ac:dyDescent="0.45">
      <c r="A985" s="60" t="s">
        <v>2302</v>
      </c>
      <c r="B985" s="61" t="s">
        <v>1123</v>
      </c>
      <c r="C985" s="61" t="s">
        <v>1136</v>
      </c>
      <c r="D985" s="61" t="s">
        <v>1279</v>
      </c>
      <c r="E985" s="62" t="s">
        <v>1096</v>
      </c>
      <c r="F985" s="62" t="s">
        <v>2271</v>
      </c>
      <c r="G985" s="63">
        <v>44593</v>
      </c>
      <c r="H985" s="64">
        <v>1183</v>
      </c>
      <c r="I985" s="61" t="str">
        <f t="shared" si="84"/>
        <v>Demand</v>
      </c>
      <c r="J985" s="66">
        <v>223</v>
      </c>
      <c r="K985" s="67">
        <v>170</v>
      </c>
      <c r="L985" s="64">
        <v>170</v>
      </c>
      <c r="M985" s="64">
        <v>150</v>
      </c>
      <c r="N985" s="67">
        <f>ABS(K985-$J985)</f>
        <v>53</v>
      </c>
      <c r="O985" s="64">
        <f>ABS(L985-$J985)</f>
        <v>53</v>
      </c>
      <c r="P985" s="64">
        <f>ABS(M985-$J985)</f>
        <v>73</v>
      </c>
      <c r="Q985" s="66">
        <v>7.6828231292517009</v>
      </c>
      <c r="R985" s="66">
        <f>$Q985*J985</f>
        <v>1713.2695578231294</v>
      </c>
      <c r="S985" s="67">
        <f>$Q985*K985</f>
        <v>1306.0799319727892</v>
      </c>
      <c r="T985" s="64">
        <f>$Q985*L985</f>
        <v>1306.0799319727892</v>
      </c>
      <c r="U985" s="64">
        <f>$Q985*M985</f>
        <v>1152.4234693877552</v>
      </c>
      <c r="V985" s="67">
        <f t="shared" si="81"/>
        <v>407.18962585034024</v>
      </c>
      <c r="W985" s="64">
        <f t="shared" si="82"/>
        <v>407.18962585034024</v>
      </c>
      <c r="X985" s="117">
        <f t="shared" si="83"/>
        <v>560.84608843537421</v>
      </c>
      <c r="Y985" s="75">
        <f>IFERROR(MAX(1-N985/$J985,0),1)</f>
        <v>0.7623318385650224</v>
      </c>
      <c r="Z985" s="27">
        <f>IFERROR(MAX(1-O985/$J985,0),1)</f>
        <v>0.7623318385650224</v>
      </c>
      <c r="AA985" s="76">
        <f>IFERROR(MAX(1-P985/$J985,0),1)</f>
        <v>0.67264573991031384</v>
      </c>
      <c r="AB985" s="65" t="str">
        <f>IF(SUM($J985,M985)=0,"Others",VLOOKUP(AA985,Master!$B$4:$D$13,3,TRUE))</f>
        <v>60-70%</v>
      </c>
      <c r="AC985" s="60" t="str">
        <f>IF(SUM(J985,K985)=0,"Others",IF(AND(K985=0,J985&gt;0),"Not Forecasted But Sold",IF(AND(K985&gt;0,J985=0),"Forecasted But Not Sold",IF(K985/J985&gt;1.1,"Overforecast",IF(K985/J985&lt;0.9,"Underforecast","Normal")))))</f>
        <v>Underforecast</v>
      </c>
      <c r="AD985" s="61" t="str">
        <f>IF(SUM(J985,L985)=0,"Others",IF(AND(L985=0,J985&gt;0),"Not Forecasted But Sold",IF(AND(L985&gt;0,J985=0),"Forecasted But Not Sold",IF(L985/J985&gt;1.1,"Overforecast",IF(L985/J985&lt;0.9,"Underforecast","Normal")))))</f>
        <v>Underforecast</v>
      </c>
      <c r="AE985" s="61" t="str">
        <f>IF(SUM(J985,M985)=0,"Others",IF(AND(M985=0,J985&gt;0),"Not Forecasted But Sold",IF(AND(M985&gt;0,J985=0),"Forecasted But Not Sold",IF(M985/J985&gt;1.1,"Overforecast",IF(M985/J985&lt;0.9,"Underforecast","Normal")))))</f>
        <v>Underforecast</v>
      </c>
      <c r="AF985" s="144" t="str">
        <f>IFERROR(IF(J985=0,"0",VLOOKUP(J985/M985,Master!$N$5:$P$11,3,TRUE)),"Sales Agst No FC")</f>
        <v>120-150</v>
      </c>
    </row>
    <row r="986" spans="1:32" x14ac:dyDescent="0.45">
      <c r="A986" s="60" t="s">
        <v>2302</v>
      </c>
      <c r="B986" s="61" t="s">
        <v>1123</v>
      </c>
      <c r="C986" s="61" t="s">
        <v>1136</v>
      </c>
      <c r="D986" s="61" t="s">
        <v>1279</v>
      </c>
      <c r="E986" s="62" t="s">
        <v>1097</v>
      </c>
      <c r="F986" s="62" t="s">
        <v>2272</v>
      </c>
      <c r="G986" s="63">
        <v>44593</v>
      </c>
      <c r="H986" s="64">
        <v>0</v>
      </c>
      <c r="I986" s="61" t="str">
        <f t="shared" si="84"/>
        <v>Supply</v>
      </c>
      <c r="J986" s="66">
        <v>0</v>
      </c>
      <c r="K986" s="67">
        <v>79</v>
      </c>
      <c r="L986" s="64">
        <v>79</v>
      </c>
      <c r="M986" s="64">
        <v>400</v>
      </c>
      <c r="N986" s="67">
        <f>ABS(K986-$J986)</f>
        <v>79</v>
      </c>
      <c r="O986" s="64">
        <f>ABS(L986-$J986)</f>
        <v>79</v>
      </c>
      <c r="P986" s="64">
        <f>ABS(M986-$J986)</f>
        <v>400</v>
      </c>
      <c r="Q986" s="66">
        <v>2.9163604938271606</v>
      </c>
      <c r="R986" s="66">
        <f>$Q986*J986</f>
        <v>0</v>
      </c>
      <c r="S986" s="67">
        <f>$Q986*K986</f>
        <v>230.39247901234569</v>
      </c>
      <c r="T986" s="64">
        <f>$Q986*L986</f>
        <v>230.39247901234569</v>
      </c>
      <c r="U986" s="64">
        <f>$Q986*M986</f>
        <v>1166.5441975308643</v>
      </c>
      <c r="V986" s="67">
        <f t="shared" si="81"/>
        <v>230.39247901234569</v>
      </c>
      <c r="W986" s="64">
        <f t="shared" si="82"/>
        <v>230.39247901234569</v>
      </c>
      <c r="X986" s="117">
        <f t="shared" si="83"/>
        <v>1166.5441975308643</v>
      </c>
      <c r="Y986" s="75">
        <f>IFERROR(MAX(1-N986/$J986,0),1)</f>
        <v>1</v>
      </c>
      <c r="Z986" s="27">
        <f>IFERROR(MAX(1-O986/$J986,0),1)</f>
        <v>1</v>
      </c>
      <c r="AA986" s="76">
        <f>IFERROR(MAX(1-P986/$J986,0),1)</f>
        <v>1</v>
      </c>
      <c r="AB986" s="65" t="str">
        <f>IF(SUM($J986,M986)=0,"Others",VLOOKUP(AA986,Master!$B$4:$D$13,3,TRUE))</f>
        <v>90-100%</v>
      </c>
      <c r="AC986" s="60" t="str">
        <f>IF(SUM(J986,K986)=0,"Others",IF(AND(K986=0,J986&gt;0),"Not Forecasted But Sold",IF(AND(K986&gt;0,J986=0),"Forecasted But Not Sold",IF(K986/J986&gt;1.1,"Overforecast",IF(K986/J986&lt;0.9,"Underforecast","Normal")))))</f>
        <v>Forecasted But Not Sold</v>
      </c>
      <c r="AD986" s="61" t="str">
        <f>IF(SUM(J986,L986)=0,"Others",IF(AND(L986=0,J986&gt;0),"Not Forecasted But Sold",IF(AND(L986&gt;0,J986=0),"Forecasted But Not Sold",IF(L986/J986&gt;1.1,"Overforecast",IF(L986/J986&lt;0.9,"Underforecast","Normal")))))</f>
        <v>Forecasted But Not Sold</v>
      </c>
      <c r="AE986" s="61" t="str">
        <f>IF(SUM(J986,M986)=0,"Others",IF(AND(M986=0,J986&gt;0),"Not Forecasted But Sold",IF(AND(M986&gt;0,J986=0),"Forecasted But Not Sold",IF(M986/J986&gt;1.1,"Overforecast",IF(M986/J986&lt;0.9,"Underforecast","Normal")))))</f>
        <v>Forecasted But Not Sold</v>
      </c>
      <c r="AF986" s="144" t="str">
        <f>IFERROR(IF(J986=0,"0",VLOOKUP(J986/M986,Master!$N$5:$P$11,3,TRUE)),"Sales Agst No FC")</f>
        <v>0</v>
      </c>
    </row>
    <row r="987" spans="1:32" x14ac:dyDescent="0.45">
      <c r="A987" s="60" t="s">
        <v>2302</v>
      </c>
      <c r="B987" s="61" t="s">
        <v>1123</v>
      </c>
      <c r="C987" s="61" t="s">
        <v>1136</v>
      </c>
      <c r="D987" s="61" t="s">
        <v>1279</v>
      </c>
      <c r="E987" s="62" t="s">
        <v>1098</v>
      </c>
      <c r="F987" s="62" t="s">
        <v>2273</v>
      </c>
      <c r="G987" s="63">
        <v>44593</v>
      </c>
      <c r="H987" s="64">
        <v>1187</v>
      </c>
      <c r="I987" s="61" t="str">
        <f t="shared" si="84"/>
        <v>Demand</v>
      </c>
      <c r="J987" s="66">
        <v>133</v>
      </c>
      <c r="K987" s="67">
        <v>184</v>
      </c>
      <c r="L987" s="64">
        <v>184</v>
      </c>
      <c r="M987" s="64">
        <v>150</v>
      </c>
      <c r="N987" s="67">
        <f>ABS(K987-$J987)</f>
        <v>51</v>
      </c>
      <c r="O987" s="64">
        <f>ABS(L987-$J987)</f>
        <v>51</v>
      </c>
      <c r="P987" s="64">
        <f>ABS(M987-$J987)</f>
        <v>17</v>
      </c>
      <c r="Q987" s="66">
        <v>1.7395987306064877</v>
      </c>
      <c r="R987" s="66">
        <f>$Q987*J987</f>
        <v>231.36663117066286</v>
      </c>
      <c r="S987" s="67">
        <f>$Q987*K987</f>
        <v>320.08616643159377</v>
      </c>
      <c r="T987" s="64">
        <f>$Q987*L987</f>
        <v>320.08616643159377</v>
      </c>
      <c r="U987" s="64">
        <f>$Q987*M987</f>
        <v>260.93980959097314</v>
      </c>
      <c r="V987" s="67">
        <f t="shared" si="81"/>
        <v>88.719535260930911</v>
      </c>
      <c r="W987" s="64">
        <f t="shared" si="82"/>
        <v>88.719535260930911</v>
      </c>
      <c r="X987" s="117">
        <f t="shared" si="83"/>
        <v>29.573178420310285</v>
      </c>
      <c r="Y987" s="75">
        <f>IFERROR(MAX(1-N987/$J987,0),1)</f>
        <v>0.61654135338345872</v>
      </c>
      <c r="Z987" s="27">
        <f>IFERROR(MAX(1-O987/$J987,0),1)</f>
        <v>0.61654135338345872</v>
      </c>
      <c r="AA987" s="76">
        <f>IFERROR(MAX(1-P987/$J987,0),1)</f>
        <v>0.8721804511278195</v>
      </c>
      <c r="AB987" s="65" t="str">
        <f>IF(SUM($J987,M987)=0,"Others",VLOOKUP(AA987,Master!$B$4:$D$13,3,TRUE))</f>
        <v>80-90%</v>
      </c>
      <c r="AC987" s="60" t="str">
        <f>IF(SUM(J987,K987)=0,"Others",IF(AND(K987=0,J987&gt;0),"Not Forecasted But Sold",IF(AND(K987&gt;0,J987=0),"Forecasted But Not Sold",IF(K987/J987&gt;1.1,"Overforecast",IF(K987/J987&lt;0.9,"Underforecast","Normal")))))</f>
        <v>Overforecast</v>
      </c>
      <c r="AD987" s="61" t="str">
        <f>IF(SUM(J987,L987)=0,"Others",IF(AND(L987=0,J987&gt;0),"Not Forecasted But Sold",IF(AND(L987&gt;0,J987=0),"Forecasted But Not Sold",IF(L987/J987&gt;1.1,"Overforecast",IF(L987/J987&lt;0.9,"Underforecast","Normal")))))</f>
        <v>Overforecast</v>
      </c>
      <c r="AE987" s="61" t="str">
        <f>IF(SUM(J987,M987)=0,"Others",IF(AND(M987=0,J987&gt;0),"Not Forecasted But Sold",IF(AND(M987&gt;0,J987=0),"Forecasted But Not Sold",IF(M987/J987&gt;1.1,"Overforecast",IF(M987/J987&lt;0.9,"Underforecast","Normal")))))</f>
        <v>Overforecast</v>
      </c>
      <c r="AF987" s="144" t="str">
        <f>IFERROR(IF(J987=0,"0",VLOOKUP(J987/M987,Master!$N$5:$P$11,3,TRUE)),"Sales Agst No FC")</f>
        <v>80-120</v>
      </c>
    </row>
    <row r="988" spans="1:32" x14ac:dyDescent="0.45">
      <c r="A988" s="60" t="s">
        <v>2302</v>
      </c>
      <c r="B988" s="61" t="s">
        <v>1123</v>
      </c>
      <c r="C988" s="61" t="s">
        <v>1136</v>
      </c>
      <c r="D988" s="61" t="s">
        <v>1278</v>
      </c>
      <c r="E988" s="62" t="s">
        <v>1099</v>
      </c>
      <c r="F988" s="62" t="s">
        <v>2274</v>
      </c>
      <c r="G988" s="63">
        <v>44593</v>
      </c>
      <c r="H988" s="64">
        <v>1681</v>
      </c>
      <c r="I988" s="61" t="str">
        <f t="shared" si="84"/>
        <v>Demand</v>
      </c>
      <c r="J988" s="66">
        <v>288</v>
      </c>
      <c r="K988" s="67">
        <v>450</v>
      </c>
      <c r="L988" s="64">
        <v>450</v>
      </c>
      <c r="M988" s="64">
        <v>600</v>
      </c>
      <c r="N988" s="67">
        <f>ABS(K988-$J988)</f>
        <v>162</v>
      </c>
      <c r="O988" s="64">
        <f>ABS(L988-$J988)</f>
        <v>162</v>
      </c>
      <c r="P988" s="64">
        <f>ABS(M988-$J988)</f>
        <v>312</v>
      </c>
      <c r="Q988" s="66">
        <v>3.1486852587558811</v>
      </c>
      <c r="R988" s="66">
        <f>$Q988*J988</f>
        <v>906.82135452169382</v>
      </c>
      <c r="S988" s="67">
        <f>$Q988*K988</f>
        <v>1416.9083664401464</v>
      </c>
      <c r="T988" s="64">
        <f>$Q988*L988</f>
        <v>1416.9083664401464</v>
      </c>
      <c r="U988" s="64">
        <f>$Q988*M988</f>
        <v>1889.2111552535287</v>
      </c>
      <c r="V988" s="67">
        <f t="shared" si="81"/>
        <v>510.08701191845262</v>
      </c>
      <c r="W988" s="64">
        <f t="shared" si="82"/>
        <v>510.08701191845262</v>
      </c>
      <c r="X988" s="117">
        <f t="shared" si="83"/>
        <v>982.38980073183484</v>
      </c>
      <c r="Y988" s="75">
        <f>IFERROR(MAX(1-N988/$J988,0),1)</f>
        <v>0.4375</v>
      </c>
      <c r="Z988" s="27">
        <f>IFERROR(MAX(1-O988/$J988,0),1)</f>
        <v>0.4375</v>
      </c>
      <c r="AA988" s="76">
        <f>IFERROR(MAX(1-P988/$J988,0),1)</f>
        <v>0</v>
      </c>
      <c r="AB988" s="65" t="str">
        <f>IF(SUM($J988,M988)=0,"Others",VLOOKUP(AA988,Master!$B$4:$D$13,3,TRUE))</f>
        <v>0-10%</v>
      </c>
      <c r="AC988" s="60" t="str">
        <f>IF(SUM(J988,K988)=0,"Others",IF(AND(K988=0,J988&gt;0),"Not Forecasted But Sold",IF(AND(K988&gt;0,J988=0),"Forecasted But Not Sold",IF(K988/J988&gt;1.1,"Overforecast",IF(K988/J988&lt;0.9,"Underforecast","Normal")))))</f>
        <v>Overforecast</v>
      </c>
      <c r="AD988" s="61" t="str">
        <f>IF(SUM(J988,L988)=0,"Others",IF(AND(L988=0,J988&gt;0),"Not Forecasted But Sold",IF(AND(L988&gt;0,J988=0),"Forecasted But Not Sold",IF(L988/J988&gt;1.1,"Overforecast",IF(L988/J988&lt;0.9,"Underforecast","Normal")))))</f>
        <v>Overforecast</v>
      </c>
      <c r="AE988" s="61" t="str">
        <f>IF(SUM(J988,M988)=0,"Others",IF(AND(M988=0,J988&gt;0),"Not Forecasted But Sold",IF(AND(M988&gt;0,J988=0),"Forecasted But Not Sold",IF(M988/J988&gt;1.1,"Overforecast",IF(M988/J988&lt;0.9,"Underforecast","Normal")))))</f>
        <v>Overforecast</v>
      </c>
      <c r="AF988" s="144" t="str">
        <f>IFERROR(IF(J988=0,"0",VLOOKUP(J988/M988,Master!$N$5:$P$11,3,TRUE)),"Sales Agst No FC")</f>
        <v>25-50</v>
      </c>
    </row>
    <row r="989" spans="1:32" x14ac:dyDescent="0.45">
      <c r="A989" s="60" t="s">
        <v>2302</v>
      </c>
      <c r="B989" s="61" t="s">
        <v>1123</v>
      </c>
      <c r="C989" s="61" t="s">
        <v>1136</v>
      </c>
      <c r="D989" s="61" t="s">
        <v>1278</v>
      </c>
      <c r="E989" s="62" t="s">
        <v>1100</v>
      </c>
      <c r="F989" s="62" t="s">
        <v>2275</v>
      </c>
      <c r="G989" s="63">
        <v>44593</v>
      </c>
      <c r="H989" s="64">
        <v>5372</v>
      </c>
      <c r="I989" s="61" t="str">
        <f t="shared" si="84"/>
        <v>Demand</v>
      </c>
      <c r="J989" s="66">
        <v>638</v>
      </c>
      <c r="K989" s="67">
        <v>282</v>
      </c>
      <c r="L989" s="64">
        <v>282</v>
      </c>
      <c r="M989" s="64">
        <v>400</v>
      </c>
      <c r="N989" s="67">
        <f>ABS(K989-$J989)</f>
        <v>356</v>
      </c>
      <c r="O989" s="64">
        <f>ABS(L989-$J989)</f>
        <v>356</v>
      </c>
      <c r="P989" s="64">
        <f>ABS(M989-$J989)</f>
        <v>238</v>
      </c>
      <c r="Q989" s="66">
        <v>1.3324783783783785</v>
      </c>
      <c r="R989" s="66">
        <f>$Q989*J989</f>
        <v>850.12120540540548</v>
      </c>
      <c r="S989" s="67">
        <f>$Q989*K989</f>
        <v>375.7589027027027</v>
      </c>
      <c r="T989" s="64">
        <f>$Q989*L989</f>
        <v>375.7589027027027</v>
      </c>
      <c r="U989" s="64">
        <f>$Q989*M989</f>
        <v>532.99135135135134</v>
      </c>
      <c r="V989" s="67">
        <f t="shared" si="81"/>
        <v>474.36230270270278</v>
      </c>
      <c r="W989" s="64">
        <f t="shared" si="82"/>
        <v>474.36230270270278</v>
      </c>
      <c r="X989" s="117">
        <f t="shared" si="83"/>
        <v>317.12985405405414</v>
      </c>
      <c r="Y989" s="75">
        <f>IFERROR(MAX(1-N989/$J989,0),1)</f>
        <v>0.44200626959247646</v>
      </c>
      <c r="Z989" s="27">
        <f>IFERROR(MAX(1-O989/$J989,0),1)</f>
        <v>0.44200626959247646</v>
      </c>
      <c r="AA989" s="76">
        <f>IFERROR(MAX(1-P989/$J989,0),1)</f>
        <v>0.62695924764890276</v>
      </c>
      <c r="AB989" s="65" t="str">
        <f>IF(SUM($J989,M989)=0,"Others",VLOOKUP(AA989,Master!$B$4:$D$13,3,TRUE))</f>
        <v>60-70%</v>
      </c>
      <c r="AC989" s="60" t="str">
        <f>IF(SUM(J989,K989)=0,"Others",IF(AND(K989=0,J989&gt;0),"Not Forecasted But Sold",IF(AND(K989&gt;0,J989=0),"Forecasted But Not Sold",IF(K989/J989&gt;1.1,"Overforecast",IF(K989/J989&lt;0.9,"Underforecast","Normal")))))</f>
        <v>Underforecast</v>
      </c>
      <c r="AD989" s="61" t="str">
        <f>IF(SUM(J989,L989)=0,"Others",IF(AND(L989=0,J989&gt;0),"Not Forecasted But Sold",IF(AND(L989&gt;0,J989=0),"Forecasted But Not Sold",IF(L989/J989&gt;1.1,"Overforecast",IF(L989/J989&lt;0.9,"Underforecast","Normal")))))</f>
        <v>Underforecast</v>
      </c>
      <c r="AE989" s="61" t="str">
        <f>IF(SUM(J989,M989)=0,"Others",IF(AND(M989=0,J989&gt;0),"Not Forecasted But Sold",IF(AND(M989&gt;0,J989=0),"Forecasted But Not Sold",IF(M989/J989&gt;1.1,"Overforecast",IF(M989/J989&lt;0.9,"Underforecast","Normal")))))</f>
        <v>Underforecast</v>
      </c>
      <c r="AF989" s="144" t="str">
        <f>IFERROR(IF(J989=0,"0",VLOOKUP(J989/M989,Master!$N$5:$P$11,3,TRUE)),"Sales Agst No FC")</f>
        <v>150-200</v>
      </c>
    </row>
    <row r="990" spans="1:32" x14ac:dyDescent="0.45">
      <c r="A990" s="60" t="s">
        <v>2302</v>
      </c>
      <c r="B990" s="61" t="s">
        <v>1123</v>
      </c>
      <c r="C990" s="61" t="s">
        <v>1136</v>
      </c>
      <c r="D990" s="61" t="s">
        <v>1278</v>
      </c>
      <c r="E990" s="62" t="s">
        <v>1101</v>
      </c>
      <c r="F990" s="62" t="s">
        <v>2276</v>
      </c>
      <c r="G990" s="63">
        <v>44593</v>
      </c>
      <c r="H990" s="64">
        <v>2229</v>
      </c>
      <c r="I990" s="61" t="str">
        <f t="shared" si="84"/>
        <v>Demand</v>
      </c>
      <c r="J990" s="66">
        <v>362</v>
      </c>
      <c r="K990" s="67">
        <v>373</v>
      </c>
      <c r="L990" s="64">
        <v>373</v>
      </c>
      <c r="M990" s="64">
        <v>300</v>
      </c>
      <c r="N990" s="67">
        <f>ABS(K990-$J990)</f>
        <v>11</v>
      </c>
      <c r="O990" s="64">
        <f>ABS(L990-$J990)</f>
        <v>11</v>
      </c>
      <c r="P990" s="64">
        <f>ABS(M990-$J990)</f>
        <v>62</v>
      </c>
      <c r="Q990" s="66">
        <v>3.1281580178516464</v>
      </c>
      <c r="R990" s="66">
        <f>$Q990*J990</f>
        <v>1132.3932024622959</v>
      </c>
      <c r="S990" s="67">
        <f>$Q990*K990</f>
        <v>1166.8029406586641</v>
      </c>
      <c r="T990" s="64">
        <f>$Q990*L990</f>
        <v>1166.8029406586641</v>
      </c>
      <c r="U990" s="64">
        <f>$Q990*M990</f>
        <v>938.44740535549386</v>
      </c>
      <c r="V990" s="67">
        <f t="shared" si="81"/>
        <v>34.409738196368153</v>
      </c>
      <c r="W990" s="64">
        <f t="shared" si="82"/>
        <v>34.409738196368153</v>
      </c>
      <c r="X990" s="117">
        <f t="shared" si="83"/>
        <v>193.94579710680205</v>
      </c>
      <c r="Y990" s="75">
        <f>IFERROR(MAX(1-N990/$J990,0),1)</f>
        <v>0.96961325966850831</v>
      </c>
      <c r="Z990" s="27">
        <f>IFERROR(MAX(1-O990/$J990,0),1)</f>
        <v>0.96961325966850831</v>
      </c>
      <c r="AA990" s="76">
        <f>IFERROR(MAX(1-P990/$J990,0),1)</f>
        <v>0.82872928176795579</v>
      </c>
      <c r="AB990" s="65" t="str">
        <f>IF(SUM($J990,M990)=0,"Others",VLOOKUP(AA990,Master!$B$4:$D$13,3,TRUE))</f>
        <v>80-90%</v>
      </c>
      <c r="AC990" s="60" t="str">
        <f>IF(SUM(J990,K990)=0,"Others",IF(AND(K990=0,J990&gt;0),"Not Forecasted But Sold",IF(AND(K990&gt;0,J990=0),"Forecasted But Not Sold",IF(K990/J990&gt;1.1,"Overforecast",IF(K990/J990&lt;0.9,"Underforecast","Normal")))))</f>
        <v>Normal</v>
      </c>
      <c r="AD990" s="61" t="str">
        <f>IF(SUM(J990,L990)=0,"Others",IF(AND(L990=0,J990&gt;0),"Not Forecasted But Sold",IF(AND(L990&gt;0,J990=0),"Forecasted But Not Sold",IF(L990/J990&gt;1.1,"Overforecast",IF(L990/J990&lt;0.9,"Underforecast","Normal")))))</f>
        <v>Normal</v>
      </c>
      <c r="AE990" s="61" t="str">
        <f>IF(SUM(J990,M990)=0,"Others",IF(AND(M990=0,J990&gt;0),"Not Forecasted But Sold",IF(AND(M990&gt;0,J990=0),"Forecasted But Not Sold",IF(M990/J990&gt;1.1,"Overforecast",IF(M990/J990&lt;0.9,"Underforecast","Normal")))))</f>
        <v>Underforecast</v>
      </c>
      <c r="AF990" s="144" t="str">
        <f>IFERROR(IF(J990=0,"0",VLOOKUP(J990/M990,Master!$N$5:$P$11,3,TRUE)),"Sales Agst No FC")</f>
        <v>120-150</v>
      </c>
    </row>
    <row r="991" spans="1:32" x14ac:dyDescent="0.45">
      <c r="A991" s="60" t="s">
        <v>2302</v>
      </c>
      <c r="B991" s="61" t="s">
        <v>1121</v>
      </c>
      <c r="C991" s="61" t="s">
        <v>1136</v>
      </c>
      <c r="D991" s="61" t="s">
        <v>1279</v>
      </c>
      <c r="E991" s="62" t="s">
        <v>1102</v>
      </c>
      <c r="F991" s="62" t="s">
        <v>2277</v>
      </c>
      <c r="G991" s="63">
        <v>44593</v>
      </c>
      <c r="H991" s="64">
        <v>2011</v>
      </c>
      <c r="I991" s="61" t="str">
        <f t="shared" si="84"/>
        <v>Demand</v>
      </c>
      <c r="J991" s="66">
        <v>103</v>
      </c>
      <c r="K991" s="67">
        <v>125</v>
      </c>
      <c r="L991" s="64">
        <v>125</v>
      </c>
      <c r="M991" s="64">
        <v>120</v>
      </c>
      <c r="N991" s="67">
        <f>ABS(K991-$J991)</f>
        <v>22</v>
      </c>
      <c r="O991" s="64">
        <f>ABS(L991-$J991)</f>
        <v>22</v>
      </c>
      <c r="P991" s="64">
        <f>ABS(M991-$J991)</f>
        <v>17</v>
      </c>
      <c r="Q991" s="66">
        <v>1.9565149844508443</v>
      </c>
      <c r="R991" s="66">
        <f>$Q991*J991</f>
        <v>201.52104339843697</v>
      </c>
      <c r="S991" s="67">
        <f>$Q991*K991</f>
        <v>244.56437305635552</v>
      </c>
      <c r="T991" s="64">
        <f>$Q991*L991</f>
        <v>244.56437305635552</v>
      </c>
      <c r="U991" s="64">
        <f>$Q991*M991</f>
        <v>234.78179813410131</v>
      </c>
      <c r="V991" s="67">
        <f t="shared" si="81"/>
        <v>43.043329657918548</v>
      </c>
      <c r="W991" s="64">
        <f t="shared" si="82"/>
        <v>43.043329657918548</v>
      </c>
      <c r="X991" s="117">
        <f t="shared" si="83"/>
        <v>33.260754735664335</v>
      </c>
      <c r="Y991" s="75">
        <f>IFERROR(MAX(1-N991/$J991,0),1)</f>
        <v>0.78640776699029125</v>
      </c>
      <c r="Z991" s="27">
        <f>IFERROR(MAX(1-O991/$J991,0),1)</f>
        <v>0.78640776699029125</v>
      </c>
      <c r="AA991" s="76">
        <f>IFERROR(MAX(1-P991/$J991,0),1)</f>
        <v>0.83495145631067957</v>
      </c>
      <c r="AB991" s="65" t="str">
        <f>IF(SUM($J991,M991)=0,"Others",VLOOKUP(AA991,Master!$B$4:$D$13,3,TRUE))</f>
        <v>80-90%</v>
      </c>
      <c r="AC991" s="60" t="str">
        <f>IF(SUM(J991,K991)=0,"Others",IF(AND(K991=0,J991&gt;0),"Not Forecasted But Sold",IF(AND(K991&gt;0,J991=0),"Forecasted But Not Sold",IF(K991/J991&gt;1.1,"Overforecast",IF(K991/J991&lt;0.9,"Underforecast","Normal")))))</f>
        <v>Overforecast</v>
      </c>
      <c r="AD991" s="61" t="str">
        <f>IF(SUM(J991,L991)=0,"Others",IF(AND(L991=0,J991&gt;0),"Not Forecasted But Sold",IF(AND(L991&gt;0,J991=0),"Forecasted But Not Sold",IF(L991/J991&gt;1.1,"Overforecast",IF(L991/J991&lt;0.9,"Underforecast","Normal")))))</f>
        <v>Overforecast</v>
      </c>
      <c r="AE991" s="61" t="str">
        <f>IF(SUM(J991,M991)=0,"Others",IF(AND(M991=0,J991&gt;0),"Not Forecasted But Sold",IF(AND(M991&gt;0,J991=0),"Forecasted But Not Sold",IF(M991/J991&gt;1.1,"Overforecast",IF(M991/J991&lt;0.9,"Underforecast","Normal")))))</f>
        <v>Overforecast</v>
      </c>
      <c r="AF991" s="144" t="str">
        <f>IFERROR(IF(J991=0,"0",VLOOKUP(J991/M991,Master!$N$5:$P$11,3,TRUE)),"Sales Agst No FC")</f>
        <v>80-120</v>
      </c>
    </row>
    <row r="992" spans="1:32" x14ac:dyDescent="0.45">
      <c r="A992" s="60" t="s">
        <v>2302</v>
      </c>
      <c r="B992" s="61" t="s">
        <v>1121</v>
      </c>
      <c r="C992" s="61" t="s">
        <v>1136</v>
      </c>
      <c r="D992" s="61" t="s">
        <v>1279</v>
      </c>
      <c r="E992" s="62" t="s">
        <v>1103</v>
      </c>
      <c r="F992" s="62" t="s">
        <v>2278</v>
      </c>
      <c r="G992" s="63">
        <v>44593</v>
      </c>
      <c r="H992" s="64">
        <v>15002</v>
      </c>
      <c r="I992" s="61" t="str">
        <f t="shared" si="84"/>
        <v>Demand</v>
      </c>
      <c r="J992" s="66">
        <v>65</v>
      </c>
      <c r="K992" s="67">
        <v>48</v>
      </c>
      <c r="L992" s="64">
        <v>48</v>
      </c>
      <c r="M992" s="64">
        <v>50</v>
      </c>
      <c r="N992" s="67">
        <f>ABS(K992-$J992)</f>
        <v>17</v>
      </c>
      <c r="O992" s="64">
        <f>ABS(L992-$J992)</f>
        <v>17</v>
      </c>
      <c r="P992" s="64">
        <f>ABS(M992-$J992)</f>
        <v>15</v>
      </c>
      <c r="Q992" s="66">
        <v>5.8678762471468886</v>
      </c>
      <c r="R992" s="66">
        <f>$Q992*J992</f>
        <v>381.41195606454778</v>
      </c>
      <c r="S992" s="67">
        <f>$Q992*K992</f>
        <v>281.65805986305065</v>
      </c>
      <c r="T992" s="64">
        <f>$Q992*L992</f>
        <v>281.65805986305065</v>
      </c>
      <c r="U992" s="64">
        <f>$Q992*M992</f>
        <v>293.39381235734442</v>
      </c>
      <c r="V992" s="67">
        <f t="shared" si="81"/>
        <v>99.753896201497128</v>
      </c>
      <c r="W992" s="64">
        <f t="shared" si="82"/>
        <v>99.753896201497128</v>
      </c>
      <c r="X992" s="117">
        <f t="shared" si="83"/>
        <v>88.018143707203365</v>
      </c>
      <c r="Y992" s="75">
        <f>IFERROR(MAX(1-N992/$J992,0),1)</f>
        <v>0.7384615384615385</v>
      </c>
      <c r="Z992" s="27">
        <f>IFERROR(MAX(1-O992/$J992,0),1)</f>
        <v>0.7384615384615385</v>
      </c>
      <c r="AA992" s="76">
        <f>IFERROR(MAX(1-P992/$J992,0),1)</f>
        <v>0.76923076923076916</v>
      </c>
      <c r="AB992" s="65" t="str">
        <f>IF(SUM($J992,M992)=0,"Others",VLOOKUP(AA992,Master!$B$4:$D$13,3,TRUE))</f>
        <v>70-80%</v>
      </c>
      <c r="AC992" s="60" t="str">
        <f>IF(SUM(J992,K992)=0,"Others",IF(AND(K992=0,J992&gt;0),"Not Forecasted But Sold",IF(AND(K992&gt;0,J992=0),"Forecasted But Not Sold",IF(K992/J992&gt;1.1,"Overforecast",IF(K992/J992&lt;0.9,"Underforecast","Normal")))))</f>
        <v>Underforecast</v>
      </c>
      <c r="AD992" s="61" t="str">
        <f>IF(SUM(J992,L992)=0,"Others",IF(AND(L992=0,J992&gt;0),"Not Forecasted But Sold",IF(AND(L992&gt;0,J992=0),"Forecasted But Not Sold",IF(L992/J992&gt;1.1,"Overforecast",IF(L992/J992&lt;0.9,"Underforecast","Normal")))))</f>
        <v>Underforecast</v>
      </c>
      <c r="AE992" s="61" t="str">
        <f>IF(SUM(J992,M992)=0,"Others",IF(AND(M992=0,J992&gt;0),"Not Forecasted But Sold",IF(AND(M992&gt;0,J992=0),"Forecasted But Not Sold",IF(M992/J992&gt;1.1,"Overforecast",IF(M992/J992&lt;0.9,"Underforecast","Normal")))))</f>
        <v>Underforecast</v>
      </c>
      <c r="AF992" s="144" t="str">
        <f>IFERROR(IF(J992=0,"0",VLOOKUP(J992/M992,Master!$N$5:$P$11,3,TRUE)),"Sales Agst No FC")</f>
        <v>120-150</v>
      </c>
    </row>
    <row r="993" spans="1:32" x14ac:dyDescent="0.45">
      <c r="A993" s="60" t="s">
        <v>2302</v>
      </c>
      <c r="B993" s="61" t="s">
        <v>1119</v>
      </c>
      <c r="C993" s="61" t="s">
        <v>1128</v>
      </c>
      <c r="D993" s="61" t="s">
        <v>1280</v>
      </c>
      <c r="E993" s="62" t="s">
        <v>1104</v>
      </c>
      <c r="F993" s="62" t="s">
        <v>2279</v>
      </c>
      <c r="G993" s="63">
        <v>44593</v>
      </c>
      <c r="H993" s="64">
        <v>5553</v>
      </c>
      <c r="I993" s="61" t="str">
        <f t="shared" si="84"/>
        <v>Demand</v>
      </c>
      <c r="J993" s="66">
        <v>872</v>
      </c>
      <c r="K993" s="67">
        <v>850</v>
      </c>
      <c r="L993" s="64">
        <v>850</v>
      </c>
      <c r="M993" s="64">
        <v>700</v>
      </c>
      <c r="N993" s="67">
        <f>ABS(K993-$J993)</f>
        <v>22</v>
      </c>
      <c r="O993" s="64">
        <f>ABS(L993-$J993)</f>
        <v>22</v>
      </c>
      <c r="P993" s="64">
        <f>ABS(M993-$J993)</f>
        <v>172</v>
      </c>
      <c r="Q993" s="66">
        <v>44.410309523809524</v>
      </c>
      <c r="R993" s="66">
        <f>$Q993*J993</f>
        <v>38725.789904761907</v>
      </c>
      <c r="S993" s="67">
        <f>$Q993*K993</f>
        <v>37748.763095238093</v>
      </c>
      <c r="T993" s="64">
        <f>$Q993*L993</f>
        <v>37748.763095238093</v>
      </c>
      <c r="U993" s="64">
        <f>$Q993*M993</f>
        <v>31087.216666666667</v>
      </c>
      <c r="V993" s="67">
        <f t="shared" si="81"/>
        <v>977.02680952381343</v>
      </c>
      <c r="W993" s="64">
        <f t="shared" si="82"/>
        <v>977.02680952381343</v>
      </c>
      <c r="X993" s="117">
        <f t="shared" si="83"/>
        <v>7638.5732380952395</v>
      </c>
      <c r="Y993" s="75">
        <f>IFERROR(MAX(1-N993/$J993,0),1)</f>
        <v>0.97477064220183485</v>
      </c>
      <c r="Z993" s="27">
        <f>IFERROR(MAX(1-O993/$J993,0),1)</f>
        <v>0.97477064220183485</v>
      </c>
      <c r="AA993" s="76">
        <f>IFERROR(MAX(1-P993/$J993,0),1)</f>
        <v>0.80275229357798161</v>
      </c>
      <c r="AB993" s="65" t="str">
        <f>IF(SUM($J993,M993)=0,"Others",VLOOKUP(AA993,Master!$B$4:$D$13,3,TRUE))</f>
        <v>70-80%</v>
      </c>
      <c r="AC993" s="60" t="str">
        <f>IF(SUM(J993,K993)=0,"Others",IF(AND(K993=0,J993&gt;0),"Not Forecasted But Sold",IF(AND(K993&gt;0,J993=0),"Forecasted But Not Sold",IF(K993/J993&gt;1.1,"Overforecast",IF(K993/J993&lt;0.9,"Underforecast","Normal")))))</f>
        <v>Normal</v>
      </c>
      <c r="AD993" s="61" t="str">
        <f>IF(SUM(J993,L993)=0,"Others",IF(AND(L993=0,J993&gt;0),"Not Forecasted But Sold",IF(AND(L993&gt;0,J993=0),"Forecasted But Not Sold",IF(L993/J993&gt;1.1,"Overforecast",IF(L993/J993&lt;0.9,"Underforecast","Normal")))))</f>
        <v>Normal</v>
      </c>
      <c r="AE993" s="61" t="str">
        <f>IF(SUM(J993,M993)=0,"Others",IF(AND(M993=0,J993&gt;0),"Not Forecasted But Sold",IF(AND(M993&gt;0,J993=0),"Forecasted But Not Sold",IF(M993/J993&gt;1.1,"Overforecast",IF(M993/J993&lt;0.9,"Underforecast","Normal")))))</f>
        <v>Underforecast</v>
      </c>
      <c r="AF993" s="144" t="str">
        <f>IFERROR(IF(J993=0,"0",VLOOKUP(J993/M993,Master!$N$5:$P$11,3,TRUE)),"Sales Agst No FC")</f>
        <v>120-150</v>
      </c>
    </row>
    <row r="994" spans="1:32" x14ac:dyDescent="0.45">
      <c r="A994" s="60" t="s">
        <v>2302</v>
      </c>
      <c r="B994" s="61" t="s">
        <v>1121</v>
      </c>
      <c r="C994" s="61" t="s">
        <v>1129</v>
      </c>
      <c r="D994" s="61" t="s">
        <v>1281</v>
      </c>
      <c r="E994" s="62" t="s">
        <v>1105</v>
      </c>
      <c r="F994" s="62" t="s">
        <v>2280</v>
      </c>
      <c r="G994" s="63">
        <v>44593</v>
      </c>
      <c r="H994" s="64">
        <v>18621</v>
      </c>
      <c r="I994" s="61" t="str">
        <f t="shared" si="84"/>
        <v>Demand</v>
      </c>
      <c r="J994" s="66">
        <v>1540</v>
      </c>
      <c r="K994" s="67">
        <v>1011</v>
      </c>
      <c r="L994" s="64">
        <v>1011</v>
      </c>
      <c r="M994" s="64">
        <v>1068</v>
      </c>
      <c r="N994" s="67">
        <f>ABS(K994-$J994)</f>
        <v>529</v>
      </c>
      <c r="O994" s="64">
        <f>ABS(L994-$J994)</f>
        <v>529</v>
      </c>
      <c r="P994" s="64">
        <f>ABS(M994-$J994)</f>
        <v>472</v>
      </c>
      <c r="Q994" s="66">
        <v>2.7563515519596526</v>
      </c>
      <c r="R994" s="66">
        <f>$Q994*J994</f>
        <v>4244.7813900178653</v>
      </c>
      <c r="S994" s="67">
        <f>$Q994*K994</f>
        <v>2786.6714190312086</v>
      </c>
      <c r="T994" s="64">
        <f>$Q994*L994</f>
        <v>2786.6714190312086</v>
      </c>
      <c r="U994" s="64">
        <f>$Q994*M994</f>
        <v>2943.7834574929088</v>
      </c>
      <c r="V994" s="67">
        <f t="shared" si="81"/>
        <v>1458.1099709866567</v>
      </c>
      <c r="W994" s="64">
        <f t="shared" si="82"/>
        <v>1458.1099709866567</v>
      </c>
      <c r="X994" s="117">
        <f t="shared" si="83"/>
        <v>1300.9979325249565</v>
      </c>
      <c r="Y994" s="75">
        <f>IFERROR(MAX(1-N994/$J994,0),1)</f>
        <v>0.65649350649350646</v>
      </c>
      <c r="Z994" s="27">
        <f>IFERROR(MAX(1-O994/$J994,0),1)</f>
        <v>0.65649350649350646</v>
      </c>
      <c r="AA994" s="76">
        <f>IFERROR(MAX(1-P994/$J994,0),1)</f>
        <v>0.69350649350649352</v>
      </c>
      <c r="AB994" s="65" t="str">
        <f>IF(SUM($J994,M994)=0,"Others",VLOOKUP(AA994,Master!$B$4:$D$13,3,TRUE))</f>
        <v>60-70%</v>
      </c>
      <c r="AC994" s="60" t="str">
        <f>IF(SUM(J994,K994)=0,"Others",IF(AND(K994=0,J994&gt;0),"Not Forecasted But Sold",IF(AND(K994&gt;0,J994=0),"Forecasted But Not Sold",IF(K994/J994&gt;1.1,"Overforecast",IF(K994/J994&lt;0.9,"Underforecast","Normal")))))</f>
        <v>Underforecast</v>
      </c>
      <c r="AD994" s="61" t="str">
        <f>IF(SUM(J994,L994)=0,"Others",IF(AND(L994=0,J994&gt;0),"Not Forecasted But Sold",IF(AND(L994&gt;0,J994=0),"Forecasted But Not Sold",IF(L994/J994&gt;1.1,"Overforecast",IF(L994/J994&lt;0.9,"Underforecast","Normal")))))</f>
        <v>Underforecast</v>
      </c>
      <c r="AE994" s="61" t="str">
        <f>IF(SUM(J994,M994)=0,"Others",IF(AND(M994=0,J994&gt;0),"Not Forecasted But Sold",IF(AND(M994&gt;0,J994=0),"Forecasted But Not Sold",IF(M994/J994&gt;1.1,"Overforecast",IF(M994/J994&lt;0.9,"Underforecast","Normal")))))</f>
        <v>Underforecast</v>
      </c>
      <c r="AF994" s="144" t="str">
        <f>IFERROR(IF(J994=0,"0",VLOOKUP(J994/M994,Master!$N$5:$P$11,3,TRUE)),"Sales Agst No FC")</f>
        <v>120-150</v>
      </c>
    </row>
    <row r="995" spans="1:32" x14ac:dyDescent="0.45">
      <c r="A995" s="60" t="s">
        <v>2302</v>
      </c>
      <c r="B995" s="61" t="s">
        <v>1121</v>
      </c>
      <c r="C995" s="61" t="s">
        <v>1129</v>
      </c>
      <c r="D995" s="61" t="s">
        <v>1281</v>
      </c>
      <c r="E995" s="62" t="s">
        <v>1106</v>
      </c>
      <c r="F995" s="62" t="s">
        <v>2281</v>
      </c>
      <c r="G995" s="63">
        <v>44593</v>
      </c>
      <c r="H995" s="64">
        <v>0</v>
      </c>
      <c r="I995" s="61" t="str">
        <f t="shared" si="84"/>
        <v>Supply</v>
      </c>
      <c r="J995" s="66">
        <v>0</v>
      </c>
      <c r="K995" s="67">
        <v>1283</v>
      </c>
      <c r="L995" s="64">
        <v>1283</v>
      </c>
      <c r="M995" s="64">
        <v>3000</v>
      </c>
      <c r="N995" s="67">
        <f>ABS(K995-$J995)</f>
        <v>1283</v>
      </c>
      <c r="O995" s="64">
        <f>ABS(L995-$J995)</f>
        <v>1283</v>
      </c>
      <c r="P995" s="64">
        <f>ABS(M995-$J995)</f>
        <v>3000</v>
      </c>
      <c r="Q995" s="66">
        <v>2.9832269702427641</v>
      </c>
      <c r="R995" s="66">
        <f>$Q995*J995</f>
        <v>0</v>
      </c>
      <c r="S995" s="67">
        <f>$Q995*K995</f>
        <v>3827.4802028214663</v>
      </c>
      <c r="T995" s="64">
        <f>$Q995*L995</f>
        <v>3827.4802028214663</v>
      </c>
      <c r="U995" s="64">
        <f>$Q995*M995</f>
        <v>8949.6809107282916</v>
      </c>
      <c r="V995" s="67">
        <f t="shared" si="81"/>
        <v>3827.4802028214663</v>
      </c>
      <c r="W995" s="64">
        <f t="shared" si="82"/>
        <v>3827.4802028214663</v>
      </c>
      <c r="X995" s="117">
        <f t="shared" si="83"/>
        <v>8949.6809107282916</v>
      </c>
      <c r="Y995" s="75">
        <f>IFERROR(MAX(1-N995/$J995,0),1)</f>
        <v>1</v>
      </c>
      <c r="Z995" s="27">
        <f>IFERROR(MAX(1-O995/$J995,0),1)</f>
        <v>1</v>
      </c>
      <c r="AA995" s="76">
        <f>IFERROR(MAX(1-P995/$J995,0),1)</f>
        <v>1</v>
      </c>
      <c r="AB995" s="65" t="str">
        <f>IF(SUM($J995,M995)=0,"Others",VLOOKUP(AA995,Master!$B$4:$D$13,3,TRUE))</f>
        <v>90-100%</v>
      </c>
      <c r="AC995" s="60" t="str">
        <f>IF(SUM(J995,K995)=0,"Others",IF(AND(K995=0,J995&gt;0),"Not Forecasted But Sold",IF(AND(K995&gt;0,J995=0),"Forecasted But Not Sold",IF(K995/J995&gt;1.1,"Overforecast",IF(K995/J995&lt;0.9,"Underforecast","Normal")))))</f>
        <v>Forecasted But Not Sold</v>
      </c>
      <c r="AD995" s="61" t="str">
        <f>IF(SUM(J995,L995)=0,"Others",IF(AND(L995=0,J995&gt;0),"Not Forecasted But Sold",IF(AND(L995&gt;0,J995=0),"Forecasted But Not Sold",IF(L995/J995&gt;1.1,"Overforecast",IF(L995/J995&lt;0.9,"Underforecast","Normal")))))</f>
        <v>Forecasted But Not Sold</v>
      </c>
      <c r="AE995" s="61" t="str">
        <f>IF(SUM(J995,M995)=0,"Others",IF(AND(M995=0,J995&gt;0),"Not Forecasted But Sold",IF(AND(M995&gt;0,J995=0),"Forecasted But Not Sold",IF(M995/J995&gt;1.1,"Overforecast",IF(M995/J995&lt;0.9,"Underforecast","Normal")))))</f>
        <v>Forecasted But Not Sold</v>
      </c>
      <c r="AF995" s="144" t="str">
        <f>IFERROR(IF(J995=0,"0",VLOOKUP(J995/M995,Master!$N$5:$P$11,3,TRUE)),"Sales Agst No FC")</f>
        <v>0</v>
      </c>
    </row>
    <row r="996" spans="1:32" x14ac:dyDescent="0.45">
      <c r="A996" s="60" t="s">
        <v>2302</v>
      </c>
      <c r="B996" s="61" t="s">
        <v>1122</v>
      </c>
      <c r="C996" s="61" t="s">
        <v>1136</v>
      </c>
      <c r="D996" s="61" t="s">
        <v>1282</v>
      </c>
      <c r="E996" s="62" t="s">
        <v>1107</v>
      </c>
      <c r="F996" s="62" t="s">
        <v>2282</v>
      </c>
      <c r="G996" s="63">
        <v>44593</v>
      </c>
      <c r="H996" s="64">
        <v>8924</v>
      </c>
      <c r="I996" s="61" t="str">
        <f t="shared" si="84"/>
        <v>Demand</v>
      </c>
      <c r="J996" s="66">
        <v>40</v>
      </c>
      <c r="K996" s="67">
        <v>71</v>
      </c>
      <c r="L996" s="64">
        <v>71</v>
      </c>
      <c r="M996" s="64">
        <v>80</v>
      </c>
      <c r="N996" s="67">
        <f>ABS(K996-$J996)</f>
        <v>31</v>
      </c>
      <c r="O996" s="64">
        <f>ABS(L996-$J996)</f>
        <v>31</v>
      </c>
      <c r="P996" s="64">
        <f>ABS(M996-$J996)</f>
        <v>40</v>
      </c>
      <c r="Q996" s="66">
        <v>65.492100000000008</v>
      </c>
      <c r="R996" s="66">
        <f>$Q996*J996</f>
        <v>2619.6840000000002</v>
      </c>
      <c r="S996" s="67">
        <f>$Q996*K996</f>
        <v>4649.9391000000005</v>
      </c>
      <c r="T996" s="64">
        <f>$Q996*L996</f>
        <v>4649.9391000000005</v>
      </c>
      <c r="U996" s="64">
        <f>$Q996*M996</f>
        <v>5239.3680000000004</v>
      </c>
      <c r="V996" s="67">
        <f t="shared" si="81"/>
        <v>2030.2551000000003</v>
      </c>
      <c r="W996" s="64">
        <f t="shared" si="82"/>
        <v>2030.2551000000003</v>
      </c>
      <c r="X996" s="117">
        <f t="shared" si="83"/>
        <v>2619.6840000000002</v>
      </c>
      <c r="Y996" s="75">
        <f>IFERROR(MAX(1-N996/$J996,0),1)</f>
        <v>0.22499999999999998</v>
      </c>
      <c r="Z996" s="27">
        <f>IFERROR(MAX(1-O996/$J996,0),1)</f>
        <v>0.22499999999999998</v>
      </c>
      <c r="AA996" s="76">
        <f>IFERROR(MAX(1-P996/$J996,0),1)</f>
        <v>0</v>
      </c>
      <c r="AB996" s="65" t="str">
        <f>IF(SUM($J996,M996)=0,"Others",VLOOKUP(AA996,Master!$B$4:$D$13,3,TRUE))</f>
        <v>0-10%</v>
      </c>
      <c r="AC996" s="60" t="str">
        <f>IF(SUM(J996,K996)=0,"Others",IF(AND(K996=0,J996&gt;0),"Not Forecasted But Sold",IF(AND(K996&gt;0,J996=0),"Forecasted But Not Sold",IF(K996/J996&gt;1.1,"Overforecast",IF(K996/J996&lt;0.9,"Underforecast","Normal")))))</f>
        <v>Overforecast</v>
      </c>
      <c r="AD996" s="61" t="str">
        <f>IF(SUM(J996,L996)=0,"Others",IF(AND(L996=0,J996&gt;0),"Not Forecasted But Sold",IF(AND(L996&gt;0,J996=0),"Forecasted But Not Sold",IF(L996/J996&gt;1.1,"Overforecast",IF(L996/J996&lt;0.9,"Underforecast","Normal")))))</f>
        <v>Overforecast</v>
      </c>
      <c r="AE996" s="61" t="str">
        <f>IF(SUM(J996,M996)=0,"Others",IF(AND(M996=0,J996&gt;0),"Not Forecasted But Sold",IF(AND(M996&gt;0,J996=0),"Forecasted But Not Sold",IF(M996/J996&gt;1.1,"Overforecast",IF(M996/J996&lt;0.9,"Underforecast","Normal")))))</f>
        <v>Overforecast</v>
      </c>
      <c r="AF996" s="144" t="str">
        <f>IFERROR(IF(J996=0,"0",VLOOKUP(J996/M996,Master!$N$5:$P$11,3,TRUE)),"Sales Agst No FC")</f>
        <v>50-80</v>
      </c>
    </row>
    <row r="997" spans="1:32" x14ac:dyDescent="0.45">
      <c r="A997" s="60" t="s">
        <v>2302</v>
      </c>
      <c r="B997" s="61" t="s">
        <v>1122</v>
      </c>
      <c r="C997" s="61" t="s">
        <v>1136</v>
      </c>
      <c r="D997" s="61" t="s">
        <v>1282</v>
      </c>
      <c r="E997" s="62" t="s">
        <v>1108</v>
      </c>
      <c r="F997" s="62" t="s">
        <v>2283</v>
      </c>
      <c r="G997" s="63">
        <v>44593</v>
      </c>
      <c r="H997" s="64">
        <v>238</v>
      </c>
      <c r="I997" s="61" t="str">
        <f t="shared" si="84"/>
        <v>Demand</v>
      </c>
      <c r="J997" s="66">
        <v>0</v>
      </c>
      <c r="K997" s="67">
        <v>0</v>
      </c>
      <c r="L997" s="64">
        <v>0</v>
      </c>
      <c r="M997" s="64">
        <v>1</v>
      </c>
      <c r="N997" s="67">
        <f>ABS(K997-$J997)</f>
        <v>0</v>
      </c>
      <c r="O997" s="64">
        <f>ABS(L997-$J997)</f>
        <v>0</v>
      </c>
      <c r="P997" s="64">
        <f>ABS(M997-$J997)</f>
        <v>1</v>
      </c>
      <c r="Q997" s="66">
        <v>20.540500000000002</v>
      </c>
      <c r="R997" s="66">
        <f>$Q997*J997</f>
        <v>0</v>
      </c>
      <c r="S997" s="67">
        <f>$Q997*K997</f>
        <v>0</v>
      </c>
      <c r="T997" s="64">
        <f>$Q997*L997</f>
        <v>0</v>
      </c>
      <c r="U997" s="64">
        <f>$Q997*M997</f>
        <v>20.540500000000002</v>
      </c>
      <c r="V997" s="67">
        <f t="shared" si="81"/>
        <v>0</v>
      </c>
      <c r="W997" s="64">
        <f t="shared" si="82"/>
        <v>0</v>
      </c>
      <c r="X997" s="117">
        <f t="shared" si="83"/>
        <v>20.540500000000002</v>
      </c>
      <c r="Y997" s="75">
        <f>IFERROR(MAX(1-N997/$J997,0),1)</f>
        <v>1</v>
      </c>
      <c r="Z997" s="27">
        <f>IFERROR(MAX(1-O997/$J997,0),1)</f>
        <v>1</v>
      </c>
      <c r="AA997" s="76">
        <f>IFERROR(MAX(1-P997/$J997,0),1)</f>
        <v>1</v>
      </c>
      <c r="AB997" s="65" t="str">
        <f>IF(SUM($J997,M997)=0,"Others",VLOOKUP(AA997,Master!$B$4:$D$13,3,TRUE))</f>
        <v>90-100%</v>
      </c>
      <c r="AC997" s="60" t="str">
        <f>IF(SUM(J997,K997)=0,"Others",IF(AND(K997=0,J997&gt;0),"Not Forecasted But Sold",IF(AND(K997&gt;0,J997=0),"Forecasted But Not Sold",IF(K997/J997&gt;1.1,"Overforecast",IF(K997/J997&lt;0.9,"Underforecast","Normal")))))</f>
        <v>Others</v>
      </c>
      <c r="AD997" s="61" t="str">
        <f>IF(SUM(J997,L997)=0,"Others",IF(AND(L997=0,J997&gt;0),"Not Forecasted But Sold",IF(AND(L997&gt;0,J997=0),"Forecasted But Not Sold",IF(L997/J997&gt;1.1,"Overforecast",IF(L997/J997&lt;0.9,"Underforecast","Normal")))))</f>
        <v>Others</v>
      </c>
      <c r="AE997" s="61" t="str">
        <f>IF(SUM(J997,M997)=0,"Others",IF(AND(M997=0,J997&gt;0),"Not Forecasted But Sold",IF(AND(M997&gt;0,J997=0),"Forecasted But Not Sold",IF(M997/J997&gt;1.1,"Overforecast",IF(M997/J997&lt;0.9,"Underforecast","Normal")))))</f>
        <v>Forecasted But Not Sold</v>
      </c>
      <c r="AF997" s="144" t="str">
        <f>IFERROR(IF(J997=0,"0",VLOOKUP(J997/M997,Master!$N$5:$P$11,3,TRUE)),"Sales Agst No FC")</f>
        <v>0</v>
      </c>
    </row>
    <row r="998" spans="1:32" x14ac:dyDescent="0.45">
      <c r="A998" s="60" t="s">
        <v>2302</v>
      </c>
      <c r="B998" s="61" t="s">
        <v>1122</v>
      </c>
      <c r="C998" s="61" t="s">
        <v>1136</v>
      </c>
      <c r="D998" s="61" t="s">
        <v>1282</v>
      </c>
      <c r="E998" s="62" t="s">
        <v>1109</v>
      </c>
      <c r="F998" s="62" t="s">
        <v>2284</v>
      </c>
      <c r="G998" s="63">
        <v>44593</v>
      </c>
      <c r="H998" s="64">
        <v>247</v>
      </c>
      <c r="I998" s="61" t="str">
        <f t="shared" si="84"/>
        <v>Demand</v>
      </c>
      <c r="J998" s="66">
        <v>0</v>
      </c>
      <c r="K998" s="67">
        <v>0</v>
      </c>
      <c r="L998" s="64">
        <v>0</v>
      </c>
      <c r="M998" s="64">
        <v>1</v>
      </c>
      <c r="N998" s="67">
        <f>ABS(K998-$J998)</f>
        <v>0</v>
      </c>
      <c r="O998" s="64">
        <f>ABS(L998-$J998)</f>
        <v>0</v>
      </c>
      <c r="P998" s="64">
        <f>ABS(M998-$J998)</f>
        <v>1</v>
      </c>
      <c r="Q998" s="66">
        <v>35.107100000000003</v>
      </c>
      <c r="R998" s="66">
        <f>$Q998*J998</f>
        <v>0</v>
      </c>
      <c r="S998" s="67">
        <f>$Q998*K998</f>
        <v>0</v>
      </c>
      <c r="T998" s="64">
        <f>$Q998*L998</f>
        <v>0</v>
      </c>
      <c r="U998" s="64">
        <f>$Q998*M998</f>
        <v>35.107100000000003</v>
      </c>
      <c r="V998" s="67">
        <f t="shared" si="81"/>
        <v>0</v>
      </c>
      <c r="W998" s="64">
        <f t="shared" si="82"/>
        <v>0</v>
      </c>
      <c r="X998" s="117">
        <f t="shared" si="83"/>
        <v>35.107100000000003</v>
      </c>
      <c r="Y998" s="75">
        <f>IFERROR(MAX(1-N998/$J998,0),1)</f>
        <v>1</v>
      </c>
      <c r="Z998" s="27">
        <f>IFERROR(MAX(1-O998/$J998,0),1)</f>
        <v>1</v>
      </c>
      <c r="AA998" s="76">
        <f>IFERROR(MAX(1-P998/$J998,0),1)</f>
        <v>1</v>
      </c>
      <c r="AB998" s="65" t="str">
        <f>IF(SUM($J998,M998)=0,"Others",VLOOKUP(AA998,Master!$B$4:$D$13,3,TRUE))</f>
        <v>90-100%</v>
      </c>
      <c r="AC998" s="60" t="str">
        <f>IF(SUM(J998,K998)=0,"Others",IF(AND(K998=0,J998&gt;0),"Not Forecasted But Sold",IF(AND(K998&gt;0,J998=0),"Forecasted But Not Sold",IF(K998/J998&gt;1.1,"Overforecast",IF(K998/J998&lt;0.9,"Underforecast","Normal")))))</f>
        <v>Others</v>
      </c>
      <c r="AD998" s="61" t="str">
        <f>IF(SUM(J998,L998)=0,"Others",IF(AND(L998=0,J998&gt;0),"Not Forecasted But Sold",IF(AND(L998&gt;0,J998=0),"Forecasted But Not Sold",IF(L998/J998&gt;1.1,"Overforecast",IF(L998/J998&lt;0.9,"Underforecast","Normal")))))</f>
        <v>Others</v>
      </c>
      <c r="AE998" s="61" t="str">
        <f>IF(SUM(J998,M998)=0,"Others",IF(AND(M998=0,J998&gt;0),"Not Forecasted But Sold",IF(AND(M998&gt;0,J998=0),"Forecasted But Not Sold",IF(M998/J998&gt;1.1,"Overforecast",IF(M998/J998&lt;0.9,"Underforecast","Normal")))))</f>
        <v>Forecasted But Not Sold</v>
      </c>
      <c r="AF998" s="144" t="str">
        <f>IFERROR(IF(J998=0,"0",VLOOKUP(J998/M998,Master!$N$5:$P$11,3,TRUE)),"Sales Agst No FC")</f>
        <v>0</v>
      </c>
    </row>
    <row r="999" spans="1:32" x14ac:dyDescent="0.45">
      <c r="A999" s="60" t="s">
        <v>2302</v>
      </c>
      <c r="B999" s="61" t="s">
        <v>1121</v>
      </c>
      <c r="C999" s="61" t="s">
        <v>1139</v>
      </c>
      <c r="D999" s="61" t="s">
        <v>1150</v>
      </c>
      <c r="E999" s="62" t="s">
        <v>1110</v>
      </c>
      <c r="F999" s="62" t="s">
        <v>2285</v>
      </c>
      <c r="G999" s="63">
        <v>44593</v>
      </c>
      <c r="H999" s="64">
        <v>72171</v>
      </c>
      <c r="I999" s="61" t="str">
        <f t="shared" si="84"/>
        <v>Demand</v>
      </c>
      <c r="J999" s="66">
        <v>11152</v>
      </c>
      <c r="K999" s="67">
        <v>12642</v>
      </c>
      <c r="L999" s="64">
        <v>12642</v>
      </c>
      <c r="M999" s="64">
        <v>0</v>
      </c>
      <c r="N999" s="67">
        <f>ABS(K999-$J999)</f>
        <v>1490</v>
      </c>
      <c r="O999" s="64">
        <f>ABS(L999-$J999)</f>
        <v>1490</v>
      </c>
      <c r="P999" s="64">
        <f>ABS(M999-$J999)</f>
        <v>11152</v>
      </c>
      <c r="Q999" s="66">
        <v>1.1069303913952786</v>
      </c>
      <c r="R999" s="66">
        <f>$Q999*J999</f>
        <v>12344.487724840146</v>
      </c>
      <c r="S999" s="67">
        <f>$Q999*K999</f>
        <v>13993.814008019111</v>
      </c>
      <c r="T999" s="64">
        <f>$Q999*L999</f>
        <v>13993.814008019111</v>
      </c>
      <c r="U999" s="64">
        <f>$Q999*M999</f>
        <v>0</v>
      </c>
      <c r="V999" s="67">
        <f t="shared" ref="V999:V1004" si="85">ABS(S999-$R999)</f>
        <v>1649.3262831789652</v>
      </c>
      <c r="W999" s="64">
        <f t="shared" ref="W999:W1004" si="86">ABS(T999-$R999)</f>
        <v>1649.3262831789652</v>
      </c>
      <c r="X999" s="117">
        <f t="shared" ref="X999:X1004" si="87">ABS(U999-R999)</f>
        <v>12344.487724840146</v>
      </c>
      <c r="Y999" s="75">
        <f>IFERROR(MAX(1-N999/$J999,0),1)</f>
        <v>0.86639167862266864</v>
      </c>
      <c r="Z999" s="27">
        <f>IFERROR(MAX(1-O999/$J999,0),1)</f>
        <v>0.86639167862266864</v>
      </c>
      <c r="AA999" s="76">
        <f>IFERROR(MAX(1-P999/$J999,0),1)</f>
        <v>0</v>
      </c>
      <c r="AB999" s="65" t="str">
        <f>IF(SUM($J999,M999)=0,"Others",VLOOKUP(AA999,Master!$B$4:$D$13,3,TRUE))</f>
        <v>0-10%</v>
      </c>
      <c r="AC999" s="60" t="str">
        <f>IF(SUM(J999,K999)=0,"Others",IF(AND(K999=0,J999&gt;0),"Not Forecasted But Sold",IF(AND(K999&gt;0,J999=0),"Forecasted But Not Sold",IF(K999/J999&gt;1.1,"Overforecast",IF(K999/J999&lt;0.9,"Underforecast","Normal")))))</f>
        <v>Overforecast</v>
      </c>
      <c r="AD999" s="61" t="str">
        <f>IF(SUM(J999,L999)=0,"Others",IF(AND(L999=0,J999&gt;0),"Not Forecasted But Sold",IF(AND(L999&gt;0,J999=0),"Forecasted But Not Sold",IF(L999/J999&gt;1.1,"Overforecast",IF(L999/J999&lt;0.9,"Underforecast","Normal")))))</f>
        <v>Overforecast</v>
      </c>
      <c r="AE999" s="61" t="str">
        <f>IF(SUM(J999,M999)=0,"Others",IF(AND(M999=0,J999&gt;0),"Not Forecasted But Sold",IF(AND(M999&gt;0,J999=0),"Forecasted But Not Sold",IF(M999/J999&gt;1.1,"Overforecast",IF(M999/J999&lt;0.9,"Underforecast","Normal")))))</f>
        <v>Not Forecasted But Sold</v>
      </c>
      <c r="AF999" s="144" t="str">
        <f>IFERROR(IF(J999=0,"0",VLOOKUP(J999/M999,Master!$N$5:$P$11,3,TRUE)),"Sales Agst No FC")</f>
        <v>Sales Agst No FC</v>
      </c>
    </row>
    <row r="1000" spans="1:32" x14ac:dyDescent="0.45">
      <c r="A1000" s="60" t="s">
        <v>2302</v>
      </c>
      <c r="B1000" s="61" t="s">
        <v>1121</v>
      </c>
      <c r="C1000" s="61" t="s">
        <v>1139</v>
      </c>
      <c r="D1000" s="61" t="s">
        <v>1150</v>
      </c>
      <c r="E1000" s="62" t="s">
        <v>1111</v>
      </c>
      <c r="F1000" s="62" t="s">
        <v>2286</v>
      </c>
      <c r="G1000" s="63">
        <v>44593</v>
      </c>
      <c r="H1000" s="64">
        <v>45747</v>
      </c>
      <c r="I1000" s="61" t="str">
        <f t="shared" si="84"/>
        <v>Supply</v>
      </c>
      <c r="J1000" s="66">
        <v>46760</v>
      </c>
      <c r="K1000" s="67">
        <v>48249</v>
      </c>
      <c r="L1000" s="64">
        <v>48249</v>
      </c>
      <c r="M1000" s="64">
        <v>53131</v>
      </c>
      <c r="N1000" s="67">
        <f>ABS(K1000-$J1000)</f>
        <v>1489</v>
      </c>
      <c r="O1000" s="64">
        <f>ABS(L1000-$J1000)</f>
        <v>1489</v>
      </c>
      <c r="P1000" s="64">
        <f>ABS(M1000-$J1000)</f>
        <v>6371</v>
      </c>
      <c r="Q1000" s="66">
        <v>1.6421999999999974</v>
      </c>
      <c r="R1000" s="66">
        <f>$Q1000*J1000</f>
        <v>76789.271999999881</v>
      </c>
      <c r="S1000" s="67">
        <f>$Q1000*K1000</f>
        <v>79234.507799999876</v>
      </c>
      <c r="T1000" s="64">
        <f>$Q1000*L1000</f>
        <v>79234.507799999876</v>
      </c>
      <c r="U1000" s="64">
        <f>$Q1000*M1000</f>
        <v>87251.728199999867</v>
      </c>
      <c r="V1000" s="67">
        <f t="shared" si="85"/>
        <v>2445.2357999999949</v>
      </c>
      <c r="W1000" s="64">
        <f t="shared" si="86"/>
        <v>2445.2357999999949</v>
      </c>
      <c r="X1000" s="117">
        <f t="shared" si="87"/>
        <v>10462.456199999986</v>
      </c>
      <c r="Y1000" s="75">
        <f>IFERROR(MAX(1-N1000/$J1000,0),1)</f>
        <v>0.9681565440547476</v>
      </c>
      <c r="Z1000" s="27">
        <f>IFERROR(MAX(1-O1000/$J1000,0),1)</f>
        <v>0.9681565440547476</v>
      </c>
      <c r="AA1000" s="76">
        <f>IFERROR(MAX(1-P1000/$J1000,0),1)</f>
        <v>0.86375106928999146</v>
      </c>
      <c r="AB1000" s="65" t="str">
        <f>IF(SUM($J1000,M1000)=0,"Others",VLOOKUP(AA1000,Master!$B$4:$D$13,3,TRUE))</f>
        <v>80-90%</v>
      </c>
      <c r="AC1000" s="60" t="str">
        <f>IF(SUM(J1000,K1000)=0,"Others",IF(AND(K1000=0,J1000&gt;0),"Not Forecasted But Sold",IF(AND(K1000&gt;0,J1000=0),"Forecasted But Not Sold",IF(K1000/J1000&gt;1.1,"Overforecast",IF(K1000/J1000&lt;0.9,"Underforecast","Normal")))))</f>
        <v>Normal</v>
      </c>
      <c r="AD1000" s="61" t="str">
        <f>IF(SUM(J1000,L1000)=0,"Others",IF(AND(L1000=0,J1000&gt;0),"Not Forecasted But Sold",IF(AND(L1000&gt;0,J1000=0),"Forecasted But Not Sold",IF(L1000/J1000&gt;1.1,"Overforecast",IF(L1000/J1000&lt;0.9,"Underforecast","Normal")))))</f>
        <v>Normal</v>
      </c>
      <c r="AE1000" s="61" t="str">
        <f>IF(SUM(J1000,M1000)=0,"Others",IF(AND(M1000=0,J1000&gt;0),"Not Forecasted But Sold",IF(AND(M1000&gt;0,J1000=0),"Forecasted But Not Sold",IF(M1000/J1000&gt;1.1,"Overforecast",IF(M1000/J1000&lt;0.9,"Underforecast","Normal")))))</f>
        <v>Overforecast</v>
      </c>
      <c r="AF1000" s="144" t="str">
        <f>IFERROR(IF(J1000=0,"0",VLOOKUP(J1000/M1000,Master!$N$5:$P$11,3,TRUE)),"Sales Agst No FC")</f>
        <v>80-120</v>
      </c>
    </row>
    <row r="1001" spans="1:32" x14ac:dyDescent="0.45">
      <c r="A1001" s="60" t="s">
        <v>2302</v>
      </c>
      <c r="B1001" s="61" t="s">
        <v>1119</v>
      </c>
      <c r="C1001" s="61" t="s">
        <v>1143</v>
      </c>
      <c r="D1001" s="61" t="s">
        <v>1283</v>
      </c>
      <c r="E1001" s="62" t="s">
        <v>1112</v>
      </c>
      <c r="F1001" s="62" t="s">
        <v>2287</v>
      </c>
      <c r="G1001" s="63">
        <v>44593</v>
      </c>
      <c r="H1001" s="64">
        <v>3540</v>
      </c>
      <c r="I1001" s="61" t="str">
        <f t="shared" si="84"/>
        <v>Demand</v>
      </c>
      <c r="J1001" s="66">
        <v>222</v>
      </c>
      <c r="K1001" s="67">
        <v>77</v>
      </c>
      <c r="L1001" s="64">
        <v>77</v>
      </c>
      <c r="M1001" s="64">
        <v>40</v>
      </c>
      <c r="N1001" s="67">
        <f>ABS(K1001-$J1001)</f>
        <v>145</v>
      </c>
      <c r="O1001" s="64">
        <f>ABS(L1001-$J1001)</f>
        <v>145</v>
      </c>
      <c r="P1001" s="64">
        <f>ABS(M1001-$J1001)</f>
        <v>182</v>
      </c>
      <c r="Q1001" s="66">
        <v>50.010702637889686</v>
      </c>
      <c r="R1001" s="66">
        <f>$Q1001*J1001</f>
        <v>11102.37598561151</v>
      </c>
      <c r="S1001" s="67">
        <f>$Q1001*K1001</f>
        <v>3850.8241031175057</v>
      </c>
      <c r="T1001" s="64">
        <f>$Q1001*L1001</f>
        <v>3850.8241031175057</v>
      </c>
      <c r="U1001" s="64">
        <f>$Q1001*M1001</f>
        <v>2000.4281055155875</v>
      </c>
      <c r="V1001" s="67">
        <f t="shared" si="85"/>
        <v>7251.5518824940045</v>
      </c>
      <c r="W1001" s="64">
        <f t="shared" si="86"/>
        <v>7251.5518824940045</v>
      </c>
      <c r="X1001" s="117">
        <f t="shared" si="87"/>
        <v>9101.9478800959223</v>
      </c>
      <c r="Y1001" s="75">
        <f>IFERROR(MAX(1-N1001/$J1001,0),1)</f>
        <v>0.34684684684684686</v>
      </c>
      <c r="Z1001" s="27">
        <f>IFERROR(MAX(1-O1001/$J1001,0),1)</f>
        <v>0.34684684684684686</v>
      </c>
      <c r="AA1001" s="76">
        <f>IFERROR(MAX(1-P1001/$J1001,0),1)</f>
        <v>0.18018018018018023</v>
      </c>
      <c r="AB1001" s="65" t="str">
        <f>IF(SUM($J1001,M1001)=0,"Others",VLOOKUP(AA1001,Master!$B$4:$D$13,3,TRUE))</f>
        <v>10-20%</v>
      </c>
      <c r="AC1001" s="60" t="str">
        <f>IF(SUM(J1001,K1001)=0,"Others",IF(AND(K1001=0,J1001&gt;0),"Not Forecasted But Sold",IF(AND(K1001&gt;0,J1001=0),"Forecasted But Not Sold",IF(K1001/J1001&gt;1.1,"Overforecast",IF(K1001/J1001&lt;0.9,"Underforecast","Normal")))))</f>
        <v>Underforecast</v>
      </c>
      <c r="AD1001" s="61" t="str">
        <f>IF(SUM(J1001,L1001)=0,"Others",IF(AND(L1001=0,J1001&gt;0),"Not Forecasted But Sold",IF(AND(L1001&gt;0,J1001=0),"Forecasted But Not Sold",IF(L1001/J1001&gt;1.1,"Overforecast",IF(L1001/J1001&lt;0.9,"Underforecast","Normal")))))</f>
        <v>Underforecast</v>
      </c>
      <c r="AE1001" s="61" t="str">
        <f>IF(SUM(J1001,M1001)=0,"Others",IF(AND(M1001=0,J1001&gt;0),"Not Forecasted But Sold",IF(AND(M1001&gt;0,J1001=0),"Forecasted But Not Sold",IF(M1001/J1001&gt;1.1,"Overforecast",IF(M1001/J1001&lt;0.9,"Underforecast","Normal")))))</f>
        <v>Underforecast</v>
      </c>
      <c r="AF1001" s="144" t="str">
        <f>IFERROR(IF(J1001=0,"0",VLOOKUP(J1001/M1001,Master!$N$5:$P$11,3,TRUE)),"Sales Agst No FC")</f>
        <v>&gt;200"</v>
      </c>
    </row>
    <row r="1002" spans="1:32" x14ac:dyDescent="0.45">
      <c r="A1002" s="60" t="s">
        <v>2302</v>
      </c>
      <c r="B1002" s="61" t="s">
        <v>1122</v>
      </c>
      <c r="C1002" s="61" t="s">
        <v>1143</v>
      </c>
      <c r="D1002" s="61" t="s">
        <v>1283</v>
      </c>
      <c r="E1002" s="62" t="s">
        <v>1113</v>
      </c>
      <c r="F1002" s="62" t="s">
        <v>2288</v>
      </c>
      <c r="G1002" s="63">
        <v>44593</v>
      </c>
      <c r="H1002" s="64">
        <v>4128</v>
      </c>
      <c r="I1002" s="61" t="str">
        <f t="shared" si="84"/>
        <v>Demand</v>
      </c>
      <c r="J1002" s="66">
        <v>610</v>
      </c>
      <c r="K1002" s="67">
        <v>1000</v>
      </c>
      <c r="L1002" s="64">
        <v>1000</v>
      </c>
      <c r="M1002" s="64">
        <v>1080</v>
      </c>
      <c r="N1002" s="67">
        <f>ABS(K1002-$J1002)</f>
        <v>390</v>
      </c>
      <c r="O1002" s="64">
        <f>ABS(L1002-$J1002)</f>
        <v>390</v>
      </c>
      <c r="P1002" s="64">
        <f>ABS(M1002-$J1002)</f>
        <v>470</v>
      </c>
      <c r="Q1002" s="66">
        <v>3.3402941993105606</v>
      </c>
      <c r="R1002" s="66">
        <f>$Q1002*J1002</f>
        <v>2037.5794615794421</v>
      </c>
      <c r="S1002" s="67">
        <f>$Q1002*K1002</f>
        <v>3340.2941993105605</v>
      </c>
      <c r="T1002" s="64">
        <f>$Q1002*L1002</f>
        <v>3340.2941993105605</v>
      </c>
      <c r="U1002" s="64">
        <f>$Q1002*M1002</f>
        <v>3607.5177352554056</v>
      </c>
      <c r="V1002" s="67">
        <f t="shared" si="85"/>
        <v>1302.7147377311185</v>
      </c>
      <c r="W1002" s="64">
        <f t="shared" si="86"/>
        <v>1302.7147377311185</v>
      </c>
      <c r="X1002" s="117">
        <f t="shared" si="87"/>
        <v>1569.9382736759635</v>
      </c>
      <c r="Y1002" s="75">
        <f>IFERROR(MAX(1-N1002/$J1002,0),1)</f>
        <v>0.36065573770491799</v>
      </c>
      <c r="Z1002" s="27">
        <f>IFERROR(MAX(1-O1002/$J1002,0),1)</f>
        <v>0.36065573770491799</v>
      </c>
      <c r="AA1002" s="76">
        <f>IFERROR(MAX(1-P1002/$J1002,0),1)</f>
        <v>0.22950819672131151</v>
      </c>
      <c r="AB1002" s="65" t="str">
        <f>IF(SUM($J1002,M1002)=0,"Others",VLOOKUP(AA1002,Master!$B$4:$D$13,3,TRUE))</f>
        <v>20-30%</v>
      </c>
      <c r="AC1002" s="60" t="str">
        <f>IF(SUM(J1002,K1002)=0,"Others",IF(AND(K1002=0,J1002&gt;0),"Not Forecasted But Sold",IF(AND(K1002&gt;0,J1002=0),"Forecasted But Not Sold",IF(K1002/J1002&gt;1.1,"Overforecast",IF(K1002/J1002&lt;0.9,"Underforecast","Normal")))))</f>
        <v>Overforecast</v>
      </c>
      <c r="AD1002" s="61" t="str">
        <f>IF(SUM(J1002,L1002)=0,"Others",IF(AND(L1002=0,J1002&gt;0),"Not Forecasted But Sold",IF(AND(L1002&gt;0,J1002=0),"Forecasted But Not Sold",IF(L1002/J1002&gt;1.1,"Overforecast",IF(L1002/J1002&lt;0.9,"Underforecast","Normal")))))</f>
        <v>Overforecast</v>
      </c>
      <c r="AE1002" s="61" t="str">
        <f>IF(SUM(J1002,M1002)=0,"Others",IF(AND(M1002=0,J1002&gt;0),"Not Forecasted But Sold",IF(AND(M1002&gt;0,J1002=0),"Forecasted But Not Sold",IF(M1002/J1002&gt;1.1,"Overforecast",IF(M1002/J1002&lt;0.9,"Underforecast","Normal")))))</f>
        <v>Overforecast</v>
      </c>
      <c r="AF1002" s="144" t="str">
        <f>IFERROR(IF(J1002=0,"0",VLOOKUP(J1002/M1002,Master!$N$5:$P$11,3,TRUE)),"Sales Agst No FC")</f>
        <v>50-80</v>
      </c>
    </row>
    <row r="1003" spans="1:32" x14ac:dyDescent="0.45">
      <c r="A1003" s="60" t="s">
        <v>2302</v>
      </c>
      <c r="B1003" s="61" t="s">
        <v>1121</v>
      </c>
      <c r="C1003" s="61" t="s">
        <v>1141</v>
      </c>
      <c r="D1003" s="61" t="s">
        <v>1284</v>
      </c>
      <c r="E1003" s="62" t="s">
        <v>1114</v>
      </c>
      <c r="F1003" s="62" t="s">
        <v>2289</v>
      </c>
      <c r="G1003" s="63">
        <v>44593</v>
      </c>
      <c r="H1003" s="64">
        <v>2</v>
      </c>
      <c r="I1003" s="61" t="str">
        <f t="shared" si="84"/>
        <v>Demand</v>
      </c>
      <c r="J1003" s="66">
        <v>2</v>
      </c>
      <c r="K1003" s="67">
        <v>399</v>
      </c>
      <c r="L1003" s="64">
        <v>399</v>
      </c>
      <c r="M1003" s="64">
        <v>0</v>
      </c>
      <c r="N1003" s="67">
        <f>ABS(K1003-$J1003)</f>
        <v>397</v>
      </c>
      <c r="O1003" s="64">
        <f>ABS(L1003-$J1003)</f>
        <v>397</v>
      </c>
      <c r="P1003" s="64">
        <f>ABS(M1003-$J1003)</f>
        <v>2</v>
      </c>
      <c r="Q1003" s="66">
        <v>7.6683724713623125</v>
      </c>
      <c r="R1003" s="66">
        <f>$Q1003*J1003</f>
        <v>15.336744942724625</v>
      </c>
      <c r="S1003" s="67">
        <f>$Q1003*K1003</f>
        <v>3059.6806160735628</v>
      </c>
      <c r="T1003" s="64">
        <f>$Q1003*L1003</f>
        <v>3059.6806160735628</v>
      </c>
      <c r="U1003" s="64">
        <f>$Q1003*M1003</f>
        <v>0</v>
      </c>
      <c r="V1003" s="67">
        <f t="shared" si="85"/>
        <v>3044.3438711308381</v>
      </c>
      <c r="W1003" s="64">
        <f t="shared" si="86"/>
        <v>3044.3438711308381</v>
      </c>
      <c r="X1003" s="117">
        <f t="shared" si="87"/>
        <v>15.336744942724625</v>
      </c>
      <c r="Y1003" s="75">
        <f>IFERROR(MAX(1-N1003/$J1003,0),1)</f>
        <v>0</v>
      </c>
      <c r="Z1003" s="27">
        <f>IFERROR(MAX(1-O1003/$J1003,0),1)</f>
        <v>0</v>
      </c>
      <c r="AA1003" s="76">
        <f>IFERROR(MAX(1-P1003/$J1003,0),1)</f>
        <v>0</v>
      </c>
      <c r="AB1003" s="65" t="str">
        <f>IF(SUM($J1003,M1003)=0,"Others",VLOOKUP(AA1003,Master!$B$4:$D$13,3,TRUE))</f>
        <v>0-10%</v>
      </c>
      <c r="AC1003" s="60" t="str">
        <f>IF(SUM(J1003,K1003)=0,"Others",IF(AND(K1003=0,J1003&gt;0),"Not Forecasted But Sold",IF(AND(K1003&gt;0,J1003=0),"Forecasted But Not Sold",IF(K1003/J1003&gt;1.1,"Overforecast",IF(K1003/J1003&lt;0.9,"Underforecast","Normal")))))</f>
        <v>Overforecast</v>
      </c>
      <c r="AD1003" s="61" t="str">
        <f>IF(SUM(J1003,L1003)=0,"Others",IF(AND(L1003=0,J1003&gt;0),"Not Forecasted But Sold",IF(AND(L1003&gt;0,J1003=0),"Forecasted But Not Sold",IF(L1003/J1003&gt;1.1,"Overforecast",IF(L1003/J1003&lt;0.9,"Underforecast","Normal")))))</f>
        <v>Overforecast</v>
      </c>
      <c r="AE1003" s="61" t="str">
        <f>IF(SUM(J1003,M1003)=0,"Others",IF(AND(M1003=0,J1003&gt;0),"Not Forecasted But Sold",IF(AND(M1003&gt;0,J1003=0),"Forecasted But Not Sold",IF(M1003/J1003&gt;1.1,"Overforecast",IF(M1003/J1003&lt;0.9,"Underforecast","Normal")))))</f>
        <v>Not Forecasted But Sold</v>
      </c>
      <c r="AF1003" s="144" t="str">
        <f>IFERROR(IF(J1003=0,"0",VLOOKUP(J1003/M1003,Master!$N$5:$P$11,3,TRUE)),"Sales Agst No FC")</f>
        <v>Sales Agst No FC</v>
      </c>
    </row>
    <row r="1004" spans="1:32" ht="14.65" thickBot="1" x14ac:dyDescent="0.5">
      <c r="A1004" s="60" t="s">
        <v>2302</v>
      </c>
      <c r="B1004" s="61" t="s">
        <v>1121</v>
      </c>
      <c r="C1004" s="61" t="s">
        <v>1141</v>
      </c>
      <c r="D1004" s="61" t="s">
        <v>1285</v>
      </c>
      <c r="E1004" s="62" t="s">
        <v>1115</v>
      </c>
      <c r="F1004" s="62" t="s">
        <v>2290</v>
      </c>
      <c r="G1004" s="63">
        <v>44593</v>
      </c>
      <c r="H1004" s="64">
        <v>33858</v>
      </c>
      <c r="I1004" s="61" t="str">
        <f t="shared" si="84"/>
        <v>Demand</v>
      </c>
      <c r="J1004" s="85">
        <v>18884</v>
      </c>
      <c r="K1004" s="120">
        <v>14546</v>
      </c>
      <c r="L1004" s="121">
        <v>14546</v>
      </c>
      <c r="M1004" s="121">
        <v>13546</v>
      </c>
      <c r="N1004" s="120">
        <f>ABS(K1004-$J1004)</f>
        <v>4338</v>
      </c>
      <c r="O1004" s="121">
        <f>ABS(L1004-$J1004)</f>
        <v>4338</v>
      </c>
      <c r="P1004" s="121">
        <f>ABS(M1004-$J1004)</f>
        <v>5338</v>
      </c>
      <c r="Q1004" s="85">
        <v>0.92642339473210011</v>
      </c>
      <c r="R1004" s="85">
        <f>$Q1004*J1004</f>
        <v>17494.579386120979</v>
      </c>
      <c r="S1004" s="120">
        <f>$Q1004*K1004</f>
        <v>13475.754699773128</v>
      </c>
      <c r="T1004" s="121">
        <f>$Q1004*L1004</f>
        <v>13475.754699773128</v>
      </c>
      <c r="U1004" s="121">
        <f>$Q1004*M1004</f>
        <v>12549.331305041029</v>
      </c>
      <c r="V1004" s="120">
        <f t="shared" si="85"/>
        <v>4018.8246863478507</v>
      </c>
      <c r="W1004" s="121">
        <f t="shared" si="86"/>
        <v>4018.8246863478507</v>
      </c>
      <c r="X1004" s="127">
        <f t="shared" si="87"/>
        <v>4945.2480810799498</v>
      </c>
      <c r="Y1004" s="122">
        <f>IFERROR(MAX(1-N1004/$J1004,0),1)</f>
        <v>0.77028171997458172</v>
      </c>
      <c r="Z1004" s="123">
        <f>IFERROR(MAX(1-O1004/$J1004,0),1)</f>
        <v>0.77028171997458172</v>
      </c>
      <c r="AA1004" s="124">
        <f>IFERROR(MAX(1-P1004/$J1004,0),1)</f>
        <v>0.71732683753442061</v>
      </c>
      <c r="AB1004" s="125" t="str">
        <f>IF(SUM($J1004,M1004)=0,"Others",VLOOKUP(AA1004,Master!$B$4:$D$13,3,TRUE))</f>
        <v>70-80%</v>
      </c>
      <c r="AC1004" s="83" t="str">
        <f>IF(SUM(J1004,K1004)=0,"Others",IF(AND(K1004=0,J1004&gt;0),"Not Forecasted But Sold",IF(AND(K1004&gt;0,J1004=0),"Forecasted But Not Sold",IF(K1004/J1004&gt;1.1,"Overforecast",IF(K1004/J1004&lt;0.9,"Underforecast","Normal")))))</f>
        <v>Underforecast</v>
      </c>
      <c r="AD1004" s="84" t="str">
        <f>IF(SUM(J1004,L1004)=0,"Others",IF(AND(L1004=0,J1004&gt;0),"Not Forecasted But Sold",IF(AND(L1004&gt;0,J1004=0),"Forecasted But Not Sold",IF(L1004/J1004&gt;1.1,"Overforecast",IF(L1004/J1004&lt;0.9,"Underforecast","Normal")))))</f>
        <v>Underforecast</v>
      </c>
      <c r="AE1004" s="84" t="str">
        <f>IF(SUM(J1004,M1004)=0,"Others",IF(AND(M1004=0,J1004&gt;0),"Not Forecasted But Sold",IF(AND(M1004&gt;0,J1004=0),"Forecasted But Not Sold",IF(M1004/J1004&gt;1.1,"Overforecast",IF(M1004/J1004&lt;0.9,"Underforecast","Normal")))))</f>
        <v>Underforecast</v>
      </c>
      <c r="AF1004" s="145" t="str">
        <f>IFERROR(IF(J1004=0,"0",VLOOKUP(J1004/M1004,Master!$N$5:$P$11,3,TRUE)),"Sales Agst No FC")</f>
        <v>120-150</v>
      </c>
    </row>
  </sheetData>
  <autoFilter ref="A5:AF1004" xr:uid="{D8562BEB-9B04-4B76-BD5A-D7C5A1E8A871}"/>
  <mergeCells count="9">
    <mergeCell ref="S4:U4"/>
    <mergeCell ref="AC4:AE4"/>
    <mergeCell ref="V4:X4"/>
    <mergeCell ref="R3:X3"/>
    <mergeCell ref="K4:M4"/>
    <mergeCell ref="N4:P4"/>
    <mergeCell ref="Y4:AA4"/>
    <mergeCell ref="J3:P3"/>
    <mergeCell ref="Y3:AF3"/>
  </mergeCells>
  <phoneticPr fontId="15" type="noConversion"/>
  <pageMargins left="0.7" right="0.7" top="0.75" bottom="0.75" header="0.3" footer="0.3"/>
  <pageSetup orientation="portrait" r:id="rId1"/>
  <ignoredErrors>
    <ignoredError sqref="X7:X8 X950 X948:X949 X947 X945:X946 X944 X941:X943 X934:X940 X931:X933 X928:X930 X926:X927 X923:X925 X922 X919:X921 X918 X916:X917 X914:X915 X913 X912 X901:X911 X882:X900 X881 X880 X877:X879 X876 X875 X874 X861:X873 X860 X819:X859 X815:X818 X814 X799:X813 X791:X798 X789:X790 X770:X788 X746:X769 X740:X745 X703:X739 X694:X702 X691:X693 X688:X690 X685:X687 X681:X684 X680 X669:X679 X667:X668 X663:X666 X641:X662 X638:X640 X624:X637 X599:X623 X594:X598 X576:X593 X569:X575 X565:X568 X563:X564 X559:X562 X555:X558 X552:X554 X550:X551 X541:X549 X540 X537:X539 X535:X536 X527:X534 X525:X526 X522:X524 X521 X519:X520 X516:X518 X514:X515 X510:X513 X506:X509 X489:X505 X486:X488 X468:X485 X462:X467 X454:X461 X453 X452 X451 X450 X446:X449 X427:X445 X416:X426 X414:X415 X413 X411:X412 X409:X410 X407:X408 X406 X405 X403:X404 X402 X401 X390:X400 X389 X382:X388 X365:X381 X357:X364 X356 X353:X355 X336:X352 X312:X335 X306:X311 X302:X305 X300:X301 X299 X282:X298 X281 X279:X280 X272:X278 X271 X267:X270 X262:X266 X260:X261 X254:X259 X248:X253 X247 X246 X241:X245 X238:X240 X235:X237 X233:X234 X219:X232 X205:X218 X204 X189:X203 X187:X188 X147:X186 X143:X146 X141:X142 X124:X140 X123 X122 X116:X121 X113:X115 X112 X107:X111 X106 X105 X99:X104 X98 X95:X97 X85:X94 X81:X84 X80 X54:X79 X51:X53 X50 X40:X49 X25:X39 X15:X24 X9:X1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AD14-AA60-4E94-8536-6C000D299D81}">
  <sheetPr>
    <tabColor theme="4" tint="0.59999389629810485"/>
  </sheetPr>
  <dimension ref="A4:N986"/>
  <sheetViews>
    <sheetView showGridLines="0" workbookViewId="0">
      <selection activeCell="A6" sqref="A6"/>
    </sheetView>
  </sheetViews>
  <sheetFormatPr defaultColWidth="9.1328125" defaultRowHeight="14.25" x14ac:dyDescent="0.45"/>
  <cols>
    <col min="1" max="1" width="20.33203125" style="1" bestFit="1" customWidth="1"/>
    <col min="2" max="2" width="7.59765625" style="1" bestFit="1" customWidth="1"/>
    <col min="3" max="3" width="10" style="1" bestFit="1" customWidth="1"/>
    <col min="4" max="4" width="21" style="1" bestFit="1" customWidth="1"/>
    <col min="5" max="5" width="25.265625" style="1" bestFit="1" customWidth="1"/>
    <col min="6" max="6" width="13.86328125" style="1" bestFit="1" customWidth="1"/>
    <col min="7" max="7" width="50.265625" style="1" customWidth="1"/>
    <col min="8" max="8" width="17.9296875" style="1" bestFit="1" customWidth="1"/>
    <col min="9" max="14" width="11.73046875" style="1" bestFit="1" customWidth="1"/>
    <col min="15" max="16384" width="9.1328125" style="1"/>
  </cols>
  <sheetData>
    <row r="4" spans="1:14" ht="14.65" thickBot="1" x14ac:dyDescent="0.5"/>
    <row r="5" spans="1:14" ht="14.65" thickBot="1" x14ac:dyDescent="0.5">
      <c r="G5" s="11"/>
      <c r="H5" s="77"/>
      <c r="I5" s="113" t="s">
        <v>95</v>
      </c>
      <c r="J5" s="114"/>
      <c r="K5" s="114"/>
      <c r="L5" s="114"/>
      <c r="M5" s="114"/>
      <c r="N5" s="115"/>
    </row>
    <row r="6" spans="1:14" ht="14.65" thickBot="1" x14ac:dyDescent="0.5">
      <c r="A6" s="53" t="s">
        <v>2303</v>
      </c>
      <c r="B6" s="54" t="s">
        <v>39</v>
      </c>
      <c r="C6" s="53" t="s">
        <v>29</v>
      </c>
      <c r="D6" s="54" t="s">
        <v>1116</v>
      </c>
      <c r="E6" s="54" t="s">
        <v>1118</v>
      </c>
      <c r="F6" s="54" t="s">
        <v>25</v>
      </c>
      <c r="G6" s="55" t="s">
        <v>38</v>
      </c>
      <c r="H6" s="56" t="s">
        <v>2301</v>
      </c>
      <c r="I6" s="148">
        <v>44621</v>
      </c>
      <c r="J6" s="148">
        <v>44652</v>
      </c>
      <c r="K6" s="148">
        <v>44682</v>
      </c>
      <c r="L6" s="148">
        <v>44713</v>
      </c>
      <c r="M6" s="148">
        <v>44743</v>
      </c>
      <c r="N6" s="149">
        <v>44774</v>
      </c>
    </row>
    <row r="7" spans="1:14" x14ac:dyDescent="0.45">
      <c r="A7" s="78">
        <f t="shared" ref="A7:A56" si="0">AVERAGE(I7:K7)</f>
        <v>0</v>
      </c>
      <c r="B7" s="79">
        <f t="shared" ref="B7:B56" si="1">IFERROR(H7/A7,0)</f>
        <v>0</v>
      </c>
      <c r="C7" s="60" t="s">
        <v>1122</v>
      </c>
      <c r="D7" s="61" t="s">
        <v>1130</v>
      </c>
      <c r="E7" s="61" t="s">
        <v>1240</v>
      </c>
      <c r="F7" s="61" t="s">
        <v>680</v>
      </c>
      <c r="G7" s="61" t="s">
        <v>1855</v>
      </c>
      <c r="H7" s="66">
        <v>0</v>
      </c>
      <c r="I7" s="80">
        <v>0</v>
      </c>
      <c r="J7" s="80">
        <v>0</v>
      </c>
      <c r="K7" s="80">
        <v>0</v>
      </c>
      <c r="L7" s="80">
        <v>0</v>
      </c>
      <c r="M7" s="80">
        <v>0</v>
      </c>
      <c r="N7" s="81">
        <v>0</v>
      </c>
    </row>
    <row r="8" spans="1:14" x14ac:dyDescent="0.45">
      <c r="A8" s="78">
        <f t="shared" si="0"/>
        <v>600</v>
      </c>
      <c r="B8" s="79">
        <f t="shared" si="1"/>
        <v>5.1583333333333332</v>
      </c>
      <c r="C8" s="60" t="s">
        <v>1122</v>
      </c>
      <c r="D8" s="61" t="s">
        <v>1130</v>
      </c>
      <c r="E8" s="61" t="s">
        <v>1240</v>
      </c>
      <c r="F8" s="61" t="s">
        <v>681</v>
      </c>
      <c r="G8" s="61" t="s">
        <v>1856</v>
      </c>
      <c r="H8" s="66">
        <v>3095</v>
      </c>
      <c r="I8" s="80">
        <v>600</v>
      </c>
      <c r="J8" s="80">
        <v>600</v>
      </c>
      <c r="K8" s="80">
        <v>600</v>
      </c>
      <c r="L8" s="80">
        <v>600</v>
      </c>
      <c r="M8" s="80">
        <v>600</v>
      </c>
      <c r="N8" s="81">
        <v>0</v>
      </c>
    </row>
    <row r="9" spans="1:14" x14ac:dyDescent="0.45">
      <c r="A9" s="78">
        <f t="shared" si="0"/>
        <v>280</v>
      </c>
      <c r="B9" s="79">
        <f t="shared" si="1"/>
        <v>3.8642857142857143</v>
      </c>
      <c r="C9" s="60" t="s">
        <v>1122</v>
      </c>
      <c r="D9" s="61" t="s">
        <v>1130</v>
      </c>
      <c r="E9" s="61" t="s">
        <v>1240</v>
      </c>
      <c r="F9" s="61" t="s">
        <v>682</v>
      </c>
      <c r="G9" s="61" t="s">
        <v>1857</v>
      </c>
      <c r="H9" s="66">
        <v>1082</v>
      </c>
      <c r="I9" s="80">
        <v>280</v>
      </c>
      <c r="J9" s="80">
        <v>280</v>
      </c>
      <c r="K9" s="80">
        <v>280</v>
      </c>
      <c r="L9" s="80">
        <v>0</v>
      </c>
      <c r="M9" s="80">
        <v>0</v>
      </c>
      <c r="N9" s="81">
        <v>0</v>
      </c>
    </row>
    <row r="10" spans="1:14" x14ac:dyDescent="0.45">
      <c r="A10" s="78">
        <f t="shared" si="0"/>
        <v>0</v>
      </c>
      <c r="B10" s="79">
        <f t="shared" si="1"/>
        <v>0</v>
      </c>
      <c r="C10" s="60" t="s">
        <v>1122</v>
      </c>
      <c r="D10" s="61" t="s">
        <v>1130</v>
      </c>
      <c r="E10" s="61" t="s">
        <v>1240</v>
      </c>
      <c r="F10" s="61" t="s">
        <v>683</v>
      </c>
      <c r="G10" s="61" t="s">
        <v>1858</v>
      </c>
      <c r="H10" s="66">
        <v>852</v>
      </c>
      <c r="I10" s="80">
        <v>0</v>
      </c>
      <c r="J10" s="80">
        <v>0</v>
      </c>
      <c r="K10" s="80">
        <v>0</v>
      </c>
      <c r="L10" s="80">
        <v>0</v>
      </c>
      <c r="M10" s="80">
        <v>0</v>
      </c>
      <c r="N10" s="81">
        <v>0</v>
      </c>
    </row>
    <row r="11" spans="1:14" x14ac:dyDescent="0.45">
      <c r="A11" s="78">
        <f t="shared" si="0"/>
        <v>200</v>
      </c>
      <c r="B11" s="79">
        <f t="shared" si="1"/>
        <v>17.465</v>
      </c>
      <c r="C11" s="60" t="s">
        <v>1122</v>
      </c>
      <c r="D11" s="61" t="s">
        <v>1130</v>
      </c>
      <c r="E11" s="61" t="s">
        <v>1240</v>
      </c>
      <c r="F11" s="61" t="s">
        <v>684</v>
      </c>
      <c r="G11" s="61" t="s">
        <v>1859</v>
      </c>
      <c r="H11" s="66">
        <v>3493</v>
      </c>
      <c r="I11" s="80">
        <v>200</v>
      </c>
      <c r="J11" s="80">
        <v>200</v>
      </c>
      <c r="K11" s="80">
        <v>200</v>
      </c>
      <c r="L11" s="80">
        <v>200</v>
      </c>
      <c r="M11" s="80">
        <v>200</v>
      </c>
      <c r="N11" s="81">
        <v>200</v>
      </c>
    </row>
    <row r="12" spans="1:14" x14ac:dyDescent="0.45">
      <c r="A12" s="78">
        <f t="shared" si="0"/>
        <v>41.666666666666664</v>
      </c>
      <c r="B12" s="79">
        <f t="shared" si="1"/>
        <v>80.376000000000005</v>
      </c>
      <c r="C12" s="60" t="s">
        <v>1122</v>
      </c>
      <c r="D12" s="61" t="s">
        <v>1130</v>
      </c>
      <c r="E12" s="61" t="s">
        <v>1240</v>
      </c>
      <c r="F12" s="61" t="s">
        <v>685</v>
      </c>
      <c r="G12" s="61" t="s">
        <v>1860</v>
      </c>
      <c r="H12" s="66">
        <v>3349</v>
      </c>
      <c r="I12" s="80">
        <v>85</v>
      </c>
      <c r="J12" s="80">
        <v>20</v>
      </c>
      <c r="K12" s="80">
        <v>20</v>
      </c>
      <c r="L12" s="80">
        <v>20</v>
      </c>
      <c r="M12" s="80">
        <v>20</v>
      </c>
      <c r="N12" s="81">
        <v>20</v>
      </c>
    </row>
    <row r="13" spans="1:14" x14ac:dyDescent="0.45">
      <c r="A13" s="78">
        <f t="shared" si="0"/>
        <v>1207.3333333333333</v>
      </c>
      <c r="B13" s="79">
        <f t="shared" si="1"/>
        <v>15.733020430701272</v>
      </c>
      <c r="C13" s="60" t="s">
        <v>1122</v>
      </c>
      <c r="D13" s="61" t="s">
        <v>1130</v>
      </c>
      <c r="E13" s="61" t="s">
        <v>1175</v>
      </c>
      <c r="F13" s="61" t="s">
        <v>263</v>
      </c>
      <c r="G13" s="61" t="s">
        <v>1439</v>
      </c>
      <c r="H13" s="66">
        <v>18995</v>
      </c>
      <c r="I13" s="80">
        <v>1250</v>
      </c>
      <c r="J13" s="80">
        <v>1250</v>
      </c>
      <c r="K13" s="80">
        <v>1122</v>
      </c>
      <c r="L13" s="80">
        <v>1122</v>
      </c>
      <c r="M13" s="80">
        <v>1122</v>
      </c>
      <c r="N13" s="81">
        <v>1122</v>
      </c>
    </row>
    <row r="14" spans="1:14" x14ac:dyDescent="0.45">
      <c r="A14" s="78">
        <f t="shared" si="0"/>
        <v>175</v>
      </c>
      <c r="B14" s="79">
        <f t="shared" si="1"/>
        <v>3.9542857142857142</v>
      </c>
      <c r="C14" s="60" t="s">
        <v>1122</v>
      </c>
      <c r="D14" s="61" t="s">
        <v>1130</v>
      </c>
      <c r="E14" s="61" t="s">
        <v>1175</v>
      </c>
      <c r="F14" s="61" t="s">
        <v>266</v>
      </c>
      <c r="G14" s="61" t="s">
        <v>1442</v>
      </c>
      <c r="H14" s="66">
        <v>692</v>
      </c>
      <c r="I14" s="80">
        <v>175</v>
      </c>
      <c r="J14" s="80">
        <v>175</v>
      </c>
      <c r="K14" s="80">
        <v>175</v>
      </c>
      <c r="L14" s="80">
        <v>175</v>
      </c>
      <c r="M14" s="80">
        <v>175</v>
      </c>
      <c r="N14" s="81">
        <v>175</v>
      </c>
    </row>
    <row r="15" spans="1:14" x14ac:dyDescent="0.45">
      <c r="A15" s="78">
        <f t="shared" si="0"/>
        <v>130</v>
      </c>
      <c r="B15" s="79">
        <f t="shared" si="1"/>
        <v>8.4923076923076923</v>
      </c>
      <c r="C15" s="60" t="s">
        <v>1122</v>
      </c>
      <c r="D15" s="61" t="s">
        <v>1130</v>
      </c>
      <c r="E15" s="61" t="s">
        <v>1175</v>
      </c>
      <c r="F15" s="61" t="s">
        <v>267</v>
      </c>
      <c r="G15" s="61" t="s">
        <v>1443</v>
      </c>
      <c r="H15" s="66">
        <v>1104</v>
      </c>
      <c r="I15" s="80">
        <v>130</v>
      </c>
      <c r="J15" s="80">
        <v>130</v>
      </c>
      <c r="K15" s="80">
        <v>130</v>
      </c>
      <c r="L15" s="80">
        <v>130</v>
      </c>
      <c r="M15" s="80">
        <v>130</v>
      </c>
      <c r="N15" s="81">
        <v>130</v>
      </c>
    </row>
    <row r="16" spans="1:14" x14ac:dyDescent="0.45">
      <c r="A16" s="78">
        <f t="shared" si="0"/>
        <v>4200</v>
      </c>
      <c r="B16" s="79">
        <f t="shared" si="1"/>
        <v>2.3895238095238094</v>
      </c>
      <c r="C16" s="60" t="s">
        <v>1122</v>
      </c>
      <c r="D16" s="61" t="s">
        <v>1134</v>
      </c>
      <c r="E16" s="61" t="s">
        <v>1149</v>
      </c>
      <c r="F16" s="61" t="s">
        <v>120</v>
      </c>
      <c r="G16" s="61" t="s">
        <v>1297</v>
      </c>
      <c r="H16" s="66">
        <v>10036</v>
      </c>
      <c r="I16" s="80">
        <v>4200</v>
      </c>
      <c r="J16" s="80">
        <v>4200</v>
      </c>
      <c r="K16" s="80">
        <v>4200</v>
      </c>
      <c r="L16" s="80">
        <v>4200</v>
      </c>
      <c r="M16" s="80">
        <v>4200</v>
      </c>
      <c r="N16" s="81">
        <v>4200</v>
      </c>
    </row>
    <row r="17" spans="1:14" x14ac:dyDescent="0.45">
      <c r="A17" s="78">
        <f t="shared" si="0"/>
        <v>9000</v>
      </c>
      <c r="B17" s="79">
        <f t="shared" si="1"/>
        <v>2.9686666666666666</v>
      </c>
      <c r="C17" s="60" t="s">
        <v>1122</v>
      </c>
      <c r="D17" s="61" t="s">
        <v>1134</v>
      </c>
      <c r="E17" s="61" t="s">
        <v>1149</v>
      </c>
      <c r="F17" s="61" t="s">
        <v>121</v>
      </c>
      <c r="G17" s="61" t="s">
        <v>1298</v>
      </c>
      <c r="H17" s="66">
        <v>26718</v>
      </c>
      <c r="I17" s="80">
        <v>9000</v>
      </c>
      <c r="J17" s="80">
        <v>9000</v>
      </c>
      <c r="K17" s="80">
        <v>9000</v>
      </c>
      <c r="L17" s="80">
        <v>9000</v>
      </c>
      <c r="M17" s="80">
        <v>8200</v>
      </c>
      <c r="N17" s="81">
        <v>8200</v>
      </c>
    </row>
    <row r="18" spans="1:14" x14ac:dyDescent="0.45">
      <c r="A18" s="78">
        <f t="shared" si="0"/>
        <v>14000</v>
      </c>
      <c r="B18" s="79">
        <f t="shared" si="1"/>
        <v>3.9572857142857143</v>
      </c>
      <c r="C18" s="60" t="s">
        <v>1122</v>
      </c>
      <c r="D18" s="61" t="s">
        <v>1134</v>
      </c>
      <c r="E18" s="61" t="s">
        <v>1149</v>
      </c>
      <c r="F18" s="61" t="s">
        <v>123</v>
      </c>
      <c r="G18" s="61" t="s">
        <v>1300</v>
      </c>
      <c r="H18" s="66">
        <v>55402</v>
      </c>
      <c r="I18" s="80">
        <v>14000</v>
      </c>
      <c r="J18" s="80">
        <v>14000</v>
      </c>
      <c r="K18" s="80">
        <v>14000</v>
      </c>
      <c r="L18" s="80">
        <v>14000</v>
      </c>
      <c r="M18" s="80">
        <v>12900</v>
      </c>
      <c r="N18" s="81">
        <v>12900</v>
      </c>
    </row>
    <row r="19" spans="1:14" x14ac:dyDescent="0.45">
      <c r="A19" s="78">
        <f t="shared" si="0"/>
        <v>8500</v>
      </c>
      <c r="B19" s="79">
        <f t="shared" si="1"/>
        <v>3.7257647058823529</v>
      </c>
      <c r="C19" s="60" t="s">
        <v>1122</v>
      </c>
      <c r="D19" s="61" t="s">
        <v>1134</v>
      </c>
      <c r="E19" s="61" t="s">
        <v>1149</v>
      </c>
      <c r="F19" s="61" t="s">
        <v>122</v>
      </c>
      <c r="G19" s="61" t="s">
        <v>1299</v>
      </c>
      <c r="H19" s="66">
        <v>31669</v>
      </c>
      <c r="I19" s="80">
        <v>8500</v>
      </c>
      <c r="J19" s="80">
        <v>8500</v>
      </c>
      <c r="K19" s="80">
        <v>8500</v>
      </c>
      <c r="L19" s="80">
        <v>8500</v>
      </c>
      <c r="M19" s="80">
        <v>7900</v>
      </c>
      <c r="N19" s="81">
        <v>7900</v>
      </c>
    </row>
    <row r="20" spans="1:14" x14ac:dyDescent="0.45">
      <c r="A20" s="78">
        <f t="shared" si="0"/>
        <v>2000</v>
      </c>
      <c r="B20" s="79">
        <f t="shared" si="1"/>
        <v>5.3695000000000004</v>
      </c>
      <c r="C20" s="60" t="s">
        <v>1122</v>
      </c>
      <c r="D20" s="61" t="s">
        <v>1130</v>
      </c>
      <c r="E20" s="61" t="s">
        <v>1175</v>
      </c>
      <c r="F20" s="61" t="s">
        <v>268</v>
      </c>
      <c r="G20" s="61" t="s">
        <v>1444</v>
      </c>
      <c r="H20" s="66">
        <v>10739</v>
      </c>
      <c r="I20" s="80">
        <v>2000</v>
      </c>
      <c r="J20" s="80">
        <v>2000</v>
      </c>
      <c r="K20" s="80">
        <v>2000</v>
      </c>
      <c r="L20" s="80">
        <v>2800</v>
      </c>
      <c r="M20" s="80">
        <v>2800</v>
      </c>
      <c r="N20" s="81">
        <v>2800</v>
      </c>
    </row>
    <row r="21" spans="1:14" x14ac:dyDescent="0.45">
      <c r="A21" s="78">
        <f t="shared" si="0"/>
        <v>4200</v>
      </c>
      <c r="B21" s="79">
        <f t="shared" si="1"/>
        <v>4.4147619047619049</v>
      </c>
      <c r="C21" s="60" t="s">
        <v>1122</v>
      </c>
      <c r="D21" s="61" t="s">
        <v>1130</v>
      </c>
      <c r="E21" s="61" t="s">
        <v>1175</v>
      </c>
      <c r="F21" s="61" t="s">
        <v>270</v>
      </c>
      <c r="G21" s="61" t="s">
        <v>1446</v>
      </c>
      <c r="H21" s="66">
        <v>18542</v>
      </c>
      <c r="I21" s="80">
        <v>4200</v>
      </c>
      <c r="J21" s="80">
        <v>4200</v>
      </c>
      <c r="K21" s="80">
        <v>4200</v>
      </c>
      <c r="L21" s="80">
        <v>4200</v>
      </c>
      <c r="M21" s="80">
        <v>4200</v>
      </c>
      <c r="N21" s="81">
        <v>4200</v>
      </c>
    </row>
    <row r="22" spans="1:14" x14ac:dyDescent="0.45">
      <c r="A22" s="78">
        <f t="shared" si="0"/>
        <v>5000</v>
      </c>
      <c r="B22" s="79">
        <f t="shared" si="1"/>
        <v>13.0694</v>
      </c>
      <c r="C22" s="60" t="s">
        <v>1122</v>
      </c>
      <c r="D22" s="61" t="s">
        <v>1130</v>
      </c>
      <c r="E22" s="61" t="s">
        <v>1182</v>
      </c>
      <c r="F22" s="61" t="s">
        <v>306</v>
      </c>
      <c r="G22" s="61" t="s">
        <v>1482</v>
      </c>
      <c r="H22" s="66">
        <v>65347</v>
      </c>
      <c r="I22" s="80">
        <v>5000</v>
      </c>
      <c r="J22" s="80">
        <v>5000</v>
      </c>
      <c r="K22" s="80">
        <v>5000</v>
      </c>
      <c r="L22" s="80">
        <v>5000</v>
      </c>
      <c r="M22" s="80">
        <v>5000</v>
      </c>
      <c r="N22" s="81">
        <v>5000</v>
      </c>
    </row>
    <row r="23" spans="1:14" x14ac:dyDescent="0.45">
      <c r="A23" s="78">
        <f t="shared" si="0"/>
        <v>3333.3333333333335</v>
      </c>
      <c r="B23" s="79">
        <f t="shared" si="1"/>
        <v>15.665699999999999</v>
      </c>
      <c r="C23" s="60" t="s">
        <v>1122</v>
      </c>
      <c r="D23" s="61" t="s">
        <v>1130</v>
      </c>
      <c r="E23" s="61" t="s">
        <v>1182</v>
      </c>
      <c r="F23" s="61" t="s">
        <v>307</v>
      </c>
      <c r="G23" s="61" t="s">
        <v>1483</v>
      </c>
      <c r="H23" s="66">
        <v>52219</v>
      </c>
      <c r="I23" s="80">
        <v>3200</v>
      </c>
      <c r="J23" s="80">
        <v>3200</v>
      </c>
      <c r="K23" s="80">
        <v>3600</v>
      </c>
      <c r="L23" s="80">
        <v>3600</v>
      </c>
      <c r="M23" s="80">
        <v>4840</v>
      </c>
      <c r="N23" s="81">
        <v>4840</v>
      </c>
    </row>
    <row r="24" spans="1:14" x14ac:dyDescent="0.45">
      <c r="A24" s="78">
        <f t="shared" si="0"/>
        <v>220</v>
      </c>
      <c r="B24" s="79">
        <f t="shared" si="1"/>
        <v>14.186363636363636</v>
      </c>
      <c r="C24" s="60" t="s">
        <v>1122</v>
      </c>
      <c r="D24" s="61" t="s">
        <v>1130</v>
      </c>
      <c r="E24" s="61" t="s">
        <v>1182</v>
      </c>
      <c r="F24" s="61" t="s">
        <v>311</v>
      </c>
      <c r="G24" s="61" t="s">
        <v>1487</v>
      </c>
      <c r="H24" s="66">
        <v>3121</v>
      </c>
      <c r="I24" s="80">
        <v>240</v>
      </c>
      <c r="J24" s="80">
        <v>240</v>
      </c>
      <c r="K24" s="80">
        <v>180</v>
      </c>
      <c r="L24" s="80">
        <v>180</v>
      </c>
      <c r="M24" s="80">
        <v>180</v>
      </c>
      <c r="N24" s="81">
        <v>180</v>
      </c>
    </row>
    <row r="25" spans="1:14" x14ac:dyDescent="0.45">
      <c r="A25" s="78">
        <f t="shared" si="0"/>
        <v>450</v>
      </c>
      <c r="B25" s="79">
        <f t="shared" si="1"/>
        <v>23.195555555555554</v>
      </c>
      <c r="C25" s="60" t="s">
        <v>1122</v>
      </c>
      <c r="D25" s="61" t="s">
        <v>1130</v>
      </c>
      <c r="E25" s="61" t="s">
        <v>1182</v>
      </c>
      <c r="F25" s="61" t="s">
        <v>312</v>
      </c>
      <c r="G25" s="61" t="s">
        <v>1488</v>
      </c>
      <c r="H25" s="66">
        <v>10438</v>
      </c>
      <c r="I25" s="80">
        <v>450</v>
      </c>
      <c r="J25" s="80">
        <v>450</v>
      </c>
      <c r="K25" s="80">
        <v>450</v>
      </c>
      <c r="L25" s="80">
        <v>450</v>
      </c>
      <c r="M25" s="80">
        <v>788</v>
      </c>
      <c r="N25" s="81">
        <v>788</v>
      </c>
    </row>
    <row r="26" spans="1:14" x14ac:dyDescent="0.45">
      <c r="A26" s="78">
        <f t="shared" si="0"/>
        <v>50</v>
      </c>
      <c r="B26" s="79">
        <f t="shared" si="1"/>
        <v>4.96</v>
      </c>
      <c r="C26" s="60" t="s">
        <v>1122</v>
      </c>
      <c r="D26" s="61" t="s">
        <v>1130</v>
      </c>
      <c r="E26" s="61" t="s">
        <v>1182</v>
      </c>
      <c r="F26" s="61" t="s">
        <v>304</v>
      </c>
      <c r="G26" s="61" t="s">
        <v>1480</v>
      </c>
      <c r="H26" s="66">
        <v>248</v>
      </c>
      <c r="I26" s="80">
        <v>50</v>
      </c>
      <c r="J26" s="80">
        <v>50</v>
      </c>
      <c r="K26" s="80">
        <v>50</v>
      </c>
      <c r="L26" s="80">
        <v>50</v>
      </c>
      <c r="M26" s="80">
        <v>50</v>
      </c>
      <c r="N26" s="81">
        <v>50</v>
      </c>
    </row>
    <row r="27" spans="1:14" x14ac:dyDescent="0.45">
      <c r="A27" s="78">
        <f t="shared" si="0"/>
        <v>140</v>
      </c>
      <c r="B27" s="79">
        <f t="shared" si="1"/>
        <v>6.621428571428571</v>
      </c>
      <c r="C27" s="60" t="s">
        <v>1122</v>
      </c>
      <c r="D27" s="61" t="s">
        <v>1130</v>
      </c>
      <c r="E27" s="61" t="s">
        <v>1182</v>
      </c>
      <c r="F27" s="61" t="s">
        <v>309</v>
      </c>
      <c r="G27" s="61" t="s">
        <v>1485</v>
      </c>
      <c r="H27" s="66">
        <v>927</v>
      </c>
      <c r="I27" s="80">
        <v>150</v>
      </c>
      <c r="J27" s="80">
        <v>150</v>
      </c>
      <c r="K27" s="80">
        <v>120</v>
      </c>
      <c r="L27" s="80">
        <v>120</v>
      </c>
      <c r="M27" s="80">
        <v>120</v>
      </c>
      <c r="N27" s="81">
        <v>120</v>
      </c>
    </row>
    <row r="28" spans="1:14" x14ac:dyDescent="0.45">
      <c r="A28" s="78">
        <f t="shared" si="0"/>
        <v>260</v>
      </c>
      <c r="B28" s="79">
        <f t="shared" si="1"/>
        <v>15.05</v>
      </c>
      <c r="C28" s="60" t="s">
        <v>1122</v>
      </c>
      <c r="D28" s="61" t="s">
        <v>1132</v>
      </c>
      <c r="E28" s="61" t="s">
        <v>1203</v>
      </c>
      <c r="F28" s="61" t="s">
        <v>489</v>
      </c>
      <c r="G28" s="61" t="s">
        <v>1665</v>
      </c>
      <c r="H28" s="66">
        <v>3913</v>
      </c>
      <c r="I28" s="80">
        <v>260</v>
      </c>
      <c r="J28" s="80">
        <v>260</v>
      </c>
      <c r="K28" s="80">
        <v>260</v>
      </c>
      <c r="L28" s="80">
        <v>260</v>
      </c>
      <c r="M28" s="80">
        <v>260</v>
      </c>
      <c r="N28" s="81">
        <v>260</v>
      </c>
    </row>
    <row r="29" spans="1:14" x14ac:dyDescent="0.45">
      <c r="A29" s="78">
        <f t="shared" si="0"/>
        <v>50</v>
      </c>
      <c r="B29" s="79">
        <f t="shared" si="1"/>
        <v>8.18</v>
      </c>
      <c r="C29" s="60" t="s">
        <v>1122</v>
      </c>
      <c r="D29" s="61" t="s">
        <v>1132</v>
      </c>
      <c r="E29" s="61" t="s">
        <v>1203</v>
      </c>
      <c r="F29" s="61" t="s">
        <v>490</v>
      </c>
      <c r="G29" s="61" t="s">
        <v>1666</v>
      </c>
      <c r="H29" s="66">
        <v>409</v>
      </c>
      <c r="I29" s="80">
        <v>50</v>
      </c>
      <c r="J29" s="80">
        <v>50</v>
      </c>
      <c r="K29" s="80">
        <v>50</v>
      </c>
      <c r="L29" s="80">
        <v>50</v>
      </c>
      <c r="M29" s="80">
        <v>50</v>
      </c>
      <c r="N29" s="81">
        <v>50</v>
      </c>
    </row>
    <row r="30" spans="1:14" x14ac:dyDescent="0.45">
      <c r="A30" s="78">
        <f t="shared" si="0"/>
        <v>185</v>
      </c>
      <c r="B30" s="79">
        <f t="shared" si="1"/>
        <v>17.378378378378379</v>
      </c>
      <c r="C30" s="60" t="s">
        <v>1122</v>
      </c>
      <c r="D30" s="61" t="s">
        <v>1132</v>
      </c>
      <c r="E30" s="61" t="s">
        <v>1203</v>
      </c>
      <c r="F30" s="61" t="s">
        <v>478</v>
      </c>
      <c r="G30" s="61" t="s">
        <v>1654</v>
      </c>
      <c r="H30" s="66">
        <v>3215</v>
      </c>
      <c r="I30" s="80">
        <v>185</v>
      </c>
      <c r="J30" s="80">
        <v>185</v>
      </c>
      <c r="K30" s="80">
        <v>185</v>
      </c>
      <c r="L30" s="80">
        <v>185</v>
      </c>
      <c r="M30" s="80">
        <v>185</v>
      </c>
      <c r="N30" s="81">
        <v>185</v>
      </c>
    </row>
    <row r="31" spans="1:14" x14ac:dyDescent="0.45">
      <c r="A31" s="78">
        <f t="shared" si="0"/>
        <v>120</v>
      </c>
      <c r="B31" s="79">
        <f t="shared" si="1"/>
        <v>12.916666666666666</v>
      </c>
      <c r="C31" s="60" t="s">
        <v>1122</v>
      </c>
      <c r="D31" s="61" t="s">
        <v>1132</v>
      </c>
      <c r="E31" s="61" t="s">
        <v>1203</v>
      </c>
      <c r="F31" s="61" t="s">
        <v>479</v>
      </c>
      <c r="G31" s="61" t="s">
        <v>1655</v>
      </c>
      <c r="H31" s="66">
        <v>1550</v>
      </c>
      <c r="I31" s="80">
        <v>120</v>
      </c>
      <c r="J31" s="80">
        <v>120</v>
      </c>
      <c r="K31" s="80">
        <v>120</v>
      </c>
      <c r="L31" s="80">
        <v>120</v>
      </c>
      <c r="M31" s="80">
        <v>120</v>
      </c>
      <c r="N31" s="81">
        <v>120</v>
      </c>
    </row>
    <row r="32" spans="1:14" x14ac:dyDescent="0.45">
      <c r="A32" s="78">
        <f t="shared" si="0"/>
        <v>3250</v>
      </c>
      <c r="B32" s="79">
        <f t="shared" si="1"/>
        <v>1.536</v>
      </c>
      <c r="C32" s="60" t="s">
        <v>1122</v>
      </c>
      <c r="D32" s="61" t="s">
        <v>1132</v>
      </c>
      <c r="E32" s="61" t="s">
        <v>1203</v>
      </c>
      <c r="F32" s="61" t="s">
        <v>482</v>
      </c>
      <c r="G32" s="61" t="s">
        <v>1658</v>
      </c>
      <c r="H32" s="66">
        <v>4992</v>
      </c>
      <c r="I32" s="80">
        <v>3250</v>
      </c>
      <c r="J32" s="80">
        <v>3250</v>
      </c>
      <c r="K32" s="80">
        <v>3250</v>
      </c>
      <c r="L32" s="80">
        <v>3250</v>
      </c>
      <c r="M32" s="80">
        <v>3250</v>
      </c>
      <c r="N32" s="81">
        <v>3250</v>
      </c>
    </row>
    <row r="33" spans="1:14" x14ac:dyDescent="0.45">
      <c r="A33" s="78">
        <f t="shared" si="0"/>
        <v>62</v>
      </c>
      <c r="B33" s="79">
        <f t="shared" si="1"/>
        <v>9.5483870967741939</v>
      </c>
      <c r="C33" s="60" t="s">
        <v>1122</v>
      </c>
      <c r="D33" s="61" t="s">
        <v>1132</v>
      </c>
      <c r="E33" s="61" t="s">
        <v>1203</v>
      </c>
      <c r="F33" s="61" t="s">
        <v>484</v>
      </c>
      <c r="G33" s="61" t="s">
        <v>1660</v>
      </c>
      <c r="H33" s="66">
        <v>592</v>
      </c>
      <c r="I33" s="80">
        <v>62</v>
      </c>
      <c r="J33" s="80">
        <v>62</v>
      </c>
      <c r="K33" s="80">
        <v>62</v>
      </c>
      <c r="L33" s="80">
        <v>62</v>
      </c>
      <c r="M33" s="80">
        <v>62</v>
      </c>
      <c r="N33" s="81">
        <v>62</v>
      </c>
    </row>
    <row r="34" spans="1:14" x14ac:dyDescent="0.45">
      <c r="A34" s="78">
        <f t="shared" si="0"/>
        <v>260</v>
      </c>
      <c r="B34" s="79">
        <f t="shared" si="1"/>
        <v>7.6538461538461542</v>
      </c>
      <c r="C34" s="60" t="s">
        <v>1122</v>
      </c>
      <c r="D34" s="61" t="s">
        <v>1132</v>
      </c>
      <c r="E34" s="61" t="s">
        <v>1203</v>
      </c>
      <c r="F34" s="61" t="s">
        <v>485</v>
      </c>
      <c r="G34" s="61" t="s">
        <v>1661</v>
      </c>
      <c r="H34" s="66">
        <v>1990</v>
      </c>
      <c r="I34" s="80">
        <v>260</v>
      </c>
      <c r="J34" s="80">
        <v>260</v>
      </c>
      <c r="K34" s="80">
        <v>260</v>
      </c>
      <c r="L34" s="80">
        <v>260</v>
      </c>
      <c r="M34" s="80">
        <v>260</v>
      </c>
      <c r="N34" s="81">
        <v>260</v>
      </c>
    </row>
    <row r="35" spans="1:14" x14ac:dyDescent="0.45">
      <c r="A35" s="78">
        <f t="shared" si="0"/>
        <v>80</v>
      </c>
      <c r="B35" s="79">
        <f t="shared" si="1"/>
        <v>12.875</v>
      </c>
      <c r="C35" s="60" t="s">
        <v>1122</v>
      </c>
      <c r="D35" s="61" t="s">
        <v>1132</v>
      </c>
      <c r="E35" s="61" t="s">
        <v>1203</v>
      </c>
      <c r="F35" s="61" t="s">
        <v>486</v>
      </c>
      <c r="G35" s="61" t="s">
        <v>1662</v>
      </c>
      <c r="H35" s="66">
        <v>1030</v>
      </c>
      <c r="I35" s="80">
        <v>80</v>
      </c>
      <c r="J35" s="80">
        <v>80</v>
      </c>
      <c r="K35" s="80">
        <v>80</v>
      </c>
      <c r="L35" s="80">
        <v>80</v>
      </c>
      <c r="M35" s="80">
        <v>80</v>
      </c>
      <c r="N35" s="81">
        <v>80</v>
      </c>
    </row>
    <row r="36" spans="1:14" x14ac:dyDescent="0.45">
      <c r="A36" s="78">
        <f t="shared" si="0"/>
        <v>4200</v>
      </c>
      <c r="B36" s="79">
        <f t="shared" si="1"/>
        <v>5.7828571428571429</v>
      </c>
      <c r="C36" s="60" t="s">
        <v>1122</v>
      </c>
      <c r="D36" s="61" t="s">
        <v>1130</v>
      </c>
      <c r="E36" s="61" t="s">
        <v>1182</v>
      </c>
      <c r="F36" s="61" t="s">
        <v>301</v>
      </c>
      <c r="G36" s="61" t="s">
        <v>1477</v>
      </c>
      <c r="H36" s="66">
        <v>24288</v>
      </c>
      <c r="I36" s="80">
        <v>4200</v>
      </c>
      <c r="J36" s="80">
        <v>4200</v>
      </c>
      <c r="K36" s="80">
        <v>4200</v>
      </c>
      <c r="L36" s="80">
        <v>4900</v>
      </c>
      <c r="M36" s="80">
        <v>5500</v>
      </c>
      <c r="N36" s="81">
        <v>5500</v>
      </c>
    </row>
    <row r="37" spans="1:14" x14ac:dyDescent="0.45">
      <c r="A37" s="78">
        <f t="shared" si="0"/>
        <v>1400</v>
      </c>
      <c r="B37" s="79">
        <f t="shared" si="1"/>
        <v>10.218571428571428</v>
      </c>
      <c r="C37" s="60" t="s">
        <v>1122</v>
      </c>
      <c r="D37" s="61" t="s">
        <v>1130</v>
      </c>
      <c r="E37" s="61" t="s">
        <v>1182</v>
      </c>
      <c r="F37" s="61" t="s">
        <v>302</v>
      </c>
      <c r="G37" s="61" t="s">
        <v>1478</v>
      </c>
      <c r="H37" s="66">
        <v>14306</v>
      </c>
      <c r="I37" s="80">
        <v>1400</v>
      </c>
      <c r="J37" s="80">
        <v>1400</v>
      </c>
      <c r="K37" s="80">
        <v>1400</v>
      </c>
      <c r="L37" s="80">
        <v>1400</v>
      </c>
      <c r="M37" s="80">
        <v>1500</v>
      </c>
      <c r="N37" s="81">
        <v>1500</v>
      </c>
    </row>
    <row r="38" spans="1:14" x14ac:dyDescent="0.45">
      <c r="A38" s="78">
        <f t="shared" si="0"/>
        <v>40</v>
      </c>
      <c r="B38" s="79">
        <f t="shared" si="1"/>
        <v>130.32499999999999</v>
      </c>
      <c r="C38" s="60" t="s">
        <v>1122</v>
      </c>
      <c r="D38" s="61" t="s">
        <v>1130</v>
      </c>
      <c r="E38" s="61" t="s">
        <v>1184</v>
      </c>
      <c r="F38" s="61" t="s">
        <v>333</v>
      </c>
      <c r="G38" s="61" t="s">
        <v>1509</v>
      </c>
      <c r="H38" s="66">
        <v>5213</v>
      </c>
      <c r="I38" s="80">
        <v>40</v>
      </c>
      <c r="J38" s="80">
        <v>40</v>
      </c>
      <c r="K38" s="80">
        <v>40</v>
      </c>
      <c r="L38" s="80">
        <v>40</v>
      </c>
      <c r="M38" s="80">
        <v>40</v>
      </c>
      <c r="N38" s="81">
        <v>40</v>
      </c>
    </row>
    <row r="39" spans="1:14" x14ac:dyDescent="0.45">
      <c r="A39" s="78">
        <f t="shared" si="0"/>
        <v>66.666666666666671</v>
      </c>
      <c r="B39" s="79">
        <f>IFERROR(H39/A39,0)</f>
        <v>84.284999999999997</v>
      </c>
      <c r="C39" s="60" t="s">
        <v>1122</v>
      </c>
      <c r="D39" s="61" t="s">
        <v>1130</v>
      </c>
      <c r="E39" s="61" t="s">
        <v>1184</v>
      </c>
      <c r="F39" s="61" t="s">
        <v>335</v>
      </c>
      <c r="G39" s="61" t="s">
        <v>1511</v>
      </c>
      <c r="H39" s="66">
        <v>5619</v>
      </c>
      <c r="I39" s="80">
        <v>100</v>
      </c>
      <c r="J39" s="80">
        <v>50</v>
      </c>
      <c r="K39" s="80">
        <v>50</v>
      </c>
      <c r="L39" s="80">
        <v>50</v>
      </c>
      <c r="M39" s="80">
        <v>50</v>
      </c>
      <c r="N39" s="81">
        <v>50</v>
      </c>
    </row>
    <row r="40" spans="1:14" x14ac:dyDescent="0.45">
      <c r="A40" s="78">
        <f t="shared" si="0"/>
        <v>100</v>
      </c>
      <c r="B40" s="79">
        <f t="shared" si="1"/>
        <v>60.49</v>
      </c>
      <c r="C40" s="60" t="s">
        <v>1122</v>
      </c>
      <c r="D40" s="61" t="s">
        <v>1130</v>
      </c>
      <c r="E40" s="61" t="s">
        <v>1184</v>
      </c>
      <c r="F40" s="61" t="s">
        <v>336</v>
      </c>
      <c r="G40" s="61" t="s">
        <v>1512</v>
      </c>
      <c r="H40" s="66">
        <v>6049</v>
      </c>
      <c r="I40" s="80">
        <v>100</v>
      </c>
      <c r="J40" s="80">
        <v>100</v>
      </c>
      <c r="K40" s="80">
        <v>100</v>
      </c>
      <c r="L40" s="80">
        <v>100</v>
      </c>
      <c r="M40" s="80">
        <v>100</v>
      </c>
      <c r="N40" s="81">
        <v>100</v>
      </c>
    </row>
    <row r="41" spans="1:14" x14ac:dyDescent="0.45">
      <c r="A41" s="78">
        <f t="shared" si="0"/>
        <v>180</v>
      </c>
      <c r="B41" s="79">
        <f t="shared" si="1"/>
        <v>29.194444444444443</v>
      </c>
      <c r="C41" s="60" t="s">
        <v>1122</v>
      </c>
      <c r="D41" s="61" t="s">
        <v>1130</v>
      </c>
      <c r="E41" s="61" t="s">
        <v>1184</v>
      </c>
      <c r="F41" s="61" t="s">
        <v>334</v>
      </c>
      <c r="G41" s="61" t="s">
        <v>1510</v>
      </c>
      <c r="H41" s="66">
        <v>5255</v>
      </c>
      <c r="I41" s="80">
        <v>250</v>
      </c>
      <c r="J41" s="80">
        <v>250</v>
      </c>
      <c r="K41" s="80">
        <v>40</v>
      </c>
      <c r="L41" s="80">
        <v>40</v>
      </c>
      <c r="M41" s="80">
        <v>40</v>
      </c>
      <c r="N41" s="81">
        <v>40</v>
      </c>
    </row>
    <row r="42" spans="1:14" x14ac:dyDescent="0.45">
      <c r="A42" s="78">
        <f t="shared" si="0"/>
        <v>1286.6666666666667</v>
      </c>
      <c r="B42" s="79">
        <f t="shared" si="1"/>
        <v>1.0919689119170983</v>
      </c>
      <c r="C42" s="60" t="s">
        <v>1122</v>
      </c>
      <c r="D42" s="61" t="s">
        <v>1130</v>
      </c>
      <c r="E42" s="61" t="s">
        <v>1184</v>
      </c>
      <c r="F42" s="61" t="s">
        <v>339</v>
      </c>
      <c r="G42" s="61" t="s">
        <v>1515</v>
      </c>
      <c r="H42" s="66">
        <v>1405</v>
      </c>
      <c r="I42" s="80">
        <v>1380</v>
      </c>
      <c r="J42" s="80">
        <v>1380</v>
      </c>
      <c r="K42" s="80">
        <v>1100</v>
      </c>
      <c r="L42" s="80">
        <v>1100</v>
      </c>
      <c r="M42" s="80">
        <v>1100</v>
      </c>
      <c r="N42" s="81">
        <v>1100</v>
      </c>
    </row>
    <row r="43" spans="1:14" x14ac:dyDescent="0.45">
      <c r="A43" s="78">
        <f t="shared" si="0"/>
        <v>80</v>
      </c>
      <c r="B43" s="79">
        <f t="shared" si="1"/>
        <v>111.05</v>
      </c>
      <c r="C43" s="60" t="s">
        <v>1122</v>
      </c>
      <c r="D43" s="61" t="s">
        <v>1136</v>
      </c>
      <c r="E43" s="61" t="s">
        <v>1282</v>
      </c>
      <c r="F43" s="61" t="s">
        <v>1107</v>
      </c>
      <c r="G43" s="61" t="s">
        <v>2282</v>
      </c>
      <c r="H43" s="66">
        <v>8884</v>
      </c>
      <c r="I43" s="80">
        <v>80</v>
      </c>
      <c r="J43" s="80">
        <v>80</v>
      </c>
      <c r="K43" s="80">
        <v>80</v>
      </c>
      <c r="L43" s="80">
        <v>80</v>
      </c>
      <c r="M43" s="80">
        <v>80</v>
      </c>
      <c r="N43" s="81">
        <v>80</v>
      </c>
    </row>
    <row r="44" spans="1:14" x14ac:dyDescent="0.45">
      <c r="A44" s="78">
        <f t="shared" si="0"/>
        <v>1</v>
      </c>
      <c r="B44" s="79">
        <f t="shared" si="1"/>
        <v>247</v>
      </c>
      <c r="C44" s="60" t="s">
        <v>1122</v>
      </c>
      <c r="D44" s="61" t="s">
        <v>1136</v>
      </c>
      <c r="E44" s="61" t="s">
        <v>1282</v>
      </c>
      <c r="F44" s="61" t="s">
        <v>1109</v>
      </c>
      <c r="G44" s="61" t="s">
        <v>2284</v>
      </c>
      <c r="H44" s="66">
        <v>247</v>
      </c>
      <c r="I44" s="80">
        <v>1</v>
      </c>
      <c r="J44" s="80">
        <v>1</v>
      </c>
      <c r="K44" s="80">
        <v>1</v>
      </c>
      <c r="L44" s="80">
        <v>1</v>
      </c>
      <c r="M44" s="80">
        <v>1</v>
      </c>
      <c r="N44" s="81">
        <v>1</v>
      </c>
    </row>
    <row r="45" spans="1:14" x14ac:dyDescent="0.45">
      <c r="A45" s="78">
        <f t="shared" si="0"/>
        <v>1</v>
      </c>
      <c r="B45" s="79">
        <f t="shared" si="1"/>
        <v>238</v>
      </c>
      <c r="C45" s="60" t="s">
        <v>1122</v>
      </c>
      <c r="D45" s="61" t="s">
        <v>1136</v>
      </c>
      <c r="E45" s="61" t="s">
        <v>1282</v>
      </c>
      <c r="F45" s="61" t="s">
        <v>1108</v>
      </c>
      <c r="G45" s="61" t="s">
        <v>2283</v>
      </c>
      <c r="H45" s="66">
        <v>238</v>
      </c>
      <c r="I45" s="80">
        <v>1</v>
      </c>
      <c r="J45" s="80">
        <v>1</v>
      </c>
      <c r="K45" s="80">
        <v>1</v>
      </c>
      <c r="L45" s="80">
        <v>1</v>
      </c>
      <c r="M45" s="80">
        <v>1</v>
      </c>
      <c r="N45" s="81">
        <v>1</v>
      </c>
    </row>
    <row r="46" spans="1:14" x14ac:dyDescent="0.45">
      <c r="A46" s="78">
        <f t="shared" si="0"/>
        <v>900</v>
      </c>
      <c r="B46" s="79">
        <f t="shared" si="1"/>
        <v>3.2055555555555557</v>
      </c>
      <c r="C46" s="60" t="s">
        <v>1122</v>
      </c>
      <c r="D46" s="61" t="s">
        <v>1132</v>
      </c>
      <c r="E46" s="61" t="s">
        <v>1203</v>
      </c>
      <c r="F46" s="61" t="s">
        <v>483</v>
      </c>
      <c r="G46" s="61" t="s">
        <v>1659</v>
      </c>
      <c r="H46" s="66">
        <v>2885</v>
      </c>
      <c r="I46" s="80">
        <v>900</v>
      </c>
      <c r="J46" s="80">
        <v>900</v>
      </c>
      <c r="K46" s="80">
        <v>900</v>
      </c>
      <c r="L46" s="80">
        <v>900</v>
      </c>
      <c r="M46" s="80">
        <v>720</v>
      </c>
      <c r="N46" s="81">
        <v>720</v>
      </c>
    </row>
    <row r="47" spans="1:14" x14ac:dyDescent="0.45">
      <c r="A47" s="78">
        <f t="shared" si="0"/>
        <v>1800</v>
      </c>
      <c r="B47" s="79">
        <f t="shared" si="1"/>
        <v>5.5972222222222223</v>
      </c>
      <c r="C47" s="60" t="s">
        <v>1122</v>
      </c>
      <c r="D47" s="61" t="s">
        <v>1130</v>
      </c>
      <c r="E47" s="61" t="s">
        <v>1176</v>
      </c>
      <c r="F47" s="61" t="s">
        <v>271</v>
      </c>
      <c r="G47" s="61" t="s">
        <v>1447</v>
      </c>
      <c r="H47" s="66">
        <v>10075</v>
      </c>
      <c r="I47" s="80">
        <v>2500</v>
      </c>
      <c r="J47" s="80">
        <v>2500</v>
      </c>
      <c r="K47" s="80">
        <v>400</v>
      </c>
      <c r="L47" s="80">
        <v>400</v>
      </c>
      <c r="M47" s="80">
        <v>400</v>
      </c>
      <c r="N47" s="81">
        <v>400</v>
      </c>
    </row>
    <row r="48" spans="1:14" x14ac:dyDescent="0.45">
      <c r="A48" s="78">
        <f t="shared" si="0"/>
        <v>906.66666666666663</v>
      </c>
      <c r="B48" s="79">
        <f t="shared" si="1"/>
        <v>6.0198529411764712</v>
      </c>
      <c r="C48" s="60" t="s">
        <v>1122</v>
      </c>
      <c r="D48" s="61" t="s">
        <v>1130</v>
      </c>
      <c r="E48" s="61" t="s">
        <v>1176</v>
      </c>
      <c r="F48" s="61" t="s">
        <v>272</v>
      </c>
      <c r="G48" s="61" t="s">
        <v>1448</v>
      </c>
      <c r="H48" s="66">
        <v>5458</v>
      </c>
      <c r="I48" s="80">
        <v>1200</v>
      </c>
      <c r="J48" s="80">
        <v>1200</v>
      </c>
      <c r="K48" s="80">
        <v>320</v>
      </c>
      <c r="L48" s="80">
        <v>320</v>
      </c>
      <c r="M48" s="80">
        <v>320</v>
      </c>
      <c r="N48" s="81">
        <v>320</v>
      </c>
    </row>
    <row r="49" spans="1:14" x14ac:dyDescent="0.45">
      <c r="A49" s="78">
        <f t="shared" si="0"/>
        <v>0</v>
      </c>
      <c r="B49" s="79">
        <f t="shared" si="1"/>
        <v>0</v>
      </c>
      <c r="C49" s="60" t="s">
        <v>1122</v>
      </c>
      <c r="D49" s="61" t="s">
        <v>1130</v>
      </c>
      <c r="E49" s="61" t="s">
        <v>1176</v>
      </c>
      <c r="F49" s="61" t="s">
        <v>273</v>
      </c>
      <c r="G49" s="61" t="s">
        <v>1449</v>
      </c>
      <c r="H49" s="66">
        <v>113</v>
      </c>
      <c r="I49" s="80">
        <v>0</v>
      </c>
      <c r="J49" s="80">
        <v>0</v>
      </c>
      <c r="K49" s="80">
        <v>0</v>
      </c>
      <c r="L49" s="80">
        <v>0</v>
      </c>
      <c r="M49" s="80">
        <v>0</v>
      </c>
      <c r="N49" s="81">
        <v>0</v>
      </c>
    </row>
    <row r="50" spans="1:14" x14ac:dyDescent="0.45">
      <c r="A50" s="78">
        <f t="shared" si="0"/>
        <v>0</v>
      </c>
      <c r="B50" s="79">
        <f t="shared" si="1"/>
        <v>0</v>
      </c>
      <c r="C50" s="60" t="s">
        <v>1122</v>
      </c>
      <c r="D50" s="61" t="s">
        <v>1130</v>
      </c>
      <c r="E50" s="61" t="s">
        <v>1176</v>
      </c>
      <c r="F50" s="61" t="s">
        <v>274</v>
      </c>
      <c r="G50" s="61" t="s">
        <v>1450</v>
      </c>
      <c r="H50" s="66">
        <v>163</v>
      </c>
      <c r="I50" s="80">
        <v>0</v>
      </c>
      <c r="J50" s="80">
        <v>0</v>
      </c>
      <c r="K50" s="80">
        <v>0</v>
      </c>
      <c r="L50" s="80">
        <v>0</v>
      </c>
      <c r="M50" s="80">
        <v>0</v>
      </c>
      <c r="N50" s="81">
        <v>0</v>
      </c>
    </row>
    <row r="51" spans="1:14" x14ac:dyDescent="0.45">
      <c r="A51" s="78">
        <f t="shared" si="0"/>
        <v>30</v>
      </c>
      <c r="B51" s="79">
        <f t="shared" si="1"/>
        <v>0</v>
      </c>
      <c r="C51" s="60" t="s">
        <v>1122</v>
      </c>
      <c r="D51" s="61" t="s">
        <v>1129</v>
      </c>
      <c r="E51" s="61" t="s">
        <v>1183</v>
      </c>
      <c r="F51" s="61" t="s">
        <v>318</v>
      </c>
      <c r="G51" s="61" t="s">
        <v>1494</v>
      </c>
      <c r="H51" s="66">
        <v>0</v>
      </c>
      <c r="I51" s="80">
        <v>30</v>
      </c>
      <c r="J51" s="80">
        <v>30</v>
      </c>
      <c r="K51" s="80">
        <v>30</v>
      </c>
      <c r="L51" s="80">
        <v>30</v>
      </c>
      <c r="M51" s="80">
        <v>30</v>
      </c>
      <c r="N51" s="81">
        <v>30</v>
      </c>
    </row>
    <row r="52" spans="1:14" x14ac:dyDescent="0.45">
      <c r="A52" s="78">
        <f t="shared" si="0"/>
        <v>150</v>
      </c>
      <c r="B52" s="79">
        <f t="shared" si="1"/>
        <v>0</v>
      </c>
      <c r="C52" s="60" t="s">
        <v>1122</v>
      </c>
      <c r="D52" s="61" t="s">
        <v>1129</v>
      </c>
      <c r="E52" s="61" t="s">
        <v>1183</v>
      </c>
      <c r="F52" s="61" t="s">
        <v>317</v>
      </c>
      <c r="G52" s="61" t="s">
        <v>1493</v>
      </c>
      <c r="H52" s="66">
        <v>0</v>
      </c>
      <c r="I52" s="80">
        <v>150</v>
      </c>
      <c r="J52" s="80">
        <v>150</v>
      </c>
      <c r="K52" s="80">
        <v>150</v>
      </c>
      <c r="L52" s="80">
        <v>150</v>
      </c>
      <c r="M52" s="80">
        <v>150</v>
      </c>
      <c r="N52" s="81">
        <v>150</v>
      </c>
    </row>
    <row r="53" spans="1:14" x14ac:dyDescent="0.45">
      <c r="A53" s="78">
        <f t="shared" si="0"/>
        <v>40</v>
      </c>
      <c r="B53" s="79">
        <f t="shared" si="1"/>
        <v>9.9749999999999996</v>
      </c>
      <c r="C53" s="60" t="s">
        <v>1122</v>
      </c>
      <c r="D53" s="61" t="s">
        <v>1129</v>
      </c>
      <c r="E53" s="61" t="s">
        <v>1183</v>
      </c>
      <c r="F53" s="61" t="s">
        <v>320</v>
      </c>
      <c r="G53" s="61" t="s">
        <v>1496</v>
      </c>
      <c r="H53" s="66">
        <v>399</v>
      </c>
      <c r="I53" s="80">
        <v>40</v>
      </c>
      <c r="J53" s="80">
        <v>40</v>
      </c>
      <c r="K53" s="80">
        <v>40</v>
      </c>
      <c r="L53" s="80">
        <v>40</v>
      </c>
      <c r="M53" s="80">
        <v>40</v>
      </c>
      <c r="N53" s="81">
        <v>40</v>
      </c>
    </row>
    <row r="54" spans="1:14" x14ac:dyDescent="0.45">
      <c r="A54" s="78">
        <f t="shared" si="0"/>
        <v>60</v>
      </c>
      <c r="B54" s="79">
        <f t="shared" si="1"/>
        <v>3.8833333333333333</v>
      </c>
      <c r="C54" s="60" t="s">
        <v>1122</v>
      </c>
      <c r="D54" s="61" t="s">
        <v>1129</v>
      </c>
      <c r="E54" s="61" t="s">
        <v>1183</v>
      </c>
      <c r="F54" s="61" t="s">
        <v>321</v>
      </c>
      <c r="G54" s="61" t="s">
        <v>1497</v>
      </c>
      <c r="H54" s="66">
        <v>233</v>
      </c>
      <c r="I54" s="80">
        <v>60</v>
      </c>
      <c r="J54" s="80">
        <v>60</v>
      </c>
      <c r="K54" s="80">
        <v>60</v>
      </c>
      <c r="L54" s="80">
        <v>60</v>
      </c>
      <c r="M54" s="80">
        <v>60</v>
      </c>
      <c r="N54" s="81">
        <v>0</v>
      </c>
    </row>
    <row r="55" spans="1:14" x14ac:dyDescent="0.45">
      <c r="A55" s="78">
        <f t="shared" si="0"/>
        <v>80</v>
      </c>
      <c r="B55" s="79">
        <f t="shared" si="1"/>
        <v>11.637499999999999</v>
      </c>
      <c r="C55" s="60" t="s">
        <v>1122</v>
      </c>
      <c r="D55" s="61" t="s">
        <v>1129</v>
      </c>
      <c r="E55" s="61" t="s">
        <v>1183</v>
      </c>
      <c r="F55" s="61" t="s">
        <v>319</v>
      </c>
      <c r="G55" s="61" t="s">
        <v>1495</v>
      </c>
      <c r="H55" s="66">
        <v>931</v>
      </c>
      <c r="I55" s="80">
        <v>80</v>
      </c>
      <c r="J55" s="80">
        <v>80</v>
      </c>
      <c r="K55" s="80">
        <v>80</v>
      </c>
      <c r="L55" s="80">
        <v>80</v>
      </c>
      <c r="M55" s="80">
        <v>80</v>
      </c>
      <c r="N55" s="81">
        <v>40</v>
      </c>
    </row>
    <row r="56" spans="1:14" x14ac:dyDescent="0.45">
      <c r="A56" s="78">
        <f t="shared" si="0"/>
        <v>0</v>
      </c>
      <c r="B56" s="79">
        <f t="shared" si="1"/>
        <v>0</v>
      </c>
      <c r="C56" s="60" t="s">
        <v>1122</v>
      </c>
      <c r="D56" s="61" t="s">
        <v>1129</v>
      </c>
      <c r="E56" s="61" t="s">
        <v>1183</v>
      </c>
      <c r="F56" s="61" t="s">
        <v>323</v>
      </c>
      <c r="G56" s="61" t="s">
        <v>1499</v>
      </c>
      <c r="H56" s="66">
        <v>1426</v>
      </c>
      <c r="I56" s="80">
        <v>0</v>
      </c>
      <c r="J56" s="80">
        <v>0</v>
      </c>
      <c r="K56" s="80">
        <v>0</v>
      </c>
      <c r="L56" s="80">
        <v>0</v>
      </c>
      <c r="M56" s="80">
        <v>0</v>
      </c>
      <c r="N56" s="81">
        <v>0</v>
      </c>
    </row>
    <row r="57" spans="1:14" x14ac:dyDescent="0.45">
      <c r="A57" s="78">
        <f t="shared" ref="A57:A100" si="2">AVERAGE(I57:K57)</f>
        <v>15</v>
      </c>
      <c r="B57" s="79">
        <f t="shared" ref="B57:B100" si="3">IFERROR(H57/A57,0)</f>
        <v>10.533333333333333</v>
      </c>
      <c r="C57" s="60" t="s">
        <v>1122</v>
      </c>
      <c r="D57" s="61" t="s">
        <v>1129</v>
      </c>
      <c r="E57" s="61" t="s">
        <v>1183</v>
      </c>
      <c r="F57" s="61" t="s">
        <v>324</v>
      </c>
      <c r="G57" s="61" t="s">
        <v>1500</v>
      </c>
      <c r="H57" s="66">
        <v>158</v>
      </c>
      <c r="I57" s="80">
        <v>15</v>
      </c>
      <c r="J57" s="80">
        <v>15</v>
      </c>
      <c r="K57" s="80">
        <v>15</v>
      </c>
      <c r="L57" s="80">
        <v>15</v>
      </c>
      <c r="M57" s="80">
        <v>15</v>
      </c>
      <c r="N57" s="81">
        <v>15</v>
      </c>
    </row>
    <row r="58" spans="1:14" x14ac:dyDescent="0.45">
      <c r="A58" s="78">
        <f t="shared" si="2"/>
        <v>25</v>
      </c>
      <c r="B58" s="79">
        <f t="shared" si="3"/>
        <v>0</v>
      </c>
      <c r="C58" s="60" t="s">
        <v>1122</v>
      </c>
      <c r="D58" s="61" t="s">
        <v>1129</v>
      </c>
      <c r="E58" s="61" t="s">
        <v>1183</v>
      </c>
      <c r="F58" s="61" t="s">
        <v>322</v>
      </c>
      <c r="G58" s="61" t="s">
        <v>1498</v>
      </c>
      <c r="H58" s="66">
        <v>0</v>
      </c>
      <c r="I58" s="80">
        <v>30</v>
      </c>
      <c r="J58" s="80">
        <v>30</v>
      </c>
      <c r="K58" s="80">
        <v>15</v>
      </c>
      <c r="L58" s="80">
        <v>15</v>
      </c>
      <c r="M58" s="80">
        <v>15</v>
      </c>
      <c r="N58" s="81">
        <v>15</v>
      </c>
    </row>
    <row r="59" spans="1:14" x14ac:dyDescent="0.45">
      <c r="A59" s="78">
        <f t="shared" si="2"/>
        <v>4500</v>
      </c>
      <c r="B59" s="79">
        <f t="shared" si="3"/>
        <v>4.3046666666666669</v>
      </c>
      <c r="C59" s="60" t="s">
        <v>1122</v>
      </c>
      <c r="D59" s="61" t="s">
        <v>1129</v>
      </c>
      <c r="E59" s="61" t="s">
        <v>1262</v>
      </c>
      <c r="F59" s="61" t="s">
        <v>919</v>
      </c>
      <c r="G59" s="61" t="s">
        <v>2094</v>
      </c>
      <c r="H59" s="66">
        <v>19371</v>
      </c>
      <c r="I59" s="80">
        <v>4500</v>
      </c>
      <c r="J59" s="80">
        <v>4500</v>
      </c>
      <c r="K59" s="80">
        <v>4500</v>
      </c>
      <c r="L59" s="80">
        <v>4500</v>
      </c>
      <c r="M59" s="80">
        <v>4500</v>
      </c>
      <c r="N59" s="81">
        <v>1200</v>
      </c>
    </row>
    <row r="60" spans="1:14" x14ac:dyDescent="0.45">
      <c r="A60" s="78">
        <f t="shared" si="2"/>
        <v>4000</v>
      </c>
      <c r="B60" s="79">
        <f t="shared" si="3"/>
        <v>1.88175</v>
      </c>
      <c r="C60" s="60" t="s">
        <v>1122</v>
      </c>
      <c r="D60" s="61" t="s">
        <v>1129</v>
      </c>
      <c r="E60" s="61" t="s">
        <v>1262</v>
      </c>
      <c r="F60" s="61" t="s">
        <v>922</v>
      </c>
      <c r="G60" s="61" t="s">
        <v>2097</v>
      </c>
      <c r="H60" s="66">
        <v>7527</v>
      </c>
      <c r="I60" s="80">
        <v>4000</v>
      </c>
      <c r="J60" s="80">
        <v>4000</v>
      </c>
      <c r="K60" s="80">
        <v>4000</v>
      </c>
      <c r="L60" s="80">
        <v>4000</v>
      </c>
      <c r="M60" s="80">
        <v>4000</v>
      </c>
      <c r="N60" s="81">
        <v>1000</v>
      </c>
    </row>
    <row r="61" spans="1:14" x14ac:dyDescent="0.45">
      <c r="A61" s="78">
        <f t="shared" si="2"/>
        <v>200</v>
      </c>
      <c r="B61" s="79">
        <f t="shared" si="3"/>
        <v>18.795000000000002</v>
      </c>
      <c r="C61" s="60" t="s">
        <v>1122</v>
      </c>
      <c r="D61" s="61" t="s">
        <v>1129</v>
      </c>
      <c r="E61" s="61" t="s">
        <v>1262</v>
      </c>
      <c r="F61" s="61" t="s">
        <v>924</v>
      </c>
      <c r="G61" s="61" t="s">
        <v>2099</v>
      </c>
      <c r="H61" s="66">
        <v>3759</v>
      </c>
      <c r="I61" s="80">
        <v>200</v>
      </c>
      <c r="J61" s="80">
        <v>200</v>
      </c>
      <c r="K61" s="80">
        <v>200</v>
      </c>
      <c r="L61" s="80">
        <v>200</v>
      </c>
      <c r="M61" s="80">
        <v>200</v>
      </c>
      <c r="N61" s="81">
        <v>200</v>
      </c>
    </row>
    <row r="62" spans="1:14" x14ac:dyDescent="0.45">
      <c r="A62" s="78">
        <f t="shared" si="2"/>
        <v>150</v>
      </c>
      <c r="B62" s="79">
        <f t="shared" si="3"/>
        <v>29.246666666666666</v>
      </c>
      <c r="C62" s="60" t="s">
        <v>1122</v>
      </c>
      <c r="D62" s="61" t="s">
        <v>1129</v>
      </c>
      <c r="E62" s="61" t="s">
        <v>1262</v>
      </c>
      <c r="F62" s="61" t="s">
        <v>921</v>
      </c>
      <c r="G62" s="61" t="s">
        <v>2096</v>
      </c>
      <c r="H62" s="66">
        <v>4387</v>
      </c>
      <c r="I62" s="80">
        <v>150</v>
      </c>
      <c r="J62" s="80">
        <v>150</v>
      </c>
      <c r="K62" s="80">
        <v>150</v>
      </c>
      <c r="L62" s="80">
        <v>150</v>
      </c>
      <c r="M62" s="80">
        <v>150</v>
      </c>
      <c r="N62" s="81">
        <v>80</v>
      </c>
    </row>
    <row r="63" spans="1:14" x14ac:dyDescent="0.45">
      <c r="A63" s="78">
        <f t="shared" si="2"/>
        <v>60</v>
      </c>
      <c r="B63" s="79">
        <f t="shared" si="3"/>
        <v>122.38333333333334</v>
      </c>
      <c r="C63" s="60" t="s">
        <v>1122</v>
      </c>
      <c r="D63" s="61" t="s">
        <v>1129</v>
      </c>
      <c r="E63" s="61" t="s">
        <v>1262</v>
      </c>
      <c r="F63" s="61" t="s">
        <v>923</v>
      </c>
      <c r="G63" s="61" t="s">
        <v>2098</v>
      </c>
      <c r="H63" s="66">
        <v>7343</v>
      </c>
      <c r="I63" s="80">
        <v>60</v>
      </c>
      <c r="J63" s="80">
        <v>60</v>
      </c>
      <c r="K63" s="80">
        <v>60</v>
      </c>
      <c r="L63" s="80">
        <v>60</v>
      </c>
      <c r="M63" s="80">
        <v>40</v>
      </c>
      <c r="N63" s="81">
        <v>40</v>
      </c>
    </row>
    <row r="64" spans="1:14" x14ac:dyDescent="0.45">
      <c r="A64" s="78">
        <f t="shared" si="2"/>
        <v>50</v>
      </c>
      <c r="B64" s="79">
        <f t="shared" si="3"/>
        <v>30.86</v>
      </c>
      <c r="C64" s="60" t="s">
        <v>1122</v>
      </c>
      <c r="D64" s="61" t="s">
        <v>1129</v>
      </c>
      <c r="E64" s="61" t="s">
        <v>1262</v>
      </c>
      <c r="F64" s="61" t="s">
        <v>920</v>
      </c>
      <c r="G64" s="61" t="s">
        <v>2095</v>
      </c>
      <c r="H64" s="66">
        <v>1543</v>
      </c>
      <c r="I64" s="80">
        <v>50</v>
      </c>
      <c r="J64" s="80">
        <v>50</v>
      </c>
      <c r="K64" s="80">
        <v>50</v>
      </c>
      <c r="L64" s="80">
        <v>50</v>
      </c>
      <c r="M64" s="80">
        <v>20</v>
      </c>
      <c r="N64" s="81">
        <v>20</v>
      </c>
    </row>
    <row r="65" spans="1:14" x14ac:dyDescent="0.45">
      <c r="A65" s="78">
        <f t="shared" si="2"/>
        <v>5500</v>
      </c>
      <c r="B65" s="79">
        <f t="shared" si="3"/>
        <v>1.8181818181818181E-4</v>
      </c>
      <c r="C65" s="60" t="s">
        <v>1122</v>
      </c>
      <c r="D65" s="61" t="s">
        <v>1130</v>
      </c>
      <c r="E65" s="61" t="s">
        <v>1178</v>
      </c>
      <c r="F65" s="61" t="s">
        <v>279</v>
      </c>
      <c r="G65" s="61" t="s">
        <v>1455</v>
      </c>
      <c r="H65" s="66">
        <v>1</v>
      </c>
      <c r="I65" s="80">
        <v>5500</v>
      </c>
      <c r="J65" s="80">
        <v>5500</v>
      </c>
      <c r="K65" s="80">
        <v>5500</v>
      </c>
      <c r="L65" s="80">
        <v>4000</v>
      </c>
      <c r="M65" s="80">
        <v>4000</v>
      </c>
      <c r="N65" s="81">
        <v>4000</v>
      </c>
    </row>
    <row r="66" spans="1:14" x14ac:dyDescent="0.45">
      <c r="A66" s="78">
        <f t="shared" si="2"/>
        <v>5</v>
      </c>
      <c r="B66" s="79">
        <f t="shared" si="3"/>
        <v>173.2</v>
      </c>
      <c r="C66" s="60" t="s">
        <v>1122</v>
      </c>
      <c r="D66" s="61" t="s">
        <v>1141</v>
      </c>
      <c r="E66" s="61" t="s">
        <v>1207</v>
      </c>
      <c r="F66" s="61" t="s">
        <v>500</v>
      </c>
      <c r="G66" s="61" t="s">
        <v>1676</v>
      </c>
      <c r="H66" s="66">
        <v>866</v>
      </c>
      <c r="I66" s="80">
        <v>5</v>
      </c>
      <c r="J66" s="80">
        <v>5</v>
      </c>
      <c r="K66" s="80">
        <v>5</v>
      </c>
      <c r="L66" s="80">
        <v>5</v>
      </c>
      <c r="M66" s="80">
        <v>5</v>
      </c>
      <c r="N66" s="81">
        <v>5</v>
      </c>
    </row>
    <row r="67" spans="1:14" x14ac:dyDescent="0.45">
      <c r="A67" s="78">
        <f t="shared" si="2"/>
        <v>40</v>
      </c>
      <c r="B67" s="79">
        <f t="shared" si="3"/>
        <v>0</v>
      </c>
      <c r="C67" s="60" t="s">
        <v>1122</v>
      </c>
      <c r="D67" s="61" t="s">
        <v>1141</v>
      </c>
      <c r="E67" s="61" t="s">
        <v>1207</v>
      </c>
      <c r="F67" s="61" t="s">
        <v>502</v>
      </c>
      <c r="G67" s="61" t="s">
        <v>1678</v>
      </c>
      <c r="H67" s="66">
        <v>0</v>
      </c>
      <c r="I67" s="80">
        <v>40</v>
      </c>
      <c r="J67" s="80">
        <v>40</v>
      </c>
      <c r="K67" s="80">
        <v>40</v>
      </c>
      <c r="L67" s="80">
        <v>40</v>
      </c>
      <c r="M67" s="80">
        <v>40</v>
      </c>
      <c r="N67" s="81">
        <v>40</v>
      </c>
    </row>
    <row r="68" spans="1:14" x14ac:dyDescent="0.45">
      <c r="A68" s="78">
        <f t="shared" si="2"/>
        <v>70</v>
      </c>
      <c r="B68" s="79">
        <f t="shared" si="3"/>
        <v>3.4142857142857141</v>
      </c>
      <c r="C68" s="60" t="s">
        <v>1122</v>
      </c>
      <c r="D68" s="61" t="s">
        <v>1141</v>
      </c>
      <c r="E68" s="61" t="s">
        <v>1207</v>
      </c>
      <c r="F68" s="61" t="s">
        <v>503</v>
      </c>
      <c r="G68" s="61" t="s">
        <v>1679</v>
      </c>
      <c r="H68" s="66">
        <v>239</v>
      </c>
      <c r="I68" s="80">
        <v>70</v>
      </c>
      <c r="J68" s="80">
        <v>70</v>
      </c>
      <c r="K68" s="80">
        <v>70</v>
      </c>
      <c r="L68" s="80">
        <v>70</v>
      </c>
      <c r="M68" s="80">
        <v>70</v>
      </c>
      <c r="N68" s="81">
        <v>70</v>
      </c>
    </row>
    <row r="69" spans="1:14" x14ac:dyDescent="0.45">
      <c r="A69" s="78">
        <f t="shared" si="2"/>
        <v>5</v>
      </c>
      <c r="B69" s="79">
        <f t="shared" si="3"/>
        <v>73.2</v>
      </c>
      <c r="C69" s="60" t="s">
        <v>1122</v>
      </c>
      <c r="D69" s="61" t="s">
        <v>1141</v>
      </c>
      <c r="E69" s="61" t="s">
        <v>1207</v>
      </c>
      <c r="F69" s="61" t="s">
        <v>504</v>
      </c>
      <c r="G69" s="61" t="s">
        <v>1680</v>
      </c>
      <c r="H69" s="66">
        <v>366</v>
      </c>
      <c r="I69" s="80">
        <v>5</v>
      </c>
      <c r="J69" s="80">
        <v>5</v>
      </c>
      <c r="K69" s="80">
        <v>5</v>
      </c>
      <c r="L69" s="80">
        <v>5</v>
      </c>
      <c r="M69" s="80">
        <v>5</v>
      </c>
      <c r="N69" s="81">
        <v>5</v>
      </c>
    </row>
    <row r="70" spans="1:14" x14ac:dyDescent="0.45">
      <c r="A70" s="78">
        <f t="shared" si="2"/>
        <v>20</v>
      </c>
      <c r="B70" s="79">
        <f t="shared" si="3"/>
        <v>15.05</v>
      </c>
      <c r="C70" s="60" t="s">
        <v>1122</v>
      </c>
      <c r="D70" s="61" t="s">
        <v>1141</v>
      </c>
      <c r="E70" s="61" t="s">
        <v>1207</v>
      </c>
      <c r="F70" s="61" t="s">
        <v>505</v>
      </c>
      <c r="G70" s="61" t="s">
        <v>1681</v>
      </c>
      <c r="H70" s="66">
        <v>301</v>
      </c>
      <c r="I70" s="80">
        <v>20</v>
      </c>
      <c r="J70" s="80">
        <v>20</v>
      </c>
      <c r="K70" s="80">
        <v>20</v>
      </c>
      <c r="L70" s="80">
        <v>20</v>
      </c>
      <c r="M70" s="80">
        <v>20</v>
      </c>
      <c r="N70" s="81">
        <v>20</v>
      </c>
    </row>
    <row r="71" spans="1:14" x14ac:dyDescent="0.45">
      <c r="A71" s="78">
        <f t="shared" si="2"/>
        <v>300</v>
      </c>
      <c r="B71" s="79">
        <f t="shared" si="3"/>
        <v>9.84</v>
      </c>
      <c r="C71" s="60" t="s">
        <v>1122</v>
      </c>
      <c r="D71" s="61" t="s">
        <v>1132</v>
      </c>
      <c r="E71" s="61" t="s">
        <v>1203</v>
      </c>
      <c r="F71" s="61" t="s">
        <v>488</v>
      </c>
      <c r="G71" s="61" t="s">
        <v>1664</v>
      </c>
      <c r="H71" s="66">
        <v>2952</v>
      </c>
      <c r="I71" s="80">
        <v>300</v>
      </c>
      <c r="J71" s="80">
        <v>300</v>
      </c>
      <c r="K71" s="80">
        <v>300</v>
      </c>
      <c r="L71" s="80">
        <v>300</v>
      </c>
      <c r="M71" s="80">
        <v>300</v>
      </c>
      <c r="N71" s="81">
        <v>300</v>
      </c>
    </row>
    <row r="72" spans="1:14" x14ac:dyDescent="0.45">
      <c r="A72" s="78">
        <f t="shared" si="2"/>
        <v>0</v>
      </c>
      <c r="B72" s="79">
        <f t="shared" si="3"/>
        <v>0</v>
      </c>
      <c r="C72" s="60" t="s">
        <v>1121</v>
      </c>
      <c r="D72" s="61" t="s">
        <v>1136</v>
      </c>
      <c r="E72" s="61" t="s">
        <v>1179</v>
      </c>
      <c r="F72" s="61" t="s">
        <v>297</v>
      </c>
      <c r="G72" s="61" t="s">
        <v>1473</v>
      </c>
      <c r="H72" s="66">
        <v>0</v>
      </c>
      <c r="I72" s="80">
        <v>0</v>
      </c>
      <c r="J72" s="80">
        <v>0</v>
      </c>
      <c r="K72" s="80">
        <v>0</v>
      </c>
      <c r="L72" s="80">
        <v>0</v>
      </c>
      <c r="M72" s="80">
        <v>0</v>
      </c>
      <c r="N72" s="81">
        <v>0</v>
      </c>
    </row>
    <row r="73" spans="1:14" x14ac:dyDescent="0.45">
      <c r="A73" s="78">
        <f t="shared" si="2"/>
        <v>115</v>
      </c>
      <c r="B73" s="79">
        <f t="shared" si="3"/>
        <v>15.539130434782608</v>
      </c>
      <c r="C73" s="60" t="s">
        <v>1122</v>
      </c>
      <c r="D73" s="61" t="s">
        <v>1136</v>
      </c>
      <c r="E73" s="61" t="s">
        <v>1264</v>
      </c>
      <c r="F73" s="61" t="s">
        <v>954</v>
      </c>
      <c r="G73" s="61" t="s">
        <v>2129</v>
      </c>
      <c r="H73" s="66">
        <v>1787</v>
      </c>
      <c r="I73" s="80">
        <v>115</v>
      </c>
      <c r="J73" s="80">
        <v>115</v>
      </c>
      <c r="K73" s="80">
        <v>115</v>
      </c>
      <c r="L73" s="80">
        <v>150</v>
      </c>
      <c r="M73" s="80">
        <v>150</v>
      </c>
      <c r="N73" s="81">
        <v>150</v>
      </c>
    </row>
    <row r="74" spans="1:14" x14ac:dyDescent="0.45">
      <c r="A74" s="78">
        <f t="shared" si="2"/>
        <v>200</v>
      </c>
      <c r="B74" s="79">
        <f t="shared" si="3"/>
        <v>21.355</v>
      </c>
      <c r="C74" s="60" t="s">
        <v>1122</v>
      </c>
      <c r="D74" s="61" t="s">
        <v>1136</v>
      </c>
      <c r="E74" s="61" t="s">
        <v>1264</v>
      </c>
      <c r="F74" s="61" t="s">
        <v>955</v>
      </c>
      <c r="G74" s="61" t="s">
        <v>2130</v>
      </c>
      <c r="H74" s="66">
        <v>4271</v>
      </c>
      <c r="I74" s="80">
        <v>200</v>
      </c>
      <c r="J74" s="80">
        <v>200</v>
      </c>
      <c r="K74" s="80">
        <v>200</v>
      </c>
      <c r="L74" s="80">
        <v>255</v>
      </c>
      <c r="M74" s="80">
        <v>255</v>
      </c>
      <c r="N74" s="81">
        <v>255</v>
      </c>
    </row>
    <row r="75" spans="1:14" x14ac:dyDescent="0.45">
      <c r="A75" s="78">
        <f t="shared" si="2"/>
        <v>750</v>
      </c>
      <c r="B75" s="79">
        <f t="shared" si="3"/>
        <v>11.38</v>
      </c>
      <c r="C75" s="60" t="s">
        <v>1122</v>
      </c>
      <c r="D75" s="61" t="s">
        <v>1136</v>
      </c>
      <c r="E75" s="61" t="s">
        <v>1264</v>
      </c>
      <c r="F75" s="61" t="s">
        <v>957</v>
      </c>
      <c r="G75" s="61" t="s">
        <v>2132</v>
      </c>
      <c r="H75" s="66">
        <v>8535</v>
      </c>
      <c r="I75" s="80">
        <v>750</v>
      </c>
      <c r="J75" s="80">
        <v>750</v>
      </c>
      <c r="K75" s="80">
        <v>750</v>
      </c>
      <c r="L75" s="80">
        <v>880</v>
      </c>
      <c r="M75" s="80">
        <v>880</v>
      </c>
      <c r="N75" s="81">
        <v>880</v>
      </c>
    </row>
    <row r="76" spans="1:14" x14ac:dyDescent="0.45">
      <c r="A76" s="78">
        <f t="shared" si="2"/>
        <v>1350</v>
      </c>
      <c r="B76" s="79">
        <f t="shared" si="3"/>
        <v>4.0770370370370372</v>
      </c>
      <c r="C76" s="60" t="s">
        <v>1122</v>
      </c>
      <c r="D76" s="61" t="s">
        <v>1136</v>
      </c>
      <c r="E76" s="61" t="s">
        <v>1264</v>
      </c>
      <c r="F76" s="61" t="s">
        <v>958</v>
      </c>
      <c r="G76" s="61" t="s">
        <v>2133</v>
      </c>
      <c r="H76" s="66">
        <v>5504</v>
      </c>
      <c r="I76" s="80">
        <v>1350</v>
      </c>
      <c r="J76" s="80">
        <v>1350</v>
      </c>
      <c r="K76" s="80">
        <v>1350</v>
      </c>
      <c r="L76" s="80">
        <v>1595</v>
      </c>
      <c r="M76" s="80">
        <v>1595</v>
      </c>
      <c r="N76" s="81">
        <v>1595</v>
      </c>
    </row>
    <row r="77" spans="1:14" x14ac:dyDescent="0.45">
      <c r="A77" s="78">
        <f t="shared" si="2"/>
        <v>680</v>
      </c>
      <c r="B77" s="79">
        <f t="shared" si="3"/>
        <v>8.7720588235294112</v>
      </c>
      <c r="C77" s="60" t="s">
        <v>1122</v>
      </c>
      <c r="D77" s="61" t="s">
        <v>1136</v>
      </c>
      <c r="E77" s="61" t="s">
        <v>1264</v>
      </c>
      <c r="F77" s="61" t="s">
        <v>963</v>
      </c>
      <c r="G77" s="61" t="s">
        <v>2138</v>
      </c>
      <c r="H77" s="66">
        <v>5965</v>
      </c>
      <c r="I77" s="80">
        <v>680</v>
      </c>
      <c r="J77" s="80">
        <v>680</v>
      </c>
      <c r="K77" s="80">
        <v>680</v>
      </c>
      <c r="L77" s="80">
        <v>765</v>
      </c>
      <c r="M77" s="80">
        <v>765</v>
      </c>
      <c r="N77" s="81">
        <v>765</v>
      </c>
    </row>
    <row r="78" spans="1:14" x14ac:dyDescent="0.45">
      <c r="A78" s="78">
        <f t="shared" si="2"/>
        <v>1580</v>
      </c>
      <c r="B78" s="79">
        <f t="shared" si="3"/>
        <v>3.6778481012658228</v>
      </c>
      <c r="C78" s="60" t="s">
        <v>1122</v>
      </c>
      <c r="D78" s="61" t="s">
        <v>1136</v>
      </c>
      <c r="E78" s="61" t="s">
        <v>1264</v>
      </c>
      <c r="F78" s="61" t="s">
        <v>964</v>
      </c>
      <c r="G78" s="61" t="s">
        <v>2139</v>
      </c>
      <c r="H78" s="66">
        <v>5811</v>
      </c>
      <c r="I78" s="80">
        <v>1580</v>
      </c>
      <c r="J78" s="80">
        <v>1580</v>
      </c>
      <c r="K78" s="80">
        <v>1580</v>
      </c>
      <c r="L78" s="80">
        <v>1770</v>
      </c>
      <c r="M78" s="80">
        <v>1770</v>
      </c>
      <c r="N78" s="81">
        <v>1770</v>
      </c>
    </row>
    <row r="79" spans="1:14" x14ac:dyDescent="0.45">
      <c r="A79" s="78">
        <f t="shared" si="2"/>
        <v>230</v>
      </c>
      <c r="B79" s="79">
        <f t="shared" si="3"/>
        <v>15.891304347826088</v>
      </c>
      <c r="C79" s="60" t="s">
        <v>1122</v>
      </c>
      <c r="D79" s="61" t="s">
        <v>1140</v>
      </c>
      <c r="E79" s="61" t="s">
        <v>1269</v>
      </c>
      <c r="F79" s="61" t="s">
        <v>1014</v>
      </c>
      <c r="G79" s="61" t="s">
        <v>2189</v>
      </c>
      <c r="H79" s="66">
        <v>3655</v>
      </c>
      <c r="I79" s="80">
        <v>230</v>
      </c>
      <c r="J79" s="80">
        <v>230</v>
      </c>
      <c r="K79" s="80">
        <v>230</v>
      </c>
      <c r="L79" s="80">
        <v>230</v>
      </c>
      <c r="M79" s="80">
        <v>230</v>
      </c>
      <c r="N79" s="81">
        <v>230</v>
      </c>
    </row>
    <row r="80" spans="1:14" x14ac:dyDescent="0.45">
      <c r="A80" s="78">
        <f t="shared" si="2"/>
        <v>3500</v>
      </c>
      <c r="B80" s="79">
        <f t="shared" si="3"/>
        <v>11.737428571428572</v>
      </c>
      <c r="C80" s="60" t="s">
        <v>1122</v>
      </c>
      <c r="D80" s="61" t="s">
        <v>1130</v>
      </c>
      <c r="E80" s="61" t="s">
        <v>1175</v>
      </c>
      <c r="F80" s="61" t="s">
        <v>264</v>
      </c>
      <c r="G80" s="61" t="s">
        <v>1440</v>
      </c>
      <c r="H80" s="66">
        <v>41081</v>
      </c>
      <c r="I80" s="80">
        <v>3500</v>
      </c>
      <c r="J80" s="80">
        <v>3500</v>
      </c>
      <c r="K80" s="80">
        <v>3500</v>
      </c>
      <c r="L80" s="80">
        <v>3500</v>
      </c>
      <c r="M80" s="80">
        <v>3500</v>
      </c>
      <c r="N80" s="81">
        <v>3500</v>
      </c>
    </row>
    <row r="81" spans="1:14" x14ac:dyDescent="0.45">
      <c r="A81" s="78">
        <f t="shared" si="2"/>
        <v>100</v>
      </c>
      <c r="B81" s="79">
        <f t="shared" si="3"/>
        <v>28.31</v>
      </c>
      <c r="C81" s="60" t="s">
        <v>1122</v>
      </c>
      <c r="D81" s="61" t="s">
        <v>1144</v>
      </c>
      <c r="E81" s="61" t="s">
        <v>1151</v>
      </c>
      <c r="F81" s="61" t="s">
        <v>129</v>
      </c>
      <c r="G81" s="61" t="s">
        <v>1305</v>
      </c>
      <c r="H81" s="66">
        <v>2831</v>
      </c>
      <c r="I81" s="80">
        <v>100</v>
      </c>
      <c r="J81" s="80">
        <v>100</v>
      </c>
      <c r="K81" s="80">
        <v>100</v>
      </c>
      <c r="L81" s="80">
        <v>30</v>
      </c>
      <c r="M81" s="80">
        <v>30</v>
      </c>
      <c r="N81" s="81">
        <v>30</v>
      </c>
    </row>
    <row r="82" spans="1:14" x14ac:dyDescent="0.45">
      <c r="A82" s="78">
        <f t="shared" si="2"/>
        <v>0</v>
      </c>
      <c r="B82" s="79">
        <f t="shared" si="3"/>
        <v>0</v>
      </c>
      <c r="C82" s="60" t="s">
        <v>1121</v>
      </c>
      <c r="D82" s="61" t="s">
        <v>1136</v>
      </c>
      <c r="E82" s="61" t="s">
        <v>1179</v>
      </c>
      <c r="F82" s="61" t="s">
        <v>298</v>
      </c>
      <c r="G82" s="61" t="s">
        <v>1474</v>
      </c>
      <c r="H82" s="66">
        <v>0</v>
      </c>
      <c r="I82" s="80">
        <v>0</v>
      </c>
      <c r="J82" s="80">
        <v>0</v>
      </c>
      <c r="K82" s="80">
        <v>0</v>
      </c>
      <c r="L82" s="80">
        <v>0</v>
      </c>
      <c r="M82" s="80">
        <v>0</v>
      </c>
      <c r="N82" s="81">
        <v>0</v>
      </c>
    </row>
    <row r="83" spans="1:14" x14ac:dyDescent="0.45">
      <c r="A83" s="78">
        <f t="shared" si="2"/>
        <v>1203.3333333333333</v>
      </c>
      <c r="B83" s="79">
        <f t="shared" si="3"/>
        <v>36.644875346260392</v>
      </c>
      <c r="C83" s="60" t="s">
        <v>1123</v>
      </c>
      <c r="D83" s="61" t="s">
        <v>1136</v>
      </c>
      <c r="E83" s="61" t="s">
        <v>1156</v>
      </c>
      <c r="F83" s="61" t="s">
        <v>139</v>
      </c>
      <c r="G83" s="61" t="s">
        <v>1315</v>
      </c>
      <c r="H83" s="66">
        <v>44096</v>
      </c>
      <c r="I83" s="80">
        <v>1500</v>
      </c>
      <c r="J83" s="80">
        <v>1500</v>
      </c>
      <c r="K83" s="80">
        <v>610</v>
      </c>
      <c r="L83" s="80">
        <v>610</v>
      </c>
      <c r="M83" s="80">
        <v>610</v>
      </c>
      <c r="N83" s="81">
        <v>610</v>
      </c>
    </row>
    <row r="84" spans="1:14" x14ac:dyDescent="0.45">
      <c r="A84" s="78">
        <f t="shared" si="2"/>
        <v>2006.6666666666667</v>
      </c>
      <c r="B84" s="79">
        <f t="shared" si="3"/>
        <v>13.079900332225913</v>
      </c>
      <c r="C84" s="60" t="s">
        <v>1123</v>
      </c>
      <c r="D84" s="61" t="s">
        <v>1136</v>
      </c>
      <c r="E84" s="61" t="s">
        <v>1156</v>
      </c>
      <c r="F84" s="61" t="s">
        <v>140</v>
      </c>
      <c r="G84" s="61" t="s">
        <v>1316</v>
      </c>
      <c r="H84" s="66">
        <v>26247</v>
      </c>
      <c r="I84" s="80">
        <v>2500</v>
      </c>
      <c r="J84" s="80">
        <v>2500</v>
      </c>
      <c r="K84" s="80">
        <v>1020</v>
      </c>
      <c r="L84" s="80">
        <v>1020</v>
      </c>
      <c r="M84" s="80">
        <v>1020</v>
      </c>
      <c r="N84" s="81">
        <v>1020</v>
      </c>
    </row>
    <row r="85" spans="1:14" x14ac:dyDescent="0.45">
      <c r="A85" s="78">
        <f t="shared" si="2"/>
        <v>580</v>
      </c>
      <c r="B85" s="79">
        <f t="shared" si="3"/>
        <v>3.3689655172413793</v>
      </c>
      <c r="C85" s="60" t="s">
        <v>1122</v>
      </c>
      <c r="D85" s="61" t="s">
        <v>1140</v>
      </c>
      <c r="E85" s="61" t="s">
        <v>1269</v>
      </c>
      <c r="F85" s="61" t="s">
        <v>1016</v>
      </c>
      <c r="G85" s="61" t="s">
        <v>2191</v>
      </c>
      <c r="H85" s="66">
        <v>1954</v>
      </c>
      <c r="I85" s="80">
        <v>580</v>
      </c>
      <c r="J85" s="80">
        <v>580</v>
      </c>
      <c r="K85" s="80">
        <v>580</v>
      </c>
      <c r="L85" s="80">
        <v>580</v>
      </c>
      <c r="M85" s="80">
        <v>580</v>
      </c>
      <c r="N85" s="81">
        <v>580</v>
      </c>
    </row>
    <row r="86" spans="1:14" x14ac:dyDescent="0.45">
      <c r="A86" s="78">
        <f t="shared" si="2"/>
        <v>13333.333333333334</v>
      </c>
      <c r="B86" s="79">
        <f t="shared" si="3"/>
        <v>0.87637500000000002</v>
      </c>
      <c r="C86" s="60" t="s">
        <v>1121</v>
      </c>
      <c r="D86" s="61" t="s">
        <v>1138</v>
      </c>
      <c r="E86" s="61" t="s">
        <v>1252</v>
      </c>
      <c r="F86" s="61" t="s">
        <v>818</v>
      </c>
      <c r="G86" s="61" t="s">
        <v>1993</v>
      </c>
      <c r="H86" s="66">
        <v>11685</v>
      </c>
      <c r="I86" s="80">
        <v>15000</v>
      </c>
      <c r="J86" s="80">
        <v>15000</v>
      </c>
      <c r="K86" s="80">
        <v>10000</v>
      </c>
      <c r="L86" s="80">
        <v>0</v>
      </c>
      <c r="M86" s="80">
        <v>0</v>
      </c>
      <c r="N86" s="81">
        <v>0</v>
      </c>
    </row>
    <row r="87" spans="1:14" x14ac:dyDescent="0.45">
      <c r="A87" s="78">
        <f t="shared" si="2"/>
        <v>5</v>
      </c>
      <c r="B87" s="79">
        <f t="shared" si="3"/>
        <v>489.2</v>
      </c>
      <c r="C87" s="60" t="s">
        <v>1122</v>
      </c>
      <c r="D87" s="61" t="s">
        <v>1141</v>
      </c>
      <c r="E87" s="61" t="s">
        <v>1207</v>
      </c>
      <c r="F87" s="61" t="s">
        <v>501</v>
      </c>
      <c r="G87" s="61" t="s">
        <v>1677</v>
      </c>
      <c r="H87" s="66">
        <v>2446</v>
      </c>
      <c r="I87" s="80">
        <v>5</v>
      </c>
      <c r="J87" s="80">
        <v>5</v>
      </c>
      <c r="K87" s="80">
        <v>5</v>
      </c>
      <c r="L87" s="80">
        <v>5</v>
      </c>
      <c r="M87" s="80">
        <v>5</v>
      </c>
      <c r="N87" s="81">
        <v>5</v>
      </c>
    </row>
    <row r="88" spans="1:14" x14ac:dyDescent="0.45">
      <c r="A88" s="78">
        <f t="shared" si="2"/>
        <v>350</v>
      </c>
      <c r="B88" s="79">
        <f t="shared" si="3"/>
        <v>13.151428571428571</v>
      </c>
      <c r="C88" s="60" t="s">
        <v>1122</v>
      </c>
      <c r="D88" s="61" t="s">
        <v>1130</v>
      </c>
      <c r="E88" s="61" t="s">
        <v>1175</v>
      </c>
      <c r="F88" s="61" t="s">
        <v>265</v>
      </c>
      <c r="G88" s="61" t="s">
        <v>1441</v>
      </c>
      <c r="H88" s="66">
        <v>4603</v>
      </c>
      <c r="I88" s="80">
        <v>350</v>
      </c>
      <c r="J88" s="80">
        <v>350</v>
      </c>
      <c r="K88" s="80">
        <v>350</v>
      </c>
      <c r="L88" s="80">
        <v>588</v>
      </c>
      <c r="M88" s="80">
        <v>588</v>
      </c>
      <c r="N88" s="81">
        <v>588</v>
      </c>
    </row>
    <row r="89" spans="1:14" x14ac:dyDescent="0.45">
      <c r="A89" s="78">
        <f t="shared" si="2"/>
        <v>3252</v>
      </c>
      <c r="B89" s="79">
        <f t="shared" si="3"/>
        <v>3.906211562115621</v>
      </c>
      <c r="C89" s="60" t="s">
        <v>1121</v>
      </c>
      <c r="D89" s="61" t="s">
        <v>1139</v>
      </c>
      <c r="E89" s="61" t="s">
        <v>1276</v>
      </c>
      <c r="F89" s="61" t="s">
        <v>1065</v>
      </c>
      <c r="G89" s="61" t="s">
        <v>2240</v>
      </c>
      <c r="H89" s="66">
        <v>12703</v>
      </c>
      <c r="I89" s="80">
        <v>3252</v>
      </c>
      <c r="J89" s="80">
        <v>3252</v>
      </c>
      <c r="K89" s="80">
        <v>3252</v>
      </c>
      <c r="L89" s="80">
        <v>3252</v>
      </c>
      <c r="M89" s="80">
        <v>0</v>
      </c>
      <c r="N89" s="81">
        <v>3252</v>
      </c>
    </row>
    <row r="90" spans="1:14" x14ac:dyDescent="0.45">
      <c r="A90" s="78">
        <f t="shared" si="2"/>
        <v>200</v>
      </c>
      <c r="B90" s="79">
        <f t="shared" si="3"/>
        <v>15.1</v>
      </c>
      <c r="C90" s="60" t="s">
        <v>1122</v>
      </c>
      <c r="D90" s="61" t="s">
        <v>1140</v>
      </c>
      <c r="E90" s="61" t="s">
        <v>1269</v>
      </c>
      <c r="F90" s="61" t="s">
        <v>1012</v>
      </c>
      <c r="G90" s="61" t="s">
        <v>2187</v>
      </c>
      <c r="H90" s="66">
        <v>3020</v>
      </c>
      <c r="I90" s="80">
        <v>200</v>
      </c>
      <c r="J90" s="80">
        <v>200</v>
      </c>
      <c r="K90" s="80">
        <v>200</v>
      </c>
      <c r="L90" s="80">
        <v>200</v>
      </c>
      <c r="M90" s="80">
        <v>200</v>
      </c>
      <c r="N90" s="81">
        <v>200</v>
      </c>
    </row>
    <row r="91" spans="1:14" x14ac:dyDescent="0.45">
      <c r="A91" s="78">
        <f t="shared" si="2"/>
        <v>333.33333333333331</v>
      </c>
      <c r="B91" s="79">
        <f t="shared" si="3"/>
        <v>20.790000000000003</v>
      </c>
      <c r="C91" s="60" t="s">
        <v>1122</v>
      </c>
      <c r="D91" s="61" t="s">
        <v>1130</v>
      </c>
      <c r="E91" s="61" t="s">
        <v>1175</v>
      </c>
      <c r="F91" s="61" t="s">
        <v>269</v>
      </c>
      <c r="G91" s="61" t="s">
        <v>1445</v>
      </c>
      <c r="H91" s="66">
        <v>6930</v>
      </c>
      <c r="I91" s="80">
        <v>300</v>
      </c>
      <c r="J91" s="80">
        <v>300</v>
      </c>
      <c r="K91" s="80">
        <v>400</v>
      </c>
      <c r="L91" s="80">
        <v>400</v>
      </c>
      <c r="M91" s="80">
        <v>400</v>
      </c>
      <c r="N91" s="81">
        <v>400</v>
      </c>
    </row>
    <row r="92" spans="1:14" x14ac:dyDescent="0.45">
      <c r="A92" s="78">
        <f t="shared" si="2"/>
        <v>50</v>
      </c>
      <c r="B92" s="79">
        <f t="shared" si="3"/>
        <v>11.06</v>
      </c>
      <c r="C92" s="60" t="s">
        <v>1122</v>
      </c>
      <c r="D92" s="61" t="s">
        <v>1132</v>
      </c>
      <c r="E92" s="61" t="s">
        <v>1203</v>
      </c>
      <c r="F92" s="61" t="s">
        <v>487</v>
      </c>
      <c r="G92" s="61" t="s">
        <v>1663</v>
      </c>
      <c r="H92" s="66">
        <v>553</v>
      </c>
      <c r="I92" s="80">
        <v>50</v>
      </c>
      <c r="J92" s="80">
        <v>50</v>
      </c>
      <c r="K92" s="80">
        <v>50</v>
      </c>
      <c r="L92" s="80">
        <v>50</v>
      </c>
      <c r="M92" s="80">
        <v>50</v>
      </c>
      <c r="N92" s="81">
        <v>50</v>
      </c>
    </row>
    <row r="93" spans="1:14" x14ac:dyDescent="0.45">
      <c r="A93" s="78">
        <f t="shared" si="2"/>
        <v>350</v>
      </c>
      <c r="B93" s="79">
        <f t="shared" si="3"/>
        <v>6.6428571428571432</v>
      </c>
      <c r="C93" s="60" t="s">
        <v>1122</v>
      </c>
      <c r="D93" s="61" t="s">
        <v>1132</v>
      </c>
      <c r="E93" s="61" t="s">
        <v>1203</v>
      </c>
      <c r="F93" s="61" t="s">
        <v>491</v>
      </c>
      <c r="G93" s="61" t="s">
        <v>1667</v>
      </c>
      <c r="H93" s="66">
        <v>2325</v>
      </c>
      <c r="I93" s="80">
        <v>350</v>
      </c>
      <c r="J93" s="80">
        <v>350</v>
      </c>
      <c r="K93" s="80">
        <v>350</v>
      </c>
      <c r="L93" s="80">
        <v>350</v>
      </c>
      <c r="M93" s="80">
        <v>350</v>
      </c>
      <c r="N93" s="81">
        <v>350</v>
      </c>
    </row>
    <row r="94" spans="1:14" x14ac:dyDescent="0.45">
      <c r="A94" s="78">
        <f t="shared" si="2"/>
        <v>50</v>
      </c>
      <c r="B94" s="79">
        <f t="shared" si="3"/>
        <v>9.66</v>
      </c>
      <c r="C94" s="60" t="s">
        <v>1122</v>
      </c>
      <c r="D94" s="61" t="s">
        <v>1132</v>
      </c>
      <c r="E94" s="61" t="s">
        <v>1203</v>
      </c>
      <c r="F94" s="61" t="s">
        <v>480</v>
      </c>
      <c r="G94" s="61" t="s">
        <v>1656</v>
      </c>
      <c r="H94" s="66">
        <v>483</v>
      </c>
      <c r="I94" s="80">
        <v>50</v>
      </c>
      <c r="J94" s="80">
        <v>50</v>
      </c>
      <c r="K94" s="80">
        <v>50</v>
      </c>
      <c r="L94" s="80">
        <v>50</v>
      </c>
      <c r="M94" s="80">
        <v>50</v>
      </c>
      <c r="N94" s="81">
        <v>50</v>
      </c>
    </row>
    <row r="95" spans="1:14" x14ac:dyDescent="0.45">
      <c r="A95" s="78">
        <f t="shared" si="2"/>
        <v>45</v>
      </c>
      <c r="B95" s="79">
        <f t="shared" si="3"/>
        <v>21.577777777777779</v>
      </c>
      <c r="C95" s="60" t="s">
        <v>1122</v>
      </c>
      <c r="D95" s="61" t="s">
        <v>1132</v>
      </c>
      <c r="E95" s="61" t="s">
        <v>1203</v>
      </c>
      <c r="F95" s="61" t="s">
        <v>477</v>
      </c>
      <c r="G95" s="61" t="s">
        <v>1653</v>
      </c>
      <c r="H95" s="66">
        <v>971</v>
      </c>
      <c r="I95" s="80">
        <v>45</v>
      </c>
      <c r="J95" s="80">
        <v>45</v>
      </c>
      <c r="K95" s="80">
        <v>45</v>
      </c>
      <c r="L95" s="80">
        <v>45</v>
      </c>
      <c r="M95" s="80">
        <v>45</v>
      </c>
      <c r="N95" s="81">
        <v>45</v>
      </c>
    </row>
    <row r="96" spans="1:14" x14ac:dyDescent="0.45">
      <c r="A96" s="78">
        <f t="shared" si="2"/>
        <v>800</v>
      </c>
      <c r="B96" s="79">
        <f t="shared" si="3"/>
        <v>4.6174999999999997</v>
      </c>
      <c r="C96" s="60" t="s">
        <v>1122</v>
      </c>
      <c r="D96" s="61" t="s">
        <v>1132</v>
      </c>
      <c r="E96" s="61" t="s">
        <v>1203</v>
      </c>
      <c r="F96" s="61" t="s">
        <v>481</v>
      </c>
      <c r="G96" s="61" t="s">
        <v>1657</v>
      </c>
      <c r="H96" s="66">
        <v>3694</v>
      </c>
      <c r="I96" s="80">
        <v>800</v>
      </c>
      <c r="J96" s="80">
        <v>800</v>
      </c>
      <c r="K96" s="80">
        <v>800</v>
      </c>
      <c r="L96" s="80">
        <v>800</v>
      </c>
      <c r="M96" s="80">
        <v>540</v>
      </c>
      <c r="N96" s="81">
        <v>540</v>
      </c>
    </row>
    <row r="97" spans="1:14" x14ac:dyDescent="0.45">
      <c r="A97" s="78">
        <f t="shared" si="2"/>
        <v>2650</v>
      </c>
      <c r="B97" s="79">
        <f t="shared" si="3"/>
        <v>3.2686792452830189</v>
      </c>
      <c r="C97" s="60" t="s">
        <v>1122</v>
      </c>
      <c r="D97" s="61" t="s">
        <v>1134</v>
      </c>
      <c r="E97" s="61" t="s">
        <v>1149</v>
      </c>
      <c r="F97" s="61" t="s">
        <v>119</v>
      </c>
      <c r="G97" s="61" t="s">
        <v>1296</v>
      </c>
      <c r="H97" s="66">
        <v>8662</v>
      </c>
      <c r="I97" s="80">
        <v>2650</v>
      </c>
      <c r="J97" s="80">
        <v>2650</v>
      </c>
      <c r="K97" s="80">
        <v>2650</v>
      </c>
      <c r="L97" s="80">
        <v>2650</v>
      </c>
      <c r="M97" s="80">
        <v>2400</v>
      </c>
      <c r="N97" s="81">
        <v>2400</v>
      </c>
    </row>
    <row r="98" spans="1:14" x14ac:dyDescent="0.45">
      <c r="A98" s="78">
        <f t="shared" si="2"/>
        <v>3000</v>
      </c>
      <c r="B98" s="79">
        <f t="shared" si="3"/>
        <v>11.734</v>
      </c>
      <c r="C98" s="60" t="s">
        <v>1121</v>
      </c>
      <c r="D98" s="61" t="s">
        <v>1129</v>
      </c>
      <c r="E98" s="61" t="s">
        <v>1262</v>
      </c>
      <c r="F98" s="61" t="s">
        <v>928</v>
      </c>
      <c r="G98" s="61" t="s">
        <v>2103</v>
      </c>
      <c r="H98" s="66">
        <v>35202</v>
      </c>
      <c r="I98" s="80">
        <v>3000</v>
      </c>
      <c r="J98" s="80">
        <v>3000</v>
      </c>
      <c r="K98" s="80">
        <v>3000</v>
      </c>
      <c r="L98" s="80">
        <v>3000</v>
      </c>
      <c r="M98" s="80">
        <v>3000</v>
      </c>
      <c r="N98" s="81">
        <v>3000</v>
      </c>
    </row>
    <row r="99" spans="1:14" x14ac:dyDescent="0.45">
      <c r="A99" s="78">
        <f t="shared" si="2"/>
        <v>2000</v>
      </c>
      <c r="B99" s="79">
        <f t="shared" si="3"/>
        <v>2.8205</v>
      </c>
      <c r="C99" s="60" t="s">
        <v>1121</v>
      </c>
      <c r="D99" s="61" t="s">
        <v>1129</v>
      </c>
      <c r="E99" s="61" t="s">
        <v>1262</v>
      </c>
      <c r="F99" s="61" t="s">
        <v>927</v>
      </c>
      <c r="G99" s="61" t="s">
        <v>2102</v>
      </c>
      <c r="H99" s="66">
        <v>5641</v>
      </c>
      <c r="I99" s="80">
        <v>2000</v>
      </c>
      <c r="J99" s="80">
        <v>2000</v>
      </c>
      <c r="K99" s="80">
        <v>2000</v>
      </c>
      <c r="L99" s="80">
        <v>2000</v>
      </c>
      <c r="M99" s="80">
        <v>2000</v>
      </c>
      <c r="N99" s="81">
        <v>2000</v>
      </c>
    </row>
    <row r="100" spans="1:14" x14ac:dyDescent="0.45">
      <c r="A100" s="78">
        <f t="shared" si="2"/>
        <v>500</v>
      </c>
      <c r="B100" s="79">
        <f t="shared" si="3"/>
        <v>0</v>
      </c>
      <c r="C100" s="60" t="s">
        <v>1122</v>
      </c>
      <c r="D100" s="61" t="s">
        <v>1136</v>
      </c>
      <c r="E100" s="61" t="s">
        <v>1279</v>
      </c>
      <c r="F100" s="61" t="s">
        <v>1084</v>
      </c>
      <c r="G100" s="61" t="s">
        <v>2259</v>
      </c>
      <c r="H100" s="66">
        <v>0</v>
      </c>
      <c r="I100" s="80">
        <v>500</v>
      </c>
      <c r="J100" s="80">
        <v>500</v>
      </c>
      <c r="K100" s="80">
        <v>500</v>
      </c>
      <c r="L100" s="80">
        <v>500</v>
      </c>
      <c r="M100" s="80">
        <v>30</v>
      </c>
      <c r="N100" s="81">
        <v>30</v>
      </c>
    </row>
    <row r="101" spans="1:14" x14ac:dyDescent="0.45">
      <c r="A101" s="78">
        <f t="shared" ref="A101:A152" si="4">AVERAGE(I101:K101)</f>
        <v>0</v>
      </c>
      <c r="B101" s="79">
        <f t="shared" ref="B101:B152" si="5">IFERROR(H101/A101,0)</f>
        <v>0</v>
      </c>
      <c r="C101" s="60" t="s">
        <v>1122</v>
      </c>
      <c r="D101" s="61" t="s">
        <v>1136</v>
      </c>
      <c r="E101" s="61" t="s">
        <v>1279</v>
      </c>
      <c r="F101" s="61" t="s">
        <v>1085</v>
      </c>
      <c r="G101" s="61" t="s">
        <v>2260</v>
      </c>
      <c r="H101" s="66">
        <v>0</v>
      </c>
      <c r="I101" s="80">
        <v>0</v>
      </c>
      <c r="J101" s="80">
        <v>0</v>
      </c>
      <c r="K101" s="80">
        <v>0</v>
      </c>
      <c r="L101" s="80">
        <v>0</v>
      </c>
      <c r="M101" s="80">
        <v>0</v>
      </c>
      <c r="N101" s="81">
        <v>0</v>
      </c>
    </row>
    <row r="102" spans="1:14" x14ac:dyDescent="0.45">
      <c r="A102" s="78">
        <f t="shared" si="4"/>
        <v>150</v>
      </c>
      <c r="B102" s="79">
        <f t="shared" si="5"/>
        <v>3.98</v>
      </c>
      <c r="C102" s="60" t="s">
        <v>1122</v>
      </c>
      <c r="D102" s="61" t="s">
        <v>1141</v>
      </c>
      <c r="E102" s="61" t="s">
        <v>1241</v>
      </c>
      <c r="F102" s="61" t="s">
        <v>700</v>
      </c>
      <c r="G102" s="61" t="s">
        <v>1875</v>
      </c>
      <c r="H102" s="66">
        <v>597</v>
      </c>
      <c r="I102" s="80">
        <v>150</v>
      </c>
      <c r="J102" s="80">
        <v>150</v>
      </c>
      <c r="K102" s="80">
        <v>150</v>
      </c>
      <c r="L102" s="80">
        <v>150</v>
      </c>
      <c r="M102" s="80">
        <v>150</v>
      </c>
      <c r="N102" s="81">
        <v>150</v>
      </c>
    </row>
    <row r="103" spans="1:14" x14ac:dyDescent="0.45">
      <c r="A103" s="78">
        <f t="shared" si="4"/>
        <v>150</v>
      </c>
      <c r="B103" s="79">
        <f t="shared" si="5"/>
        <v>7.02</v>
      </c>
      <c r="C103" s="60" t="s">
        <v>1122</v>
      </c>
      <c r="D103" s="61" t="s">
        <v>1141</v>
      </c>
      <c r="E103" s="61" t="s">
        <v>1241</v>
      </c>
      <c r="F103" s="61" t="s">
        <v>701</v>
      </c>
      <c r="G103" s="61" t="s">
        <v>1876</v>
      </c>
      <c r="H103" s="66">
        <v>1053</v>
      </c>
      <c r="I103" s="80">
        <v>150</v>
      </c>
      <c r="J103" s="80">
        <v>150</v>
      </c>
      <c r="K103" s="80">
        <v>150</v>
      </c>
      <c r="L103" s="80">
        <v>150</v>
      </c>
      <c r="M103" s="80">
        <v>150</v>
      </c>
      <c r="N103" s="81">
        <v>150</v>
      </c>
    </row>
    <row r="104" spans="1:14" x14ac:dyDescent="0.45">
      <c r="A104" s="78">
        <f t="shared" si="4"/>
        <v>2000</v>
      </c>
      <c r="B104" s="79">
        <f t="shared" si="5"/>
        <v>2.64</v>
      </c>
      <c r="C104" s="60" t="s">
        <v>1122</v>
      </c>
      <c r="D104" s="61" t="s">
        <v>1141</v>
      </c>
      <c r="E104" s="61" t="s">
        <v>1241</v>
      </c>
      <c r="F104" s="61" t="s">
        <v>699</v>
      </c>
      <c r="G104" s="61" t="s">
        <v>1874</v>
      </c>
      <c r="H104" s="66">
        <v>5280</v>
      </c>
      <c r="I104" s="80">
        <v>2000</v>
      </c>
      <c r="J104" s="80">
        <v>2000</v>
      </c>
      <c r="K104" s="80">
        <v>2000</v>
      </c>
      <c r="L104" s="80">
        <v>2000</v>
      </c>
      <c r="M104" s="80">
        <v>2000</v>
      </c>
      <c r="N104" s="81">
        <v>2000</v>
      </c>
    </row>
    <row r="105" spans="1:14" x14ac:dyDescent="0.45">
      <c r="A105" s="78">
        <f t="shared" si="4"/>
        <v>150</v>
      </c>
      <c r="B105" s="79">
        <f t="shared" si="5"/>
        <v>9.6733333333333338</v>
      </c>
      <c r="C105" s="60" t="s">
        <v>1122</v>
      </c>
      <c r="D105" s="61" t="s">
        <v>1141</v>
      </c>
      <c r="E105" s="61" t="s">
        <v>1241</v>
      </c>
      <c r="F105" s="61" t="s">
        <v>703</v>
      </c>
      <c r="G105" s="61" t="s">
        <v>1878</v>
      </c>
      <c r="H105" s="66">
        <v>1451</v>
      </c>
      <c r="I105" s="80">
        <v>150</v>
      </c>
      <c r="J105" s="80">
        <v>150</v>
      </c>
      <c r="K105" s="80">
        <v>150</v>
      </c>
      <c r="L105" s="80">
        <v>150</v>
      </c>
      <c r="M105" s="80">
        <v>150</v>
      </c>
      <c r="N105" s="81">
        <v>150</v>
      </c>
    </row>
    <row r="106" spans="1:14" x14ac:dyDescent="0.45">
      <c r="A106" s="78">
        <f t="shared" si="4"/>
        <v>30</v>
      </c>
      <c r="B106" s="79">
        <f t="shared" si="5"/>
        <v>15.266666666666667</v>
      </c>
      <c r="C106" s="60" t="s">
        <v>1122</v>
      </c>
      <c r="D106" s="61" t="s">
        <v>1141</v>
      </c>
      <c r="E106" s="61" t="s">
        <v>1241</v>
      </c>
      <c r="F106" s="61" t="s">
        <v>704</v>
      </c>
      <c r="G106" s="61" t="s">
        <v>1879</v>
      </c>
      <c r="H106" s="66">
        <v>458</v>
      </c>
      <c r="I106" s="80">
        <v>30</v>
      </c>
      <c r="J106" s="80">
        <v>30</v>
      </c>
      <c r="K106" s="80">
        <v>30</v>
      </c>
      <c r="L106" s="80">
        <v>30</v>
      </c>
      <c r="M106" s="80">
        <v>30</v>
      </c>
      <c r="N106" s="81">
        <v>30</v>
      </c>
    </row>
    <row r="107" spans="1:14" x14ac:dyDescent="0.45">
      <c r="A107" s="78">
        <f t="shared" si="4"/>
        <v>1650</v>
      </c>
      <c r="B107" s="79">
        <f t="shared" si="5"/>
        <v>3.8260606060606062</v>
      </c>
      <c r="C107" s="60" t="s">
        <v>1122</v>
      </c>
      <c r="D107" s="61" t="s">
        <v>1141</v>
      </c>
      <c r="E107" s="61" t="s">
        <v>1241</v>
      </c>
      <c r="F107" s="61" t="s">
        <v>702</v>
      </c>
      <c r="G107" s="61" t="s">
        <v>1877</v>
      </c>
      <c r="H107" s="66">
        <v>6313</v>
      </c>
      <c r="I107" s="80">
        <v>1650</v>
      </c>
      <c r="J107" s="80">
        <v>1650</v>
      </c>
      <c r="K107" s="80">
        <v>1650</v>
      </c>
      <c r="L107" s="80">
        <v>1650</v>
      </c>
      <c r="M107" s="80">
        <v>1650</v>
      </c>
      <c r="N107" s="81">
        <v>1650</v>
      </c>
    </row>
    <row r="108" spans="1:14" x14ac:dyDescent="0.45">
      <c r="A108" s="78">
        <f t="shared" si="4"/>
        <v>1050</v>
      </c>
      <c r="B108" s="79">
        <f t="shared" si="5"/>
        <v>5.274285714285714</v>
      </c>
      <c r="C108" s="60" t="s">
        <v>1122</v>
      </c>
      <c r="D108" s="61" t="s">
        <v>1141</v>
      </c>
      <c r="E108" s="61" t="s">
        <v>1241</v>
      </c>
      <c r="F108" s="61" t="s">
        <v>691</v>
      </c>
      <c r="G108" s="61" t="s">
        <v>1866</v>
      </c>
      <c r="H108" s="66">
        <v>5538</v>
      </c>
      <c r="I108" s="80">
        <v>1200</v>
      </c>
      <c r="J108" s="80">
        <v>1200</v>
      </c>
      <c r="K108" s="80">
        <v>750</v>
      </c>
      <c r="L108" s="80">
        <v>750</v>
      </c>
      <c r="M108" s="80">
        <v>750</v>
      </c>
      <c r="N108" s="81">
        <v>750</v>
      </c>
    </row>
    <row r="109" spans="1:14" x14ac:dyDescent="0.45">
      <c r="A109" s="78">
        <f t="shared" si="4"/>
        <v>550</v>
      </c>
      <c r="B109" s="79">
        <f t="shared" si="5"/>
        <v>1.9036363636363636</v>
      </c>
      <c r="C109" s="60" t="s">
        <v>1122</v>
      </c>
      <c r="D109" s="61" t="s">
        <v>1141</v>
      </c>
      <c r="E109" s="61" t="s">
        <v>1241</v>
      </c>
      <c r="F109" s="61" t="s">
        <v>692</v>
      </c>
      <c r="G109" s="61" t="s">
        <v>1867</v>
      </c>
      <c r="H109" s="66">
        <v>1047</v>
      </c>
      <c r="I109" s="80">
        <v>550</v>
      </c>
      <c r="J109" s="80">
        <v>550</v>
      </c>
      <c r="K109" s="80">
        <v>550</v>
      </c>
      <c r="L109" s="80">
        <v>550</v>
      </c>
      <c r="M109" s="80">
        <v>550</v>
      </c>
      <c r="N109" s="81">
        <v>550</v>
      </c>
    </row>
    <row r="110" spans="1:14" x14ac:dyDescent="0.45">
      <c r="A110" s="78">
        <f t="shared" si="4"/>
        <v>5200</v>
      </c>
      <c r="B110" s="79">
        <f t="shared" si="5"/>
        <v>0.67730769230769228</v>
      </c>
      <c r="C110" s="60" t="s">
        <v>1122</v>
      </c>
      <c r="D110" s="61" t="s">
        <v>1141</v>
      </c>
      <c r="E110" s="61" t="s">
        <v>1241</v>
      </c>
      <c r="F110" s="61" t="s">
        <v>690</v>
      </c>
      <c r="G110" s="61" t="s">
        <v>1865</v>
      </c>
      <c r="H110" s="66">
        <v>3522</v>
      </c>
      <c r="I110" s="80">
        <v>5200</v>
      </c>
      <c r="J110" s="80">
        <v>5200</v>
      </c>
      <c r="K110" s="80">
        <v>5200</v>
      </c>
      <c r="L110" s="80">
        <v>5200</v>
      </c>
      <c r="M110" s="80">
        <v>5200</v>
      </c>
      <c r="N110" s="81">
        <v>5200</v>
      </c>
    </row>
    <row r="111" spans="1:14" x14ac:dyDescent="0.45">
      <c r="A111" s="78">
        <f t="shared" si="4"/>
        <v>500</v>
      </c>
      <c r="B111" s="79">
        <f t="shared" si="5"/>
        <v>4.4379999999999997</v>
      </c>
      <c r="C111" s="60" t="s">
        <v>1122</v>
      </c>
      <c r="D111" s="61" t="s">
        <v>1141</v>
      </c>
      <c r="E111" s="61" t="s">
        <v>1241</v>
      </c>
      <c r="F111" s="61" t="s">
        <v>694</v>
      </c>
      <c r="G111" s="61" t="s">
        <v>1869</v>
      </c>
      <c r="H111" s="66">
        <v>2219</v>
      </c>
      <c r="I111" s="80">
        <v>500</v>
      </c>
      <c r="J111" s="80">
        <v>500</v>
      </c>
      <c r="K111" s="80">
        <v>500</v>
      </c>
      <c r="L111" s="80">
        <v>500</v>
      </c>
      <c r="M111" s="80">
        <v>500</v>
      </c>
      <c r="N111" s="81">
        <v>500</v>
      </c>
    </row>
    <row r="112" spans="1:14" x14ac:dyDescent="0.45">
      <c r="A112" s="78">
        <f t="shared" si="4"/>
        <v>600</v>
      </c>
      <c r="B112" s="79">
        <f t="shared" si="5"/>
        <v>7.621666666666667</v>
      </c>
      <c r="C112" s="60" t="s">
        <v>1122</v>
      </c>
      <c r="D112" s="61" t="s">
        <v>1141</v>
      </c>
      <c r="E112" s="61" t="s">
        <v>1241</v>
      </c>
      <c r="F112" s="61" t="s">
        <v>695</v>
      </c>
      <c r="G112" s="61" t="s">
        <v>1870</v>
      </c>
      <c r="H112" s="66">
        <v>4573</v>
      </c>
      <c r="I112" s="80">
        <v>600</v>
      </c>
      <c r="J112" s="80">
        <v>600</v>
      </c>
      <c r="K112" s="80">
        <v>600</v>
      </c>
      <c r="L112" s="80">
        <v>600</v>
      </c>
      <c r="M112" s="80">
        <v>330</v>
      </c>
      <c r="N112" s="81">
        <v>330</v>
      </c>
    </row>
    <row r="113" spans="1:14" x14ac:dyDescent="0.45">
      <c r="A113" s="78">
        <f t="shared" si="4"/>
        <v>7500</v>
      </c>
      <c r="B113" s="79">
        <f t="shared" si="5"/>
        <v>2.3194666666666666</v>
      </c>
      <c r="C113" s="60" t="s">
        <v>1122</v>
      </c>
      <c r="D113" s="61" t="s">
        <v>1141</v>
      </c>
      <c r="E113" s="61" t="s">
        <v>1241</v>
      </c>
      <c r="F113" s="61" t="s">
        <v>693</v>
      </c>
      <c r="G113" s="61" t="s">
        <v>1868</v>
      </c>
      <c r="H113" s="66">
        <v>17396</v>
      </c>
      <c r="I113" s="80">
        <v>7500</v>
      </c>
      <c r="J113" s="80">
        <v>7500</v>
      </c>
      <c r="K113" s="80">
        <v>7500</v>
      </c>
      <c r="L113" s="80">
        <v>7500</v>
      </c>
      <c r="M113" s="80">
        <v>7500</v>
      </c>
      <c r="N113" s="81">
        <v>7500</v>
      </c>
    </row>
    <row r="114" spans="1:14" x14ac:dyDescent="0.45">
      <c r="A114" s="78">
        <f t="shared" si="4"/>
        <v>70</v>
      </c>
      <c r="B114" s="79">
        <f t="shared" si="5"/>
        <v>19.485714285714284</v>
      </c>
      <c r="C114" s="60" t="s">
        <v>1122</v>
      </c>
      <c r="D114" s="61" t="s">
        <v>1141</v>
      </c>
      <c r="E114" s="61" t="s">
        <v>1241</v>
      </c>
      <c r="F114" s="61" t="s">
        <v>697</v>
      </c>
      <c r="G114" s="61" t="s">
        <v>1872</v>
      </c>
      <c r="H114" s="66">
        <v>1364</v>
      </c>
      <c r="I114" s="80">
        <v>70</v>
      </c>
      <c r="J114" s="80">
        <v>70</v>
      </c>
      <c r="K114" s="80">
        <v>70</v>
      </c>
      <c r="L114" s="80">
        <v>70</v>
      </c>
      <c r="M114" s="80">
        <v>70</v>
      </c>
      <c r="N114" s="81">
        <v>70</v>
      </c>
    </row>
    <row r="115" spans="1:14" x14ac:dyDescent="0.45">
      <c r="A115" s="78">
        <f t="shared" si="4"/>
        <v>60</v>
      </c>
      <c r="B115" s="79">
        <f t="shared" si="5"/>
        <v>20.95</v>
      </c>
      <c r="C115" s="60" t="s">
        <v>1122</v>
      </c>
      <c r="D115" s="61" t="s">
        <v>1141</v>
      </c>
      <c r="E115" s="61" t="s">
        <v>1241</v>
      </c>
      <c r="F115" s="61" t="s">
        <v>698</v>
      </c>
      <c r="G115" s="61" t="s">
        <v>1873</v>
      </c>
      <c r="H115" s="66">
        <v>1257</v>
      </c>
      <c r="I115" s="80">
        <v>60</v>
      </c>
      <c r="J115" s="80">
        <v>60</v>
      </c>
      <c r="K115" s="80">
        <v>60</v>
      </c>
      <c r="L115" s="80">
        <v>60</v>
      </c>
      <c r="M115" s="80">
        <v>60</v>
      </c>
      <c r="N115" s="81">
        <v>60</v>
      </c>
    </row>
    <row r="116" spans="1:14" x14ac:dyDescent="0.45">
      <c r="A116" s="78">
        <f t="shared" si="4"/>
        <v>1400</v>
      </c>
      <c r="B116" s="79">
        <f t="shared" si="5"/>
        <v>1.0192857142857144</v>
      </c>
      <c r="C116" s="60" t="s">
        <v>1122</v>
      </c>
      <c r="D116" s="61" t="s">
        <v>1141</v>
      </c>
      <c r="E116" s="61" t="s">
        <v>1241</v>
      </c>
      <c r="F116" s="61" t="s">
        <v>696</v>
      </c>
      <c r="G116" s="61" t="s">
        <v>1871</v>
      </c>
      <c r="H116" s="66">
        <v>1427</v>
      </c>
      <c r="I116" s="80">
        <v>1400</v>
      </c>
      <c r="J116" s="80">
        <v>1400</v>
      </c>
      <c r="K116" s="80">
        <v>1400</v>
      </c>
      <c r="L116" s="80">
        <v>1400</v>
      </c>
      <c r="M116" s="80">
        <v>1400</v>
      </c>
      <c r="N116" s="81">
        <v>1400</v>
      </c>
    </row>
    <row r="117" spans="1:14" x14ac:dyDescent="0.45">
      <c r="A117" s="78">
        <f t="shared" si="4"/>
        <v>796.66666666666663</v>
      </c>
      <c r="B117" s="79">
        <f t="shared" si="5"/>
        <v>1.0769874476987449</v>
      </c>
      <c r="C117" s="60" t="s">
        <v>1122</v>
      </c>
      <c r="D117" s="61" t="s">
        <v>1141</v>
      </c>
      <c r="E117" s="61" t="s">
        <v>1241</v>
      </c>
      <c r="F117" s="61" t="s">
        <v>688</v>
      </c>
      <c r="G117" s="61" t="s">
        <v>1863</v>
      </c>
      <c r="H117" s="66">
        <v>858</v>
      </c>
      <c r="I117" s="80">
        <v>1000</v>
      </c>
      <c r="J117" s="80">
        <v>1000</v>
      </c>
      <c r="K117" s="80">
        <v>390</v>
      </c>
      <c r="L117" s="80">
        <v>390</v>
      </c>
      <c r="M117" s="80">
        <v>390</v>
      </c>
      <c r="N117" s="81">
        <v>390</v>
      </c>
    </row>
    <row r="118" spans="1:14" x14ac:dyDescent="0.45">
      <c r="A118" s="78">
        <f t="shared" si="4"/>
        <v>1200</v>
      </c>
      <c r="B118" s="79">
        <f t="shared" si="5"/>
        <v>0</v>
      </c>
      <c r="C118" s="60" t="s">
        <v>1122</v>
      </c>
      <c r="D118" s="61" t="s">
        <v>1141</v>
      </c>
      <c r="E118" s="61" t="s">
        <v>1241</v>
      </c>
      <c r="F118" s="61" t="s">
        <v>689</v>
      </c>
      <c r="G118" s="61" t="s">
        <v>1864</v>
      </c>
      <c r="H118" s="66">
        <v>0</v>
      </c>
      <c r="I118" s="80">
        <v>1200</v>
      </c>
      <c r="J118" s="80">
        <v>1200</v>
      </c>
      <c r="K118" s="80">
        <v>1200</v>
      </c>
      <c r="L118" s="80">
        <v>220</v>
      </c>
      <c r="M118" s="80">
        <v>220</v>
      </c>
      <c r="N118" s="81">
        <v>220</v>
      </c>
    </row>
    <row r="119" spans="1:14" x14ac:dyDescent="0.45">
      <c r="A119" s="78">
        <f t="shared" si="4"/>
        <v>10000</v>
      </c>
      <c r="B119" s="79">
        <f t="shared" si="5"/>
        <v>0.2797</v>
      </c>
      <c r="C119" s="60" t="s">
        <v>1122</v>
      </c>
      <c r="D119" s="61" t="s">
        <v>1141</v>
      </c>
      <c r="E119" s="61" t="s">
        <v>1241</v>
      </c>
      <c r="F119" s="61" t="s">
        <v>687</v>
      </c>
      <c r="G119" s="61" t="s">
        <v>1862</v>
      </c>
      <c r="H119" s="66">
        <v>2797</v>
      </c>
      <c r="I119" s="80">
        <v>10000</v>
      </c>
      <c r="J119" s="80">
        <v>10000</v>
      </c>
      <c r="K119" s="80">
        <v>10000</v>
      </c>
      <c r="L119" s="80">
        <v>10000</v>
      </c>
      <c r="M119" s="80">
        <v>10000</v>
      </c>
      <c r="N119" s="81">
        <v>10000</v>
      </c>
    </row>
    <row r="120" spans="1:14" x14ac:dyDescent="0.45">
      <c r="A120" s="78">
        <f t="shared" si="4"/>
        <v>40</v>
      </c>
      <c r="B120" s="79">
        <f t="shared" si="5"/>
        <v>0</v>
      </c>
      <c r="C120" s="60" t="s">
        <v>1121</v>
      </c>
      <c r="D120" s="61" t="s">
        <v>1136</v>
      </c>
      <c r="E120" s="61" t="s">
        <v>1279</v>
      </c>
      <c r="F120" s="61" t="s">
        <v>1102</v>
      </c>
      <c r="G120" s="61" t="s">
        <v>2277</v>
      </c>
      <c r="H120" s="66">
        <v>0</v>
      </c>
      <c r="I120" s="80">
        <v>120</v>
      </c>
      <c r="J120" s="80">
        <v>0</v>
      </c>
      <c r="K120" s="80">
        <v>0</v>
      </c>
      <c r="L120" s="80">
        <v>0</v>
      </c>
      <c r="M120" s="80">
        <v>0</v>
      </c>
      <c r="N120" s="81">
        <v>0</v>
      </c>
    </row>
    <row r="121" spans="1:14" x14ac:dyDescent="0.45">
      <c r="A121" s="78">
        <f t="shared" si="4"/>
        <v>50</v>
      </c>
      <c r="B121" s="79">
        <f t="shared" si="5"/>
        <v>225.24</v>
      </c>
      <c r="C121" s="60" t="s">
        <v>1121</v>
      </c>
      <c r="D121" s="61" t="s">
        <v>1136</v>
      </c>
      <c r="E121" s="61" t="s">
        <v>1279</v>
      </c>
      <c r="F121" s="61" t="s">
        <v>1103</v>
      </c>
      <c r="G121" s="61" t="s">
        <v>2278</v>
      </c>
      <c r="H121" s="66">
        <v>11262</v>
      </c>
      <c r="I121" s="80">
        <v>50</v>
      </c>
      <c r="J121" s="80">
        <v>50</v>
      </c>
      <c r="K121" s="80">
        <v>50</v>
      </c>
      <c r="L121" s="80">
        <v>0</v>
      </c>
      <c r="M121" s="80">
        <v>0</v>
      </c>
      <c r="N121" s="81">
        <v>0</v>
      </c>
    </row>
    <row r="122" spans="1:14" x14ac:dyDescent="0.45">
      <c r="A122" s="78">
        <f t="shared" si="4"/>
        <v>0</v>
      </c>
      <c r="B122" s="79">
        <f t="shared" si="5"/>
        <v>0</v>
      </c>
      <c r="C122" s="60" t="s">
        <v>1122</v>
      </c>
      <c r="D122" s="61" t="s">
        <v>1130</v>
      </c>
      <c r="E122" s="61" t="s">
        <v>1176</v>
      </c>
      <c r="F122" s="61" t="s">
        <v>275</v>
      </c>
      <c r="G122" s="61" t="s">
        <v>1451</v>
      </c>
      <c r="H122" s="66">
        <v>12</v>
      </c>
      <c r="I122" s="80">
        <v>0</v>
      </c>
      <c r="J122" s="80">
        <v>0</v>
      </c>
      <c r="K122" s="80">
        <v>0</v>
      </c>
      <c r="L122" s="80">
        <v>0</v>
      </c>
      <c r="M122" s="80">
        <v>0</v>
      </c>
      <c r="N122" s="81">
        <v>0</v>
      </c>
    </row>
    <row r="123" spans="1:14" x14ac:dyDescent="0.45">
      <c r="A123" s="78">
        <f t="shared" si="4"/>
        <v>650</v>
      </c>
      <c r="B123" s="79">
        <f t="shared" si="5"/>
        <v>3.0476923076923077</v>
      </c>
      <c r="C123" s="60" t="s">
        <v>1122</v>
      </c>
      <c r="D123" s="61" t="s">
        <v>1136</v>
      </c>
      <c r="E123" s="61" t="s">
        <v>1278</v>
      </c>
      <c r="F123" s="61" t="s">
        <v>1089</v>
      </c>
      <c r="G123" s="61" t="s">
        <v>2264</v>
      </c>
      <c r="H123" s="66">
        <v>1981</v>
      </c>
      <c r="I123" s="80">
        <v>650</v>
      </c>
      <c r="J123" s="80">
        <v>650</v>
      </c>
      <c r="K123" s="80">
        <v>650</v>
      </c>
      <c r="L123" s="80">
        <v>650</v>
      </c>
      <c r="M123" s="80">
        <v>650</v>
      </c>
      <c r="N123" s="81">
        <v>650</v>
      </c>
    </row>
    <row r="124" spans="1:14" x14ac:dyDescent="0.45">
      <c r="A124" s="78">
        <f t="shared" si="4"/>
        <v>960</v>
      </c>
      <c r="B124" s="79">
        <f t="shared" si="5"/>
        <v>5.4052083333333334</v>
      </c>
      <c r="C124" s="60" t="s">
        <v>1122</v>
      </c>
      <c r="D124" s="61" t="s">
        <v>1136</v>
      </c>
      <c r="E124" s="61" t="s">
        <v>1278</v>
      </c>
      <c r="F124" s="61" t="s">
        <v>1091</v>
      </c>
      <c r="G124" s="61" t="s">
        <v>2266</v>
      </c>
      <c r="H124" s="66">
        <v>5189</v>
      </c>
      <c r="I124" s="80">
        <v>960</v>
      </c>
      <c r="J124" s="80">
        <v>960</v>
      </c>
      <c r="K124" s="80">
        <v>960</v>
      </c>
      <c r="L124" s="80">
        <v>960</v>
      </c>
      <c r="M124" s="80">
        <v>960</v>
      </c>
      <c r="N124" s="81">
        <v>960</v>
      </c>
    </row>
    <row r="125" spans="1:14" x14ac:dyDescent="0.45">
      <c r="A125" s="78">
        <f t="shared" si="4"/>
        <v>48000</v>
      </c>
      <c r="B125" s="79">
        <f t="shared" si="5"/>
        <v>2.5644999999999998</v>
      </c>
      <c r="C125" s="60" t="s">
        <v>1122</v>
      </c>
      <c r="D125" s="61" t="s">
        <v>1136</v>
      </c>
      <c r="E125" s="61" t="s">
        <v>1278</v>
      </c>
      <c r="F125" s="61" t="s">
        <v>1090</v>
      </c>
      <c r="G125" s="61" t="s">
        <v>2265</v>
      </c>
      <c r="H125" s="66">
        <v>123096</v>
      </c>
      <c r="I125" s="80">
        <v>48000</v>
      </c>
      <c r="J125" s="80">
        <v>48000</v>
      </c>
      <c r="K125" s="80">
        <v>48000</v>
      </c>
      <c r="L125" s="80">
        <v>48000</v>
      </c>
      <c r="M125" s="80">
        <v>48000</v>
      </c>
      <c r="N125" s="81">
        <v>48000</v>
      </c>
    </row>
    <row r="126" spans="1:14" x14ac:dyDescent="0.45">
      <c r="A126" s="78">
        <f t="shared" si="4"/>
        <v>50</v>
      </c>
      <c r="B126" s="79">
        <f t="shared" si="5"/>
        <v>19.7</v>
      </c>
      <c r="C126" s="60" t="s">
        <v>1122</v>
      </c>
      <c r="D126" s="61" t="s">
        <v>1141</v>
      </c>
      <c r="E126" s="61" t="s">
        <v>1224</v>
      </c>
      <c r="F126" s="61" t="s">
        <v>607</v>
      </c>
      <c r="G126" s="61" t="s">
        <v>1782</v>
      </c>
      <c r="H126" s="66">
        <v>985</v>
      </c>
      <c r="I126" s="80">
        <v>50</v>
      </c>
      <c r="J126" s="80">
        <v>50</v>
      </c>
      <c r="K126" s="80">
        <v>50</v>
      </c>
      <c r="L126" s="80">
        <v>50</v>
      </c>
      <c r="M126" s="80">
        <v>50</v>
      </c>
      <c r="N126" s="81">
        <v>50</v>
      </c>
    </row>
    <row r="127" spans="1:14" x14ac:dyDescent="0.45">
      <c r="A127" s="78">
        <f t="shared" si="4"/>
        <v>96.666666666666671</v>
      </c>
      <c r="B127" s="79">
        <f t="shared" si="5"/>
        <v>29.906896551724138</v>
      </c>
      <c r="C127" s="60" t="s">
        <v>1122</v>
      </c>
      <c r="D127" s="61" t="s">
        <v>1141</v>
      </c>
      <c r="E127" s="61" t="s">
        <v>1224</v>
      </c>
      <c r="F127" s="61" t="s">
        <v>605</v>
      </c>
      <c r="G127" s="61" t="s">
        <v>1780</v>
      </c>
      <c r="H127" s="66">
        <v>2891</v>
      </c>
      <c r="I127" s="80">
        <v>200</v>
      </c>
      <c r="J127" s="80">
        <v>45</v>
      </c>
      <c r="K127" s="80">
        <v>45</v>
      </c>
      <c r="L127" s="80">
        <v>45</v>
      </c>
      <c r="M127" s="80">
        <v>45</v>
      </c>
      <c r="N127" s="81">
        <v>45</v>
      </c>
    </row>
    <row r="128" spans="1:14" x14ac:dyDescent="0.45">
      <c r="A128" s="78">
        <f t="shared" si="4"/>
        <v>120</v>
      </c>
      <c r="B128" s="79">
        <f t="shared" si="5"/>
        <v>58.524999999999999</v>
      </c>
      <c r="C128" s="60" t="s">
        <v>1122</v>
      </c>
      <c r="D128" s="61" t="s">
        <v>1141</v>
      </c>
      <c r="E128" s="61" t="s">
        <v>1224</v>
      </c>
      <c r="F128" s="61" t="s">
        <v>606</v>
      </c>
      <c r="G128" s="61" t="s">
        <v>1781</v>
      </c>
      <c r="H128" s="66">
        <v>7023</v>
      </c>
      <c r="I128" s="80">
        <v>160</v>
      </c>
      <c r="J128" s="80">
        <v>100</v>
      </c>
      <c r="K128" s="80">
        <v>100</v>
      </c>
      <c r="L128" s="80">
        <v>100</v>
      </c>
      <c r="M128" s="80">
        <v>100</v>
      </c>
      <c r="N128" s="81">
        <v>100</v>
      </c>
    </row>
    <row r="129" spans="1:14" x14ac:dyDescent="0.45">
      <c r="A129" s="78">
        <f t="shared" si="4"/>
        <v>120</v>
      </c>
      <c r="B129" s="79">
        <f t="shared" si="5"/>
        <v>0</v>
      </c>
      <c r="C129" s="60" t="s">
        <v>1122</v>
      </c>
      <c r="D129" s="61" t="s">
        <v>1136</v>
      </c>
      <c r="E129" s="61" t="s">
        <v>1172</v>
      </c>
      <c r="F129" s="61" t="s">
        <v>245</v>
      </c>
      <c r="G129" s="61" t="s">
        <v>1421</v>
      </c>
      <c r="H129" s="66">
        <v>0</v>
      </c>
      <c r="I129" s="80">
        <v>120</v>
      </c>
      <c r="J129" s="80">
        <v>120</v>
      </c>
      <c r="K129" s="80">
        <v>120</v>
      </c>
      <c r="L129" s="80">
        <v>120</v>
      </c>
      <c r="M129" s="80">
        <v>120</v>
      </c>
      <c r="N129" s="81">
        <v>120</v>
      </c>
    </row>
    <row r="130" spans="1:14" x14ac:dyDescent="0.45">
      <c r="A130" s="78">
        <f t="shared" si="4"/>
        <v>240</v>
      </c>
      <c r="B130" s="79">
        <f t="shared" si="5"/>
        <v>0</v>
      </c>
      <c r="C130" s="60" t="s">
        <v>1122</v>
      </c>
      <c r="D130" s="61" t="s">
        <v>1136</v>
      </c>
      <c r="E130" s="61" t="s">
        <v>1172</v>
      </c>
      <c r="F130" s="61" t="s">
        <v>246</v>
      </c>
      <c r="G130" s="61" t="s">
        <v>1422</v>
      </c>
      <c r="H130" s="66">
        <v>0</v>
      </c>
      <c r="I130" s="80">
        <v>240</v>
      </c>
      <c r="J130" s="80">
        <v>240</v>
      </c>
      <c r="K130" s="80">
        <v>240</v>
      </c>
      <c r="L130" s="80">
        <v>240</v>
      </c>
      <c r="M130" s="80">
        <v>240</v>
      </c>
      <c r="N130" s="81">
        <v>240</v>
      </c>
    </row>
    <row r="131" spans="1:14" x14ac:dyDescent="0.45">
      <c r="A131" s="78">
        <f t="shared" si="4"/>
        <v>1600</v>
      </c>
      <c r="B131" s="79">
        <f t="shared" si="5"/>
        <v>0</v>
      </c>
      <c r="C131" s="60" t="s">
        <v>1122</v>
      </c>
      <c r="D131" s="61" t="s">
        <v>1136</v>
      </c>
      <c r="E131" s="61" t="s">
        <v>1172</v>
      </c>
      <c r="F131" s="61" t="s">
        <v>247</v>
      </c>
      <c r="G131" s="61" t="s">
        <v>1423</v>
      </c>
      <c r="H131" s="66">
        <v>0</v>
      </c>
      <c r="I131" s="80">
        <v>1600</v>
      </c>
      <c r="J131" s="80">
        <v>1600</v>
      </c>
      <c r="K131" s="80">
        <v>1600</v>
      </c>
      <c r="L131" s="80">
        <v>1600</v>
      </c>
      <c r="M131" s="80">
        <v>1600</v>
      </c>
      <c r="N131" s="81">
        <v>1600</v>
      </c>
    </row>
    <row r="132" spans="1:14" x14ac:dyDescent="0.45">
      <c r="A132" s="78">
        <f t="shared" si="4"/>
        <v>750</v>
      </c>
      <c r="B132" s="79">
        <f t="shared" si="5"/>
        <v>3.948</v>
      </c>
      <c r="C132" s="60" t="s">
        <v>1122</v>
      </c>
      <c r="D132" s="61" t="s">
        <v>1136</v>
      </c>
      <c r="E132" s="61" t="s">
        <v>1172</v>
      </c>
      <c r="F132" s="61" t="s">
        <v>248</v>
      </c>
      <c r="G132" s="61" t="s">
        <v>1424</v>
      </c>
      <c r="H132" s="66">
        <v>2961</v>
      </c>
      <c r="I132" s="80">
        <v>750</v>
      </c>
      <c r="J132" s="80">
        <v>750</v>
      </c>
      <c r="K132" s="80">
        <v>750</v>
      </c>
      <c r="L132" s="80">
        <v>750</v>
      </c>
      <c r="M132" s="80">
        <v>750</v>
      </c>
      <c r="N132" s="81">
        <v>750</v>
      </c>
    </row>
    <row r="133" spans="1:14" x14ac:dyDescent="0.45">
      <c r="A133" s="78">
        <f t="shared" si="4"/>
        <v>1250</v>
      </c>
      <c r="B133" s="79">
        <f t="shared" si="5"/>
        <v>9.9575999999999993</v>
      </c>
      <c r="C133" s="60" t="s">
        <v>1122</v>
      </c>
      <c r="D133" s="61" t="s">
        <v>1136</v>
      </c>
      <c r="E133" s="61" t="s">
        <v>1172</v>
      </c>
      <c r="F133" s="61" t="s">
        <v>249</v>
      </c>
      <c r="G133" s="61" t="s">
        <v>1425</v>
      </c>
      <c r="H133" s="66">
        <v>12447</v>
      </c>
      <c r="I133" s="80">
        <v>1250</v>
      </c>
      <c r="J133" s="80">
        <v>1250</v>
      </c>
      <c r="K133" s="80">
        <v>1250</v>
      </c>
      <c r="L133" s="80">
        <v>1250</v>
      </c>
      <c r="M133" s="80">
        <v>1250</v>
      </c>
      <c r="N133" s="81">
        <v>1250</v>
      </c>
    </row>
    <row r="134" spans="1:14" x14ac:dyDescent="0.45">
      <c r="A134" s="78">
        <f t="shared" si="4"/>
        <v>35000</v>
      </c>
      <c r="B134" s="79">
        <f t="shared" si="5"/>
        <v>0.73822857142857146</v>
      </c>
      <c r="C134" s="60" t="s">
        <v>1122</v>
      </c>
      <c r="D134" s="61" t="s">
        <v>1136</v>
      </c>
      <c r="E134" s="61" t="s">
        <v>1172</v>
      </c>
      <c r="F134" s="61" t="s">
        <v>250</v>
      </c>
      <c r="G134" s="61" t="s">
        <v>1426</v>
      </c>
      <c r="H134" s="66">
        <v>25838</v>
      </c>
      <c r="I134" s="80">
        <v>45000</v>
      </c>
      <c r="J134" s="80">
        <v>30000</v>
      </c>
      <c r="K134" s="80">
        <v>30000</v>
      </c>
      <c r="L134" s="80">
        <v>30000</v>
      </c>
      <c r="M134" s="80">
        <v>30000</v>
      </c>
      <c r="N134" s="81">
        <v>30000</v>
      </c>
    </row>
    <row r="135" spans="1:14" x14ac:dyDescent="0.45">
      <c r="A135" s="78">
        <f t="shared" si="4"/>
        <v>1150</v>
      </c>
      <c r="B135" s="79">
        <f t="shared" si="5"/>
        <v>3.0469565217391303</v>
      </c>
      <c r="C135" s="60" t="s">
        <v>1122</v>
      </c>
      <c r="D135" s="61" t="s">
        <v>1136</v>
      </c>
      <c r="E135" s="61" t="s">
        <v>1172</v>
      </c>
      <c r="F135" s="61" t="s">
        <v>239</v>
      </c>
      <c r="G135" s="61" t="s">
        <v>1415</v>
      </c>
      <c r="H135" s="66">
        <v>3504</v>
      </c>
      <c r="I135" s="80">
        <v>1150</v>
      </c>
      <c r="J135" s="80">
        <v>1150</v>
      </c>
      <c r="K135" s="80">
        <v>1150</v>
      </c>
      <c r="L135" s="80">
        <v>1150</v>
      </c>
      <c r="M135" s="80">
        <v>1150</v>
      </c>
      <c r="N135" s="81">
        <v>1150</v>
      </c>
    </row>
    <row r="136" spans="1:14" x14ac:dyDescent="0.45">
      <c r="A136" s="78">
        <f t="shared" si="4"/>
        <v>1300</v>
      </c>
      <c r="B136" s="79">
        <f t="shared" si="5"/>
        <v>3.6415384615384614</v>
      </c>
      <c r="C136" s="60" t="s">
        <v>1122</v>
      </c>
      <c r="D136" s="61" t="s">
        <v>1136</v>
      </c>
      <c r="E136" s="61" t="s">
        <v>1172</v>
      </c>
      <c r="F136" s="61" t="s">
        <v>240</v>
      </c>
      <c r="G136" s="61" t="s">
        <v>1416</v>
      </c>
      <c r="H136" s="66">
        <v>4734</v>
      </c>
      <c r="I136" s="80">
        <v>1300</v>
      </c>
      <c r="J136" s="80">
        <v>1300</v>
      </c>
      <c r="K136" s="80">
        <v>1300</v>
      </c>
      <c r="L136" s="80">
        <v>1300</v>
      </c>
      <c r="M136" s="80">
        <v>1300</v>
      </c>
      <c r="N136" s="81">
        <v>1300</v>
      </c>
    </row>
    <row r="137" spans="1:14" x14ac:dyDescent="0.45">
      <c r="A137" s="78">
        <f t="shared" si="4"/>
        <v>71000</v>
      </c>
      <c r="B137" s="79">
        <f t="shared" si="5"/>
        <v>0.26643661971830984</v>
      </c>
      <c r="C137" s="60" t="s">
        <v>1122</v>
      </c>
      <c r="D137" s="61" t="s">
        <v>1136</v>
      </c>
      <c r="E137" s="61" t="s">
        <v>1172</v>
      </c>
      <c r="F137" s="61" t="s">
        <v>241</v>
      </c>
      <c r="G137" s="61" t="s">
        <v>1417</v>
      </c>
      <c r="H137" s="66">
        <v>18917</v>
      </c>
      <c r="I137" s="80">
        <v>71000</v>
      </c>
      <c r="J137" s="80">
        <v>71000</v>
      </c>
      <c r="K137" s="80">
        <v>71000</v>
      </c>
      <c r="L137" s="80">
        <v>71000</v>
      </c>
      <c r="M137" s="80">
        <v>71000</v>
      </c>
      <c r="N137" s="81">
        <v>71000</v>
      </c>
    </row>
    <row r="138" spans="1:14" x14ac:dyDescent="0.45">
      <c r="A138" s="78">
        <f t="shared" si="4"/>
        <v>100</v>
      </c>
      <c r="B138" s="79">
        <f t="shared" si="5"/>
        <v>60.17</v>
      </c>
      <c r="C138" s="60" t="s">
        <v>1122</v>
      </c>
      <c r="D138" s="61" t="s">
        <v>1136</v>
      </c>
      <c r="E138" s="61" t="s">
        <v>1172</v>
      </c>
      <c r="F138" s="61" t="s">
        <v>242</v>
      </c>
      <c r="G138" s="61" t="s">
        <v>1418</v>
      </c>
      <c r="H138" s="66">
        <v>6017</v>
      </c>
      <c r="I138" s="80">
        <v>100</v>
      </c>
      <c r="J138" s="80">
        <v>100</v>
      </c>
      <c r="K138" s="80">
        <v>100</v>
      </c>
      <c r="L138" s="80">
        <v>100</v>
      </c>
      <c r="M138" s="80">
        <v>100</v>
      </c>
      <c r="N138" s="81">
        <v>100</v>
      </c>
    </row>
    <row r="139" spans="1:14" x14ac:dyDescent="0.45">
      <c r="A139" s="78">
        <f t="shared" si="4"/>
        <v>120</v>
      </c>
      <c r="B139" s="79">
        <f t="shared" si="5"/>
        <v>68.283333333333331</v>
      </c>
      <c r="C139" s="60" t="s">
        <v>1122</v>
      </c>
      <c r="D139" s="61" t="s">
        <v>1136</v>
      </c>
      <c r="E139" s="61" t="s">
        <v>1172</v>
      </c>
      <c r="F139" s="61" t="s">
        <v>243</v>
      </c>
      <c r="G139" s="61" t="s">
        <v>1419</v>
      </c>
      <c r="H139" s="66">
        <v>8194</v>
      </c>
      <c r="I139" s="80">
        <v>120</v>
      </c>
      <c r="J139" s="80">
        <v>120</v>
      </c>
      <c r="K139" s="80">
        <v>120</v>
      </c>
      <c r="L139" s="80">
        <v>120</v>
      </c>
      <c r="M139" s="80">
        <v>120</v>
      </c>
      <c r="N139" s="81">
        <v>120</v>
      </c>
    </row>
    <row r="140" spans="1:14" x14ac:dyDescent="0.45">
      <c r="A140" s="78">
        <f t="shared" si="4"/>
        <v>10500</v>
      </c>
      <c r="B140" s="79">
        <f t="shared" si="5"/>
        <v>3.7219047619047618</v>
      </c>
      <c r="C140" s="60" t="s">
        <v>1122</v>
      </c>
      <c r="D140" s="61" t="s">
        <v>1136</v>
      </c>
      <c r="E140" s="61" t="s">
        <v>1172</v>
      </c>
      <c r="F140" s="61" t="s">
        <v>244</v>
      </c>
      <c r="G140" s="61" t="s">
        <v>1420</v>
      </c>
      <c r="H140" s="66">
        <v>39080</v>
      </c>
      <c r="I140" s="80">
        <v>10500</v>
      </c>
      <c r="J140" s="80">
        <v>10500</v>
      </c>
      <c r="K140" s="80">
        <v>10500</v>
      </c>
      <c r="L140" s="80">
        <v>10500</v>
      </c>
      <c r="M140" s="80">
        <v>10500</v>
      </c>
      <c r="N140" s="81">
        <v>10500</v>
      </c>
    </row>
    <row r="141" spans="1:14" x14ac:dyDescent="0.45">
      <c r="A141" s="78">
        <f t="shared" si="4"/>
        <v>133.33333333333334</v>
      </c>
      <c r="B141" s="79">
        <f t="shared" si="5"/>
        <v>2.0024999999999999</v>
      </c>
      <c r="C141" s="60" t="s">
        <v>1122</v>
      </c>
      <c r="D141" s="61" t="s">
        <v>1141</v>
      </c>
      <c r="E141" s="61" t="s">
        <v>1224</v>
      </c>
      <c r="F141" s="61" t="s">
        <v>610</v>
      </c>
      <c r="G141" s="61" t="s">
        <v>1785</v>
      </c>
      <c r="H141" s="66">
        <v>267</v>
      </c>
      <c r="I141" s="80">
        <v>160</v>
      </c>
      <c r="J141" s="80">
        <v>120</v>
      </c>
      <c r="K141" s="80">
        <v>120</v>
      </c>
      <c r="L141" s="80">
        <v>120</v>
      </c>
      <c r="M141" s="80">
        <v>120</v>
      </c>
      <c r="N141" s="81">
        <v>120</v>
      </c>
    </row>
    <row r="142" spans="1:14" x14ac:dyDescent="0.45">
      <c r="A142" s="78">
        <f t="shared" si="4"/>
        <v>666.66666666666663</v>
      </c>
      <c r="B142" s="79">
        <f t="shared" si="5"/>
        <v>25.2255</v>
      </c>
      <c r="C142" s="60" t="s">
        <v>1122</v>
      </c>
      <c r="D142" s="61" t="s">
        <v>1141</v>
      </c>
      <c r="E142" s="61" t="s">
        <v>1224</v>
      </c>
      <c r="F142" s="61" t="s">
        <v>608</v>
      </c>
      <c r="G142" s="61" t="s">
        <v>1783</v>
      </c>
      <c r="H142" s="66">
        <v>16817</v>
      </c>
      <c r="I142" s="80">
        <v>800</v>
      </c>
      <c r="J142" s="80">
        <v>600</v>
      </c>
      <c r="K142" s="80">
        <v>600</v>
      </c>
      <c r="L142" s="80">
        <v>600</v>
      </c>
      <c r="M142" s="80">
        <v>600</v>
      </c>
      <c r="N142" s="81">
        <v>600</v>
      </c>
    </row>
    <row r="143" spans="1:14" x14ac:dyDescent="0.45">
      <c r="A143" s="78">
        <f t="shared" si="4"/>
        <v>1866.6666666666667</v>
      </c>
      <c r="B143" s="79">
        <f t="shared" si="5"/>
        <v>1.0435714285714286</v>
      </c>
      <c r="C143" s="60" t="s">
        <v>1122</v>
      </c>
      <c r="D143" s="61" t="s">
        <v>1141</v>
      </c>
      <c r="E143" s="61" t="s">
        <v>1224</v>
      </c>
      <c r="F143" s="61" t="s">
        <v>609</v>
      </c>
      <c r="G143" s="61" t="s">
        <v>1784</v>
      </c>
      <c r="H143" s="66">
        <v>1948</v>
      </c>
      <c r="I143" s="80">
        <v>3000</v>
      </c>
      <c r="J143" s="80">
        <v>1300</v>
      </c>
      <c r="K143" s="80">
        <v>1300</v>
      </c>
      <c r="L143" s="80">
        <v>1300</v>
      </c>
      <c r="M143" s="80">
        <v>1300</v>
      </c>
      <c r="N143" s="81">
        <v>1300</v>
      </c>
    </row>
    <row r="144" spans="1:14" x14ac:dyDescent="0.45">
      <c r="A144" s="78">
        <f t="shared" si="4"/>
        <v>100</v>
      </c>
      <c r="B144" s="79">
        <f t="shared" si="5"/>
        <v>0</v>
      </c>
      <c r="C144" s="60" t="s">
        <v>1122</v>
      </c>
      <c r="D144" s="61" t="s">
        <v>1141</v>
      </c>
      <c r="E144" s="61" t="s">
        <v>1224</v>
      </c>
      <c r="F144" s="61" t="s">
        <v>613</v>
      </c>
      <c r="G144" s="61" t="s">
        <v>1788</v>
      </c>
      <c r="H144" s="66">
        <v>0</v>
      </c>
      <c r="I144" s="80">
        <v>200</v>
      </c>
      <c r="J144" s="80">
        <v>50</v>
      </c>
      <c r="K144" s="80">
        <v>50</v>
      </c>
      <c r="L144" s="80">
        <v>50</v>
      </c>
      <c r="M144" s="80">
        <v>50</v>
      </c>
      <c r="N144" s="81">
        <v>50</v>
      </c>
    </row>
    <row r="145" spans="1:14" x14ac:dyDescent="0.45">
      <c r="A145" s="78">
        <f t="shared" si="4"/>
        <v>150</v>
      </c>
      <c r="B145" s="79">
        <f t="shared" si="5"/>
        <v>13.313333333333333</v>
      </c>
      <c r="C145" s="60" t="s">
        <v>1122</v>
      </c>
      <c r="D145" s="61" t="s">
        <v>1141</v>
      </c>
      <c r="E145" s="61" t="s">
        <v>1224</v>
      </c>
      <c r="F145" s="61" t="s">
        <v>611</v>
      </c>
      <c r="G145" s="61" t="s">
        <v>1786</v>
      </c>
      <c r="H145" s="66">
        <v>1997</v>
      </c>
      <c r="I145" s="80">
        <v>150</v>
      </c>
      <c r="J145" s="80">
        <v>150</v>
      </c>
      <c r="K145" s="80">
        <v>150</v>
      </c>
      <c r="L145" s="80">
        <v>150</v>
      </c>
      <c r="M145" s="80">
        <v>150</v>
      </c>
      <c r="N145" s="81">
        <v>150</v>
      </c>
    </row>
    <row r="146" spans="1:14" x14ac:dyDescent="0.45">
      <c r="A146" s="78">
        <f t="shared" si="4"/>
        <v>883.33333333333337</v>
      </c>
      <c r="B146" s="79">
        <f t="shared" si="5"/>
        <v>2.080754716981132</v>
      </c>
      <c r="C146" s="60" t="s">
        <v>1122</v>
      </c>
      <c r="D146" s="61" t="s">
        <v>1141</v>
      </c>
      <c r="E146" s="61" t="s">
        <v>1224</v>
      </c>
      <c r="F146" s="61" t="s">
        <v>612</v>
      </c>
      <c r="G146" s="61" t="s">
        <v>1787</v>
      </c>
      <c r="H146" s="66">
        <v>1838</v>
      </c>
      <c r="I146" s="80">
        <v>2000</v>
      </c>
      <c r="J146" s="80">
        <v>325</v>
      </c>
      <c r="K146" s="80">
        <v>325</v>
      </c>
      <c r="L146" s="80">
        <v>325</v>
      </c>
      <c r="M146" s="80">
        <v>325</v>
      </c>
      <c r="N146" s="81">
        <v>325</v>
      </c>
    </row>
    <row r="147" spans="1:14" x14ac:dyDescent="0.45">
      <c r="A147" s="78">
        <f t="shared" si="4"/>
        <v>32</v>
      </c>
      <c r="B147" s="79">
        <f t="shared" si="5"/>
        <v>16.4375</v>
      </c>
      <c r="C147" s="60" t="s">
        <v>1122</v>
      </c>
      <c r="D147" s="61" t="s">
        <v>1141</v>
      </c>
      <c r="E147" s="61" t="s">
        <v>1224</v>
      </c>
      <c r="F147" s="61" t="s">
        <v>604</v>
      </c>
      <c r="G147" s="61" t="s">
        <v>1779</v>
      </c>
      <c r="H147" s="66">
        <v>526</v>
      </c>
      <c r="I147" s="80">
        <v>32</v>
      </c>
      <c r="J147" s="80">
        <v>32</v>
      </c>
      <c r="K147" s="80">
        <v>32</v>
      </c>
      <c r="L147" s="80">
        <v>32</v>
      </c>
      <c r="M147" s="80">
        <v>32</v>
      </c>
      <c r="N147" s="81">
        <v>32</v>
      </c>
    </row>
    <row r="148" spans="1:14" x14ac:dyDescent="0.45">
      <c r="A148" s="78">
        <f t="shared" si="4"/>
        <v>315</v>
      </c>
      <c r="B148" s="79">
        <f t="shared" si="5"/>
        <v>23.952380952380953</v>
      </c>
      <c r="C148" s="60" t="s">
        <v>1122</v>
      </c>
      <c r="D148" s="61" t="s">
        <v>1141</v>
      </c>
      <c r="E148" s="61" t="s">
        <v>1224</v>
      </c>
      <c r="F148" s="61" t="s">
        <v>614</v>
      </c>
      <c r="G148" s="61" t="s">
        <v>1789</v>
      </c>
      <c r="H148" s="66">
        <v>7545</v>
      </c>
      <c r="I148" s="80">
        <v>315</v>
      </c>
      <c r="J148" s="80">
        <v>315</v>
      </c>
      <c r="K148" s="80">
        <v>315</v>
      </c>
      <c r="L148" s="80">
        <v>315</v>
      </c>
      <c r="M148" s="80">
        <v>315</v>
      </c>
      <c r="N148" s="81">
        <v>315</v>
      </c>
    </row>
    <row r="149" spans="1:14" x14ac:dyDescent="0.45">
      <c r="A149" s="78">
        <f t="shared" si="4"/>
        <v>833.33333333333337</v>
      </c>
      <c r="B149" s="79">
        <f t="shared" si="5"/>
        <v>6.7835999999999999</v>
      </c>
      <c r="C149" s="60" t="s">
        <v>1122</v>
      </c>
      <c r="D149" s="61" t="s">
        <v>1141</v>
      </c>
      <c r="E149" s="61" t="s">
        <v>1224</v>
      </c>
      <c r="F149" s="61" t="s">
        <v>615</v>
      </c>
      <c r="G149" s="61" t="s">
        <v>1790</v>
      </c>
      <c r="H149" s="66">
        <v>5653</v>
      </c>
      <c r="I149" s="80">
        <v>1000</v>
      </c>
      <c r="J149" s="80">
        <v>750</v>
      </c>
      <c r="K149" s="80">
        <v>750</v>
      </c>
      <c r="L149" s="80">
        <v>750</v>
      </c>
      <c r="M149" s="80">
        <v>750</v>
      </c>
      <c r="N149" s="81">
        <v>750</v>
      </c>
    </row>
    <row r="150" spans="1:14" x14ac:dyDescent="0.45">
      <c r="A150" s="78">
        <f t="shared" si="4"/>
        <v>180</v>
      </c>
      <c r="B150" s="79">
        <f t="shared" si="5"/>
        <v>8.0444444444444443</v>
      </c>
      <c r="C150" s="60" t="s">
        <v>1122</v>
      </c>
      <c r="D150" s="61" t="s">
        <v>1136</v>
      </c>
      <c r="E150" s="61" t="s">
        <v>1185</v>
      </c>
      <c r="F150" s="61" t="s">
        <v>346</v>
      </c>
      <c r="G150" s="61" t="s">
        <v>1522</v>
      </c>
      <c r="H150" s="66">
        <v>1448</v>
      </c>
      <c r="I150" s="80">
        <v>180</v>
      </c>
      <c r="J150" s="80">
        <v>180</v>
      </c>
      <c r="K150" s="80">
        <v>180</v>
      </c>
      <c r="L150" s="80">
        <v>180</v>
      </c>
      <c r="M150" s="80">
        <v>95</v>
      </c>
      <c r="N150" s="81">
        <v>95</v>
      </c>
    </row>
    <row r="151" spans="1:14" x14ac:dyDescent="0.45">
      <c r="A151" s="78">
        <f t="shared" si="4"/>
        <v>100</v>
      </c>
      <c r="B151" s="79">
        <f t="shared" si="5"/>
        <v>7.98</v>
      </c>
      <c r="C151" s="60" t="s">
        <v>1122</v>
      </c>
      <c r="D151" s="61" t="s">
        <v>1136</v>
      </c>
      <c r="E151" s="61" t="s">
        <v>1185</v>
      </c>
      <c r="F151" s="61" t="s">
        <v>347</v>
      </c>
      <c r="G151" s="61" t="s">
        <v>1523</v>
      </c>
      <c r="H151" s="66">
        <v>798</v>
      </c>
      <c r="I151" s="80">
        <v>100</v>
      </c>
      <c r="J151" s="80">
        <v>100</v>
      </c>
      <c r="K151" s="80">
        <v>100</v>
      </c>
      <c r="L151" s="80">
        <v>100</v>
      </c>
      <c r="M151" s="80">
        <v>65</v>
      </c>
      <c r="N151" s="81">
        <v>65</v>
      </c>
    </row>
    <row r="152" spans="1:14" x14ac:dyDescent="0.45">
      <c r="A152" s="78">
        <f t="shared" si="4"/>
        <v>1200</v>
      </c>
      <c r="B152" s="79">
        <f t="shared" si="5"/>
        <v>4.2158333333333333</v>
      </c>
      <c r="C152" s="60" t="s">
        <v>1122</v>
      </c>
      <c r="D152" s="61" t="s">
        <v>1136</v>
      </c>
      <c r="E152" s="61" t="s">
        <v>1185</v>
      </c>
      <c r="F152" s="61" t="s">
        <v>345</v>
      </c>
      <c r="G152" s="61" t="s">
        <v>1521</v>
      </c>
      <c r="H152" s="66">
        <v>5059</v>
      </c>
      <c r="I152" s="80">
        <v>1200</v>
      </c>
      <c r="J152" s="80">
        <v>1200</v>
      </c>
      <c r="K152" s="80">
        <v>1200</v>
      </c>
      <c r="L152" s="80">
        <v>1200</v>
      </c>
      <c r="M152" s="80">
        <v>295</v>
      </c>
      <c r="N152" s="81">
        <v>295</v>
      </c>
    </row>
    <row r="153" spans="1:14" x14ac:dyDescent="0.45">
      <c r="A153" s="78">
        <f t="shared" ref="A153:A207" si="6">AVERAGE(I153:K153)</f>
        <v>1068</v>
      </c>
      <c r="B153" s="79">
        <f t="shared" ref="B153:B207" si="7">IFERROR(H153/A153,0)</f>
        <v>15.967228464419476</v>
      </c>
      <c r="C153" s="60" t="s">
        <v>1121</v>
      </c>
      <c r="D153" s="61" t="s">
        <v>1129</v>
      </c>
      <c r="E153" s="61" t="s">
        <v>1281</v>
      </c>
      <c r="F153" s="61" t="s">
        <v>1105</v>
      </c>
      <c r="G153" s="61" t="s">
        <v>2280</v>
      </c>
      <c r="H153" s="66">
        <v>17053</v>
      </c>
      <c r="I153" s="80">
        <v>1068</v>
      </c>
      <c r="J153" s="80">
        <v>1068</v>
      </c>
      <c r="K153" s="80">
        <v>1068</v>
      </c>
      <c r="L153" s="80">
        <v>1068</v>
      </c>
      <c r="M153" s="80">
        <v>1068</v>
      </c>
      <c r="N153" s="81">
        <v>1068</v>
      </c>
    </row>
    <row r="154" spans="1:14" x14ac:dyDescent="0.45">
      <c r="A154" s="78">
        <f t="shared" si="6"/>
        <v>210</v>
      </c>
      <c r="B154" s="79">
        <f t="shared" si="7"/>
        <v>4.2952380952380951</v>
      </c>
      <c r="C154" s="60" t="s">
        <v>1122</v>
      </c>
      <c r="D154" s="61" t="s">
        <v>1130</v>
      </c>
      <c r="E154" s="61" t="s">
        <v>1182</v>
      </c>
      <c r="F154" s="61" t="s">
        <v>305</v>
      </c>
      <c r="G154" s="61" t="s">
        <v>1481</v>
      </c>
      <c r="H154" s="66">
        <v>902</v>
      </c>
      <c r="I154" s="80">
        <v>250</v>
      </c>
      <c r="J154" s="80">
        <v>250</v>
      </c>
      <c r="K154" s="80">
        <v>130</v>
      </c>
      <c r="L154" s="80">
        <v>130</v>
      </c>
      <c r="M154" s="80">
        <v>130</v>
      </c>
      <c r="N154" s="81">
        <v>130</v>
      </c>
    </row>
    <row r="155" spans="1:14" x14ac:dyDescent="0.45">
      <c r="A155" s="78">
        <f t="shared" si="6"/>
        <v>650</v>
      </c>
      <c r="B155" s="79">
        <f t="shared" si="7"/>
        <v>9.1261538461538461</v>
      </c>
      <c r="C155" s="60" t="s">
        <v>1122</v>
      </c>
      <c r="D155" s="61" t="s">
        <v>1130</v>
      </c>
      <c r="E155" s="61" t="s">
        <v>1182</v>
      </c>
      <c r="F155" s="61" t="s">
        <v>310</v>
      </c>
      <c r="G155" s="61" t="s">
        <v>1486</v>
      </c>
      <c r="H155" s="66">
        <v>5932</v>
      </c>
      <c r="I155" s="80">
        <v>600</v>
      </c>
      <c r="J155" s="80">
        <v>600</v>
      </c>
      <c r="K155" s="80">
        <v>750</v>
      </c>
      <c r="L155" s="80">
        <v>750</v>
      </c>
      <c r="M155" s="80">
        <v>750</v>
      </c>
      <c r="N155" s="81">
        <v>750</v>
      </c>
    </row>
    <row r="156" spans="1:14" x14ac:dyDescent="0.45">
      <c r="A156" s="78">
        <f t="shared" si="6"/>
        <v>500</v>
      </c>
      <c r="B156" s="79">
        <f t="shared" si="7"/>
        <v>4.0679999999999996</v>
      </c>
      <c r="C156" s="60" t="s">
        <v>1122</v>
      </c>
      <c r="D156" s="61" t="s">
        <v>1140</v>
      </c>
      <c r="E156" s="61" t="s">
        <v>1263</v>
      </c>
      <c r="F156" s="61" t="s">
        <v>939</v>
      </c>
      <c r="G156" s="61" t="s">
        <v>2114</v>
      </c>
      <c r="H156" s="66">
        <v>2034</v>
      </c>
      <c r="I156" s="80">
        <v>500</v>
      </c>
      <c r="J156" s="80">
        <v>500</v>
      </c>
      <c r="K156" s="80">
        <v>500</v>
      </c>
      <c r="L156" s="80">
        <v>500</v>
      </c>
      <c r="M156" s="80">
        <v>50</v>
      </c>
      <c r="N156" s="81">
        <v>50</v>
      </c>
    </row>
    <row r="157" spans="1:14" x14ac:dyDescent="0.45">
      <c r="A157" s="78">
        <f t="shared" si="6"/>
        <v>460</v>
      </c>
      <c r="B157" s="79">
        <f t="shared" si="7"/>
        <v>5.178260869565217</v>
      </c>
      <c r="C157" s="60" t="s">
        <v>1122</v>
      </c>
      <c r="D157" s="61" t="s">
        <v>1140</v>
      </c>
      <c r="E157" s="61" t="s">
        <v>1263</v>
      </c>
      <c r="F157" s="61" t="s">
        <v>940</v>
      </c>
      <c r="G157" s="61" t="s">
        <v>2115</v>
      </c>
      <c r="H157" s="66">
        <v>2382</v>
      </c>
      <c r="I157" s="80">
        <v>460</v>
      </c>
      <c r="J157" s="80">
        <v>460</v>
      </c>
      <c r="K157" s="80">
        <v>460</v>
      </c>
      <c r="L157" s="80">
        <v>460</v>
      </c>
      <c r="M157" s="80">
        <v>460</v>
      </c>
      <c r="N157" s="81">
        <v>460</v>
      </c>
    </row>
    <row r="158" spans="1:14" x14ac:dyDescent="0.45">
      <c r="A158" s="78">
        <f t="shared" si="6"/>
        <v>233.33333333333334</v>
      </c>
      <c r="B158" s="79">
        <f t="shared" si="7"/>
        <v>8.9699999999999989</v>
      </c>
      <c r="C158" s="60" t="s">
        <v>1122</v>
      </c>
      <c r="D158" s="61" t="s">
        <v>1140</v>
      </c>
      <c r="E158" s="61" t="s">
        <v>1263</v>
      </c>
      <c r="F158" s="61" t="s">
        <v>932</v>
      </c>
      <c r="G158" s="61" t="s">
        <v>2107</v>
      </c>
      <c r="H158" s="66">
        <v>2093</v>
      </c>
      <c r="I158" s="80">
        <v>400</v>
      </c>
      <c r="J158" s="80">
        <v>150</v>
      </c>
      <c r="K158" s="80">
        <v>150</v>
      </c>
      <c r="L158" s="80">
        <v>150</v>
      </c>
      <c r="M158" s="80">
        <v>150</v>
      </c>
      <c r="N158" s="81">
        <v>150</v>
      </c>
    </row>
    <row r="159" spans="1:14" x14ac:dyDescent="0.45">
      <c r="A159" s="78">
        <f t="shared" si="6"/>
        <v>2800</v>
      </c>
      <c r="B159" s="79">
        <f t="shared" si="7"/>
        <v>0.77749999999999997</v>
      </c>
      <c r="C159" s="60" t="s">
        <v>1122</v>
      </c>
      <c r="D159" s="61" t="s">
        <v>1140</v>
      </c>
      <c r="E159" s="61" t="s">
        <v>1263</v>
      </c>
      <c r="F159" s="61" t="s">
        <v>934</v>
      </c>
      <c r="G159" s="61" t="s">
        <v>2109</v>
      </c>
      <c r="H159" s="66">
        <v>2177</v>
      </c>
      <c r="I159" s="80">
        <v>2800</v>
      </c>
      <c r="J159" s="80">
        <v>2800</v>
      </c>
      <c r="K159" s="80">
        <v>2800</v>
      </c>
      <c r="L159" s="80">
        <v>3500</v>
      </c>
      <c r="M159" s="80">
        <v>3500</v>
      </c>
      <c r="N159" s="81">
        <v>3500</v>
      </c>
    </row>
    <row r="160" spans="1:14" x14ac:dyDescent="0.45">
      <c r="A160" s="78">
        <f t="shared" si="6"/>
        <v>80</v>
      </c>
      <c r="B160" s="79">
        <f t="shared" si="7"/>
        <v>6.375</v>
      </c>
      <c r="C160" s="60" t="s">
        <v>1122</v>
      </c>
      <c r="D160" s="61" t="s">
        <v>1140</v>
      </c>
      <c r="E160" s="61" t="s">
        <v>1269</v>
      </c>
      <c r="F160" s="61" t="s">
        <v>1013</v>
      </c>
      <c r="G160" s="61" t="s">
        <v>2188</v>
      </c>
      <c r="H160" s="66">
        <v>510</v>
      </c>
      <c r="I160" s="80">
        <v>80</v>
      </c>
      <c r="J160" s="80">
        <v>80</v>
      </c>
      <c r="K160" s="80">
        <v>80</v>
      </c>
      <c r="L160" s="80">
        <v>80</v>
      </c>
      <c r="M160" s="80">
        <v>80</v>
      </c>
      <c r="N160" s="81">
        <v>80</v>
      </c>
    </row>
    <row r="161" spans="1:14" x14ac:dyDescent="0.45">
      <c r="A161" s="78">
        <f t="shared" si="6"/>
        <v>85</v>
      </c>
      <c r="B161" s="79">
        <f t="shared" si="7"/>
        <v>11.023529411764706</v>
      </c>
      <c r="C161" s="60" t="s">
        <v>1122</v>
      </c>
      <c r="D161" s="61" t="s">
        <v>1136</v>
      </c>
      <c r="E161" s="61" t="s">
        <v>1216</v>
      </c>
      <c r="F161" s="61" t="s">
        <v>539</v>
      </c>
      <c r="G161" s="61" t="s">
        <v>1715</v>
      </c>
      <c r="H161" s="66">
        <v>937</v>
      </c>
      <c r="I161" s="80">
        <v>85</v>
      </c>
      <c r="J161" s="80">
        <v>85</v>
      </c>
      <c r="K161" s="80">
        <v>85</v>
      </c>
      <c r="L161" s="80">
        <v>85</v>
      </c>
      <c r="M161" s="80">
        <v>85</v>
      </c>
      <c r="N161" s="81">
        <v>85</v>
      </c>
    </row>
    <row r="162" spans="1:14" x14ac:dyDescent="0.45">
      <c r="A162" s="78">
        <f t="shared" si="6"/>
        <v>5700</v>
      </c>
      <c r="B162" s="79">
        <f t="shared" si="7"/>
        <v>2.0663157894736841</v>
      </c>
      <c r="C162" s="60" t="s">
        <v>1122</v>
      </c>
      <c r="D162" s="61" t="s">
        <v>1136</v>
      </c>
      <c r="E162" s="61" t="s">
        <v>1216</v>
      </c>
      <c r="F162" s="61" t="s">
        <v>537</v>
      </c>
      <c r="G162" s="61" t="s">
        <v>1713</v>
      </c>
      <c r="H162" s="66">
        <v>11778</v>
      </c>
      <c r="I162" s="80">
        <v>5700</v>
      </c>
      <c r="J162" s="80">
        <v>5700</v>
      </c>
      <c r="K162" s="80">
        <v>5700</v>
      </c>
      <c r="L162" s="80">
        <v>5700</v>
      </c>
      <c r="M162" s="80">
        <v>5700</v>
      </c>
      <c r="N162" s="81">
        <v>5700</v>
      </c>
    </row>
    <row r="163" spans="1:14" x14ac:dyDescent="0.45">
      <c r="A163" s="78">
        <f t="shared" si="6"/>
        <v>60</v>
      </c>
      <c r="B163" s="79">
        <f t="shared" si="7"/>
        <v>14.2</v>
      </c>
      <c r="C163" s="60" t="s">
        <v>1122</v>
      </c>
      <c r="D163" s="61" t="s">
        <v>1136</v>
      </c>
      <c r="E163" s="61" t="s">
        <v>1216</v>
      </c>
      <c r="F163" s="61" t="s">
        <v>542</v>
      </c>
      <c r="G163" s="61" t="s">
        <v>1718</v>
      </c>
      <c r="H163" s="66">
        <v>852</v>
      </c>
      <c r="I163" s="80">
        <v>60</v>
      </c>
      <c r="J163" s="80">
        <v>60</v>
      </c>
      <c r="K163" s="80">
        <v>60</v>
      </c>
      <c r="L163" s="80">
        <v>60</v>
      </c>
      <c r="M163" s="80">
        <v>60</v>
      </c>
      <c r="N163" s="81">
        <v>60</v>
      </c>
    </row>
    <row r="164" spans="1:14" x14ac:dyDescent="0.45">
      <c r="A164" s="78">
        <f t="shared" si="6"/>
        <v>4250</v>
      </c>
      <c r="B164" s="79">
        <f t="shared" si="7"/>
        <v>2.8943529411764706</v>
      </c>
      <c r="C164" s="60" t="s">
        <v>1122</v>
      </c>
      <c r="D164" s="61" t="s">
        <v>1136</v>
      </c>
      <c r="E164" s="61" t="s">
        <v>1216</v>
      </c>
      <c r="F164" s="61" t="s">
        <v>540</v>
      </c>
      <c r="G164" s="61" t="s">
        <v>1716</v>
      </c>
      <c r="H164" s="66">
        <v>12301</v>
      </c>
      <c r="I164" s="80">
        <v>4250</v>
      </c>
      <c r="J164" s="80">
        <v>4250</v>
      </c>
      <c r="K164" s="80">
        <v>4250</v>
      </c>
      <c r="L164" s="80">
        <v>4250</v>
      </c>
      <c r="M164" s="80">
        <v>4250</v>
      </c>
      <c r="N164" s="81">
        <v>4250</v>
      </c>
    </row>
    <row r="165" spans="1:14" x14ac:dyDescent="0.45">
      <c r="A165" s="78">
        <f t="shared" si="6"/>
        <v>50</v>
      </c>
      <c r="B165" s="79">
        <f t="shared" si="7"/>
        <v>0</v>
      </c>
      <c r="C165" s="60" t="s">
        <v>1122</v>
      </c>
      <c r="D165" s="61" t="s">
        <v>1136</v>
      </c>
      <c r="E165" s="61" t="s">
        <v>1216</v>
      </c>
      <c r="F165" s="61" t="s">
        <v>545</v>
      </c>
      <c r="G165" s="61" t="s">
        <v>1721</v>
      </c>
      <c r="H165" s="66">
        <v>0</v>
      </c>
      <c r="I165" s="80">
        <v>50</v>
      </c>
      <c r="J165" s="80">
        <v>50</v>
      </c>
      <c r="K165" s="80">
        <v>50</v>
      </c>
      <c r="L165" s="80">
        <v>50</v>
      </c>
      <c r="M165" s="80">
        <v>50</v>
      </c>
      <c r="N165" s="81">
        <v>50</v>
      </c>
    </row>
    <row r="166" spans="1:14" x14ac:dyDescent="0.45">
      <c r="A166" s="78">
        <f t="shared" si="6"/>
        <v>3600</v>
      </c>
      <c r="B166" s="79">
        <f t="shared" si="7"/>
        <v>3.3536111111111113</v>
      </c>
      <c r="C166" s="60" t="s">
        <v>1122</v>
      </c>
      <c r="D166" s="61" t="s">
        <v>1136</v>
      </c>
      <c r="E166" s="61" t="s">
        <v>1216</v>
      </c>
      <c r="F166" s="61" t="s">
        <v>543</v>
      </c>
      <c r="G166" s="61" t="s">
        <v>1719</v>
      </c>
      <c r="H166" s="66">
        <v>12073</v>
      </c>
      <c r="I166" s="80">
        <v>3600</v>
      </c>
      <c r="J166" s="80">
        <v>3600</v>
      </c>
      <c r="K166" s="80">
        <v>3600</v>
      </c>
      <c r="L166" s="80">
        <v>3600</v>
      </c>
      <c r="M166" s="80">
        <v>3600</v>
      </c>
      <c r="N166" s="81">
        <v>3600</v>
      </c>
    </row>
    <row r="167" spans="1:14" x14ac:dyDescent="0.45">
      <c r="A167" s="78">
        <f t="shared" si="6"/>
        <v>7833.333333333333</v>
      </c>
      <c r="B167" s="79">
        <f t="shared" si="7"/>
        <v>6.4129787234042555</v>
      </c>
      <c r="C167" s="60" t="s">
        <v>1122</v>
      </c>
      <c r="D167" s="61" t="s">
        <v>1130</v>
      </c>
      <c r="E167" s="61" t="s">
        <v>1157</v>
      </c>
      <c r="F167" s="61" t="s">
        <v>157</v>
      </c>
      <c r="G167" s="61" t="s">
        <v>1333</v>
      </c>
      <c r="H167" s="66">
        <v>50235</v>
      </c>
      <c r="I167" s="80">
        <v>6500</v>
      </c>
      <c r="J167" s="80">
        <v>6500</v>
      </c>
      <c r="K167" s="80">
        <v>10500</v>
      </c>
      <c r="L167" s="80">
        <v>10500</v>
      </c>
      <c r="M167" s="80">
        <v>10500</v>
      </c>
      <c r="N167" s="81">
        <v>10500</v>
      </c>
    </row>
    <row r="168" spans="1:14" x14ac:dyDescent="0.45">
      <c r="A168" s="78">
        <f t="shared" si="6"/>
        <v>10000</v>
      </c>
      <c r="B168" s="79">
        <f t="shared" si="7"/>
        <v>1.8079000000000001</v>
      </c>
      <c r="C168" s="60" t="s">
        <v>1122</v>
      </c>
      <c r="D168" s="61" t="s">
        <v>1130</v>
      </c>
      <c r="E168" s="61" t="s">
        <v>1157</v>
      </c>
      <c r="F168" s="61" t="s">
        <v>158</v>
      </c>
      <c r="G168" s="61" t="s">
        <v>1334</v>
      </c>
      <c r="H168" s="66">
        <v>18079</v>
      </c>
      <c r="I168" s="80">
        <v>9500</v>
      </c>
      <c r="J168" s="80">
        <v>9500</v>
      </c>
      <c r="K168" s="80">
        <v>11000</v>
      </c>
      <c r="L168" s="80">
        <v>11000</v>
      </c>
      <c r="M168" s="80">
        <v>11000</v>
      </c>
      <c r="N168" s="81">
        <v>11000</v>
      </c>
    </row>
    <row r="169" spans="1:14" x14ac:dyDescent="0.45">
      <c r="A169" s="78">
        <f t="shared" si="6"/>
        <v>187</v>
      </c>
      <c r="B169" s="79">
        <f t="shared" si="7"/>
        <v>9.310160427807487</v>
      </c>
      <c r="C169" s="60" t="s">
        <v>1122</v>
      </c>
      <c r="D169" s="61" t="s">
        <v>1141</v>
      </c>
      <c r="E169" s="61" t="s">
        <v>1233</v>
      </c>
      <c r="F169" s="61" t="s">
        <v>641</v>
      </c>
      <c r="G169" s="61" t="s">
        <v>1816</v>
      </c>
      <c r="H169" s="66">
        <v>1741</v>
      </c>
      <c r="I169" s="80">
        <v>187</v>
      </c>
      <c r="J169" s="80">
        <v>187</v>
      </c>
      <c r="K169" s="80">
        <v>187</v>
      </c>
      <c r="L169" s="80">
        <v>187</v>
      </c>
      <c r="M169" s="80">
        <v>187</v>
      </c>
      <c r="N169" s="81">
        <v>187</v>
      </c>
    </row>
    <row r="170" spans="1:14" x14ac:dyDescent="0.45">
      <c r="A170" s="78">
        <f t="shared" si="6"/>
        <v>2833.3333333333335</v>
      </c>
      <c r="B170" s="79">
        <f t="shared" si="7"/>
        <v>8.1176470588235298E-3</v>
      </c>
      <c r="C170" s="60" t="s">
        <v>1122</v>
      </c>
      <c r="D170" s="61" t="s">
        <v>1141</v>
      </c>
      <c r="E170" s="61" t="s">
        <v>1233</v>
      </c>
      <c r="F170" s="61" t="s">
        <v>642</v>
      </c>
      <c r="G170" s="61" t="s">
        <v>1817</v>
      </c>
      <c r="H170" s="66">
        <v>23</v>
      </c>
      <c r="I170" s="80">
        <v>3500</v>
      </c>
      <c r="J170" s="80">
        <v>2500</v>
      </c>
      <c r="K170" s="80">
        <v>2500</v>
      </c>
      <c r="L170" s="80">
        <v>2500</v>
      </c>
      <c r="M170" s="80">
        <v>2500</v>
      </c>
      <c r="N170" s="81">
        <v>1140</v>
      </c>
    </row>
    <row r="171" spans="1:14" x14ac:dyDescent="0.45">
      <c r="A171" s="78">
        <f t="shared" si="6"/>
        <v>134</v>
      </c>
      <c r="B171" s="79">
        <f t="shared" si="7"/>
        <v>14.440298507462687</v>
      </c>
      <c r="C171" s="60" t="s">
        <v>1122</v>
      </c>
      <c r="D171" s="61" t="s">
        <v>1141</v>
      </c>
      <c r="E171" s="61" t="s">
        <v>1233</v>
      </c>
      <c r="F171" s="61" t="s">
        <v>644</v>
      </c>
      <c r="G171" s="61" t="s">
        <v>1819</v>
      </c>
      <c r="H171" s="66">
        <v>1935</v>
      </c>
      <c r="I171" s="80">
        <v>134</v>
      </c>
      <c r="J171" s="80">
        <v>134</v>
      </c>
      <c r="K171" s="80">
        <v>134</v>
      </c>
      <c r="L171" s="80">
        <v>134</v>
      </c>
      <c r="M171" s="80">
        <v>134</v>
      </c>
      <c r="N171" s="81">
        <v>134</v>
      </c>
    </row>
    <row r="172" spans="1:14" x14ac:dyDescent="0.45">
      <c r="A172" s="78">
        <f t="shared" si="6"/>
        <v>3533.3333333333335</v>
      </c>
      <c r="B172" s="79">
        <f t="shared" si="7"/>
        <v>2.8867924528301885E-2</v>
      </c>
      <c r="C172" s="60" t="s">
        <v>1122</v>
      </c>
      <c r="D172" s="61" t="s">
        <v>1141</v>
      </c>
      <c r="E172" s="61" t="s">
        <v>1233</v>
      </c>
      <c r="F172" s="61" t="s">
        <v>645</v>
      </c>
      <c r="G172" s="61" t="s">
        <v>1820</v>
      </c>
      <c r="H172" s="66">
        <v>102</v>
      </c>
      <c r="I172" s="80">
        <v>4000</v>
      </c>
      <c r="J172" s="80">
        <v>3300</v>
      </c>
      <c r="K172" s="80">
        <v>3300</v>
      </c>
      <c r="L172" s="80">
        <v>3300</v>
      </c>
      <c r="M172" s="80">
        <v>3300</v>
      </c>
      <c r="N172" s="81">
        <v>1820</v>
      </c>
    </row>
    <row r="173" spans="1:14" x14ac:dyDescent="0.45">
      <c r="A173" s="78">
        <f t="shared" si="6"/>
        <v>8316.6666666666661</v>
      </c>
      <c r="B173" s="79">
        <f t="shared" si="7"/>
        <v>3.4869739478957918E-3</v>
      </c>
      <c r="C173" s="60" t="s">
        <v>1122</v>
      </c>
      <c r="D173" s="61" t="s">
        <v>1136</v>
      </c>
      <c r="E173" s="61" t="s">
        <v>1278</v>
      </c>
      <c r="F173" s="61" t="s">
        <v>1092</v>
      </c>
      <c r="G173" s="61" t="s">
        <v>2267</v>
      </c>
      <c r="H173" s="66">
        <v>29</v>
      </c>
      <c r="I173" s="80">
        <v>13000</v>
      </c>
      <c r="J173" s="80">
        <v>5000</v>
      </c>
      <c r="K173" s="80">
        <v>6950</v>
      </c>
      <c r="L173" s="80">
        <v>6950</v>
      </c>
      <c r="M173" s="80">
        <v>6950</v>
      </c>
      <c r="N173" s="81">
        <v>6950</v>
      </c>
    </row>
    <row r="174" spans="1:14" x14ac:dyDescent="0.45">
      <c r="A174" s="78">
        <f t="shared" si="6"/>
        <v>6200</v>
      </c>
      <c r="B174" s="79">
        <f t="shared" si="7"/>
        <v>3.0298387096774193</v>
      </c>
      <c r="C174" s="60" t="s">
        <v>1122</v>
      </c>
      <c r="D174" s="61" t="s">
        <v>1136</v>
      </c>
      <c r="E174" s="61" t="s">
        <v>1264</v>
      </c>
      <c r="F174" s="61" t="s">
        <v>959</v>
      </c>
      <c r="G174" s="61" t="s">
        <v>2134</v>
      </c>
      <c r="H174" s="66">
        <v>18785</v>
      </c>
      <c r="I174" s="80">
        <v>6200</v>
      </c>
      <c r="J174" s="80">
        <v>6200</v>
      </c>
      <c r="K174" s="80">
        <v>6200</v>
      </c>
      <c r="L174" s="80">
        <v>10550</v>
      </c>
      <c r="M174" s="80">
        <v>10550</v>
      </c>
      <c r="N174" s="81">
        <v>10550</v>
      </c>
    </row>
    <row r="175" spans="1:14" x14ac:dyDescent="0.45">
      <c r="A175" s="78">
        <f t="shared" si="6"/>
        <v>200</v>
      </c>
      <c r="B175" s="79">
        <f t="shared" si="7"/>
        <v>6.1150000000000002</v>
      </c>
      <c r="C175" s="60" t="s">
        <v>1122</v>
      </c>
      <c r="D175" s="61" t="s">
        <v>1136</v>
      </c>
      <c r="E175" s="61" t="s">
        <v>1264</v>
      </c>
      <c r="F175" s="61" t="s">
        <v>961</v>
      </c>
      <c r="G175" s="61" t="s">
        <v>2136</v>
      </c>
      <c r="H175" s="66">
        <v>1223</v>
      </c>
      <c r="I175" s="80">
        <v>200</v>
      </c>
      <c r="J175" s="80">
        <v>200</v>
      </c>
      <c r="K175" s="80">
        <v>200</v>
      </c>
      <c r="L175" s="80">
        <v>215</v>
      </c>
      <c r="M175" s="80">
        <v>215</v>
      </c>
      <c r="N175" s="81">
        <v>215</v>
      </c>
    </row>
    <row r="176" spans="1:14" x14ac:dyDescent="0.45">
      <c r="A176" s="78">
        <f t="shared" si="6"/>
        <v>64</v>
      </c>
      <c r="B176" s="79">
        <f t="shared" si="7"/>
        <v>25.90625</v>
      </c>
      <c r="C176" s="60" t="s">
        <v>1122</v>
      </c>
      <c r="D176" s="61" t="s">
        <v>1136</v>
      </c>
      <c r="E176" s="61" t="s">
        <v>1264</v>
      </c>
      <c r="F176" s="61" t="s">
        <v>967</v>
      </c>
      <c r="G176" s="61" t="s">
        <v>2142</v>
      </c>
      <c r="H176" s="66">
        <v>1658</v>
      </c>
      <c r="I176" s="80">
        <v>64</v>
      </c>
      <c r="J176" s="80">
        <v>64</v>
      </c>
      <c r="K176" s="80">
        <v>64</v>
      </c>
      <c r="L176" s="80">
        <v>69</v>
      </c>
      <c r="M176" s="80">
        <v>69</v>
      </c>
      <c r="N176" s="81">
        <v>69</v>
      </c>
    </row>
    <row r="177" spans="1:14" x14ac:dyDescent="0.45">
      <c r="A177" s="78">
        <f t="shared" si="6"/>
        <v>1050</v>
      </c>
      <c r="B177" s="79">
        <f t="shared" si="7"/>
        <v>6.6695238095238096</v>
      </c>
      <c r="C177" s="60" t="s">
        <v>1122</v>
      </c>
      <c r="D177" s="61" t="s">
        <v>1136</v>
      </c>
      <c r="E177" s="61" t="s">
        <v>1264</v>
      </c>
      <c r="F177" s="61" t="s">
        <v>965</v>
      </c>
      <c r="G177" s="61" t="s">
        <v>2140</v>
      </c>
      <c r="H177" s="66">
        <v>7003</v>
      </c>
      <c r="I177" s="80">
        <v>1050</v>
      </c>
      <c r="J177" s="80">
        <v>1050</v>
      </c>
      <c r="K177" s="80">
        <v>1050</v>
      </c>
      <c r="L177" s="80">
        <v>1680</v>
      </c>
      <c r="M177" s="80">
        <v>1680</v>
      </c>
      <c r="N177" s="81">
        <v>1680</v>
      </c>
    </row>
    <row r="178" spans="1:14" x14ac:dyDescent="0.45">
      <c r="A178" s="78">
        <f t="shared" si="6"/>
        <v>160</v>
      </c>
      <c r="B178" s="79">
        <f t="shared" si="7"/>
        <v>3.85</v>
      </c>
      <c r="C178" s="60" t="s">
        <v>1122</v>
      </c>
      <c r="D178" s="61" t="s">
        <v>1136</v>
      </c>
      <c r="E178" s="61" t="s">
        <v>1264</v>
      </c>
      <c r="F178" s="61" t="s">
        <v>970</v>
      </c>
      <c r="G178" s="61" t="s">
        <v>2145</v>
      </c>
      <c r="H178" s="66">
        <v>616</v>
      </c>
      <c r="I178" s="80">
        <v>160</v>
      </c>
      <c r="J178" s="80">
        <v>160</v>
      </c>
      <c r="K178" s="80">
        <v>160</v>
      </c>
      <c r="L178" s="80">
        <v>179</v>
      </c>
      <c r="M178" s="80">
        <v>179</v>
      </c>
      <c r="N178" s="81">
        <v>179</v>
      </c>
    </row>
    <row r="179" spans="1:14" x14ac:dyDescent="0.45">
      <c r="A179" s="78">
        <f t="shared" si="6"/>
        <v>3157</v>
      </c>
      <c r="B179" s="79">
        <f t="shared" si="7"/>
        <v>2.5254988913525498</v>
      </c>
      <c r="C179" s="60" t="s">
        <v>1122</v>
      </c>
      <c r="D179" s="61" t="s">
        <v>1136</v>
      </c>
      <c r="E179" s="61" t="s">
        <v>1264</v>
      </c>
      <c r="F179" s="61" t="s">
        <v>968</v>
      </c>
      <c r="G179" s="61" t="s">
        <v>2143</v>
      </c>
      <c r="H179" s="66">
        <v>7973</v>
      </c>
      <c r="I179" s="80">
        <v>3157</v>
      </c>
      <c r="J179" s="80">
        <v>3157</v>
      </c>
      <c r="K179" s="80">
        <v>3157</v>
      </c>
      <c r="L179" s="80">
        <v>4410</v>
      </c>
      <c r="M179" s="80">
        <v>4410</v>
      </c>
      <c r="N179" s="81">
        <v>4410</v>
      </c>
    </row>
    <row r="180" spans="1:14" x14ac:dyDescent="0.45">
      <c r="A180" s="78">
        <f t="shared" si="6"/>
        <v>75</v>
      </c>
      <c r="B180" s="79">
        <f t="shared" si="7"/>
        <v>12.186666666666667</v>
      </c>
      <c r="C180" s="60" t="s">
        <v>1122</v>
      </c>
      <c r="D180" s="61" t="s">
        <v>1136</v>
      </c>
      <c r="E180" s="61" t="s">
        <v>1216</v>
      </c>
      <c r="F180" s="61" t="s">
        <v>538</v>
      </c>
      <c r="G180" s="61" t="s">
        <v>1714</v>
      </c>
      <c r="H180" s="66">
        <v>914</v>
      </c>
      <c r="I180" s="80">
        <v>75</v>
      </c>
      <c r="J180" s="80">
        <v>75</v>
      </c>
      <c r="K180" s="80">
        <v>75</v>
      </c>
      <c r="L180" s="80">
        <v>75</v>
      </c>
      <c r="M180" s="80">
        <v>75</v>
      </c>
      <c r="N180" s="81">
        <v>75</v>
      </c>
    </row>
    <row r="181" spans="1:14" x14ac:dyDescent="0.45">
      <c r="A181" s="78">
        <f t="shared" si="6"/>
        <v>45</v>
      </c>
      <c r="B181" s="79">
        <f t="shared" si="7"/>
        <v>23.266666666666666</v>
      </c>
      <c r="C181" s="60" t="s">
        <v>1122</v>
      </c>
      <c r="D181" s="61" t="s">
        <v>1136</v>
      </c>
      <c r="E181" s="61" t="s">
        <v>1216</v>
      </c>
      <c r="F181" s="61" t="s">
        <v>541</v>
      </c>
      <c r="G181" s="61" t="s">
        <v>1717</v>
      </c>
      <c r="H181" s="66">
        <v>1047</v>
      </c>
      <c r="I181" s="80">
        <v>45</v>
      </c>
      <c r="J181" s="80">
        <v>45</v>
      </c>
      <c r="K181" s="80">
        <v>45</v>
      </c>
      <c r="L181" s="80">
        <v>45</v>
      </c>
      <c r="M181" s="80">
        <v>45</v>
      </c>
      <c r="N181" s="81">
        <v>45</v>
      </c>
    </row>
    <row r="182" spans="1:14" x14ac:dyDescent="0.45">
      <c r="A182" s="78">
        <f t="shared" si="6"/>
        <v>40</v>
      </c>
      <c r="B182" s="79">
        <f t="shared" si="7"/>
        <v>27.225000000000001</v>
      </c>
      <c r="C182" s="60" t="s">
        <v>1122</v>
      </c>
      <c r="D182" s="61" t="s">
        <v>1136</v>
      </c>
      <c r="E182" s="61" t="s">
        <v>1216</v>
      </c>
      <c r="F182" s="61" t="s">
        <v>544</v>
      </c>
      <c r="G182" s="61" t="s">
        <v>1720</v>
      </c>
      <c r="H182" s="66">
        <v>1089</v>
      </c>
      <c r="I182" s="80">
        <v>40</v>
      </c>
      <c r="J182" s="80">
        <v>40</v>
      </c>
      <c r="K182" s="80">
        <v>40</v>
      </c>
      <c r="L182" s="80">
        <v>40</v>
      </c>
      <c r="M182" s="80">
        <v>40</v>
      </c>
      <c r="N182" s="81">
        <v>40</v>
      </c>
    </row>
    <row r="183" spans="1:14" x14ac:dyDescent="0.45">
      <c r="A183" s="78">
        <f t="shared" si="6"/>
        <v>190</v>
      </c>
      <c r="B183" s="79">
        <f t="shared" si="7"/>
        <v>2.1</v>
      </c>
      <c r="C183" s="60" t="s">
        <v>1122</v>
      </c>
      <c r="D183" s="61" t="s">
        <v>1136</v>
      </c>
      <c r="E183" s="61" t="s">
        <v>1278</v>
      </c>
      <c r="F183" s="61" t="s">
        <v>1094</v>
      </c>
      <c r="G183" s="61" t="s">
        <v>2269</v>
      </c>
      <c r="H183" s="66">
        <v>399</v>
      </c>
      <c r="I183" s="80">
        <v>190</v>
      </c>
      <c r="J183" s="80">
        <v>190</v>
      </c>
      <c r="K183" s="80">
        <v>190</v>
      </c>
      <c r="L183" s="80">
        <v>190</v>
      </c>
      <c r="M183" s="80">
        <v>190</v>
      </c>
      <c r="N183" s="81">
        <v>190</v>
      </c>
    </row>
    <row r="184" spans="1:14" x14ac:dyDescent="0.45">
      <c r="A184" s="78">
        <f t="shared" si="6"/>
        <v>99</v>
      </c>
      <c r="B184" s="79">
        <f t="shared" si="7"/>
        <v>0.65656565656565657</v>
      </c>
      <c r="C184" s="60" t="s">
        <v>1122</v>
      </c>
      <c r="D184" s="61" t="s">
        <v>1136</v>
      </c>
      <c r="E184" s="61" t="s">
        <v>1278</v>
      </c>
      <c r="F184" s="61" t="s">
        <v>1093</v>
      </c>
      <c r="G184" s="61" t="s">
        <v>2268</v>
      </c>
      <c r="H184" s="66">
        <v>65</v>
      </c>
      <c r="I184" s="80">
        <v>99</v>
      </c>
      <c r="J184" s="80">
        <v>99</v>
      </c>
      <c r="K184" s="80">
        <v>99</v>
      </c>
      <c r="L184" s="80">
        <v>99</v>
      </c>
      <c r="M184" s="80">
        <v>99</v>
      </c>
      <c r="N184" s="81">
        <v>99</v>
      </c>
    </row>
    <row r="185" spans="1:14" x14ac:dyDescent="0.45">
      <c r="A185" s="78">
        <f t="shared" si="6"/>
        <v>80</v>
      </c>
      <c r="B185" s="79">
        <f t="shared" si="7"/>
        <v>9.9</v>
      </c>
      <c r="C185" s="60" t="s">
        <v>1122</v>
      </c>
      <c r="D185" s="61" t="s">
        <v>1136</v>
      </c>
      <c r="E185" s="61" t="s">
        <v>1264</v>
      </c>
      <c r="F185" s="61" t="s">
        <v>960</v>
      </c>
      <c r="G185" s="61" t="s">
        <v>2135</v>
      </c>
      <c r="H185" s="66">
        <v>792</v>
      </c>
      <c r="I185" s="80">
        <v>80</v>
      </c>
      <c r="J185" s="80">
        <v>80</v>
      </c>
      <c r="K185" s="80">
        <v>80</v>
      </c>
      <c r="L185" s="80">
        <v>85</v>
      </c>
      <c r="M185" s="80">
        <v>85</v>
      </c>
      <c r="N185" s="81">
        <v>85</v>
      </c>
    </row>
    <row r="186" spans="1:14" x14ac:dyDescent="0.45">
      <c r="A186" s="78">
        <f t="shared" si="6"/>
        <v>10</v>
      </c>
      <c r="B186" s="79">
        <f t="shared" si="7"/>
        <v>742.7</v>
      </c>
      <c r="C186" s="60" t="s">
        <v>1122</v>
      </c>
      <c r="D186" s="61" t="s">
        <v>1136</v>
      </c>
      <c r="E186" s="61" t="s">
        <v>1264</v>
      </c>
      <c r="F186" s="61" t="s">
        <v>966</v>
      </c>
      <c r="G186" s="61" t="s">
        <v>2141</v>
      </c>
      <c r="H186" s="66">
        <v>7427</v>
      </c>
      <c r="I186" s="80">
        <v>10</v>
      </c>
      <c r="J186" s="80">
        <v>10</v>
      </c>
      <c r="K186" s="80">
        <v>10</v>
      </c>
      <c r="L186" s="80">
        <v>12</v>
      </c>
      <c r="M186" s="80">
        <v>12</v>
      </c>
      <c r="N186" s="81">
        <v>12</v>
      </c>
    </row>
    <row r="187" spans="1:14" x14ac:dyDescent="0.45">
      <c r="A187" s="78">
        <f t="shared" si="6"/>
        <v>29</v>
      </c>
      <c r="B187" s="79">
        <f t="shared" si="7"/>
        <v>83.482758620689651</v>
      </c>
      <c r="C187" s="60" t="s">
        <v>1122</v>
      </c>
      <c r="D187" s="61" t="s">
        <v>1136</v>
      </c>
      <c r="E187" s="61" t="s">
        <v>1264</v>
      </c>
      <c r="F187" s="61" t="s">
        <v>969</v>
      </c>
      <c r="G187" s="61" t="s">
        <v>2144</v>
      </c>
      <c r="H187" s="66">
        <v>2421</v>
      </c>
      <c r="I187" s="80">
        <v>29</v>
      </c>
      <c r="J187" s="80">
        <v>29</v>
      </c>
      <c r="K187" s="80">
        <v>29</v>
      </c>
      <c r="L187" s="80">
        <v>32</v>
      </c>
      <c r="M187" s="80">
        <v>32</v>
      </c>
      <c r="N187" s="81">
        <v>32</v>
      </c>
    </row>
    <row r="188" spans="1:14" x14ac:dyDescent="0.45">
      <c r="A188" s="78">
        <f t="shared" si="6"/>
        <v>48</v>
      </c>
      <c r="B188" s="79">
        <f t="shared" si="7"/>
        <v>26.833333333333332</v>
      </c>
      <c r="C188" s="60" t="s">
        <v>1122</v>
      </c>
      <c r="D188" s="61" t="s">
        <v>1141</v>
      </c>
      <c r="E188" s="61" t="s">
        <v>1233</v>
      </c>
      <c r="F188" s="61" t="s">
        <v>640</v>
      </c>
      <c r="G188" s="61" t="s">
        <v>1815</v>
      </c>
      <c r="H188" s="66">
        <v>1288</v>
      </c>
      <c r="I188" s="80">
        <v>48</v>
      </c>
      <c r="J188" s="80">
        <v>48</v>
      </c>
      <c r="K188" s="80">
        <v>48</v>
      </c>
      <c r="L188" s="80">
        <v>48</v>
      </c>
      <c r="M188" s="80">
        <v>48</v>
      </c>
      <c r="N188" s="81">
        <v>48</v>
      </c>
    </row>
    <row r="189" spans="1:14" x14ac:dyDescent="0.45">
      <c r="A189" s="78">
        <f t="shared" si="6"/>
        <v>40</v>
      </c>
      <c r="B189" s="79">
        <f t="shared" si="7"/>
        <v>75.875</v>
      </c>
      <c r="C189" s="60" t="s">
        <v>1122</v>
      </c>
      <c r="D189" s="61" t="s">
        <v>1141</v>
      </c>
      <c r="E189" s="61" t="s">
        <v>1233</v>
      </c>
      <c r="F189" s="61" t="s">
        <v>643</v>
      </c>
      <c r="G189" s="61" t="s">
        <v>1818</v>
      </c>
      <c r="H189" s="66">
        <v>3035</v>
      </c>
      <c r="I189" s="80">
        <v>40</v>
      </c>
      <c r="J189" s="80">
        <v>40</v>
      </c>
      <c r="K189" s="80">
        <v>40</v>
      </c>
      <c r="L189" s="80">
        <v>40</v>
      </c>
      <c r="M189" s="80">
        <v>40</v>
      </c>
      <c r="N189" s="81">
        <v>40</v>
      </c>
    </row>
    <row r="190" spans="1:14" x14ac:dyDescent="0.45">
      <c r="A190" s="78">
        <f t="shared" si="6"/>
        <v>0</v>
      </c>
      <c r="B190" s="79">
        <f t="shared" si="7"/>
        <v>0</v>
      </c>
      <c r="C190" s="60" t="s">
        <v>1122</v>
      </c>
      <c r="D190" s="61" t="s">
        <v>1129</v>
      </c>
      <c r="E190" s="61" t="s">
        <v>1196</v>
      </c>
      <c r="F190" s="61" t="s">
        <v>385</v>
      </c>
      <c r="G190" s="61" t="s">
        <v>1561</v>
      </c>
      <c r="H190" s="66">
        <v>0</v>
      </c>
      <c r="I190" s="80">
        <v>0</v>
      </c>
      <c r="J190" s="80">
        <v>0</v>
      </c>
      <c r="K190" s="80">
        <v>0</v>
      </c>
      <c r="L190" s="80">
        <v>0</v>
      </c>
      <c r="M190" s="80">
        <v>0</v>
      </c>
      <c r="N190" s="81">
        <v>0</v>
      </c>
    </row>
    <row r="191" spans="1:14" x14ac:dyDescent="0.45">
      <c r="A191" s="78">
        <f t="shared" si="6"/>
        <v>0</v>
      </c>
      <c r="B191" s="79">
        <f t="shared" si="7"/>
        <v>0</v>
      </c>
      <c r="C191" s="60" t="s">
        <v>1122</v>
      </c>
      <c r="D191" s="61" t="s">
        <v>1129</v>
      </c>
      <c r="E191" s="61" t="s">
        <v>1196</v>
      </c>
      <c r="F191" s="61" t="s">
        <v>382</v>
      </c>
      <c r="G191" s="61" t="s">
        <v>1558</v>
      </c>
      <c r="H191" s="66">
        <v>1701</v>
      </c>
      <c r="I191" s="80">
        <v>0</v>
      </c>
      <c r="J191" s="80">
        <v>0</v>
      </c>
      <c r="K191" s="80">
        <v>0</v>
      </c>
      <c r="L191" s="80">
        <v>0</v>
      </c>
      <c r="M191" s="80">
        <v>0</v>
      </c>
      <c r="N191" s="81">
        <v>0</v>
      </c>
    </row>
    <row r="192" spans="1:14" x14ac:dyDescent="0.45">
      <c r="A192" s="78">
        <f t="shared" si="6"/>
        <v>230</v>
      </c>
      <c r="B192" s="79">
        <f t="shared" si="7"/>
        <v>9.6217391304347828</v>
      </c>
      <c r="C192" s="60" t="s">
        <v>1122</v>
      </c>
      <c r="D192" s="61" t="s">
        <v>1129</v>
      </c>
      <c r="E192" s="61" t="s">
        <v>1196</v>
      </c>
      <c r="F192" s="61" t="s">
        <v>384</v>
      </c>
      <c r="G192" s="61" t="s">
        <v>1560</v>
      </c>
      <c r="H192" s="66">
        <v>2213</v>
      </c>
      <c r="I192" s="80">
        <v>230</v>
      </c>
      <c r="J192" s="80">
        <v>230</v>
      </c>
      <c r="K192" s="80">
        <v>230</v>
      </c>
      <c r="L192" s="80">
        <v>230</v>
      </c>
      <c r="M192" s="80">
        <v>230</v>
      </c>
      <c r="N192" s="81">
        <v>230</v>
      </c>
    </row>
    <row r="193" spans="1:14" x14ac:dyDescent="0.45">
      <c r="A193" s="78">
        <f t="shared" si="6"/>
        <v>0</v>
      </c>
      <c r="B193" s="79">
        <f t="shared" si="7"/>
        <v>0</v>
      </c>
      <c r="C193" s="60" t="s">
        <v>1122</v>
      </c>
      <c r="D193" s="61" t="s">
        <v>1129</v>
      </c>
      <c r="E193" s="61" t="s">
        <v>1196</v>
      </c>
      <c r="F193" s="62" t="s">
        <v>383</v>
      </c>
      <c r="G193" s="61" t="s">
        <v>1559</v>
      </c>
      <c r="H193" s="66">
        <v>0</v>
      </c>
      <c r="I193" s="80">
        <v>0</v>
      </c>
      <c r="J193" s="80">
        <v>0</v>
      </c>
      <c r="K193" s="80">
        <v>0</v>
      </c>
      <c r="L193" s="80">
        <v>0</v>
      </c>
      <c r="M193" s="80">
        <v>0</v>
      </c>
      <c r="N193" s="81">
        <v>0</v>
      </c>
    </row>
    <row r="194" spans="1:14" x14ac:dyDescent="0.45">
      <c r="A194" s="78">
        <f t="shared" si="6"/>
        <v>0</v>
      </c>
      <c r="B194" s="79">
        <f t="shared" si="7"/>
        <v>0</v>
      </c>
      <c r="C194" s="60" t="s">
        <v>1122</v>
      </c>
      <c r="D194" s="61" t="s">
        <v>1129</v>
      </c>
      <c r="E194" s="61" t="s">
        <v>1196</v>
      </c>
      <c r="F194" s="61" t="s">
        <v>387</v>
      </c>
      <c r="G194" s="61" t="s">
        <v>1563</v>
      </c>
      <c r="H194" s="66">
        <v>0</v>
      </c>
      <c r="I194" s="80">
        <v>0</v>
      </c>
      <c r="J194" s="80">
        <v>0</v>
      </c>
      <c r="K194" s="80">
        <v>0</v>
      </c>
      <c r="L194" s="80">
        <v>0</v>
      </c>
      <c r="M194" s="80">
        <v>0</v>
      </c>
      <c r="N194" s="81">
        <v>0</v>
      </c>
    </row>
    <row r="195" spans="1:14" x14ac:dyDescent="0.45">
      <c r="A195" s="78">
        <f t="shared" si="6"/>
        <v>150</v>
      </c>
      <c r="B195" s="79">
        <f t="shared" si="7"/>
        <v>28.433333333333334</v>
      </c>
      <c r="C195" s="60" t="s">
        <v>1122</v>
      </c>
      <c r="D195" s="61" t="s">
        <v>1129</v>
      </c>
      <c r="E195" s="61" t="s">
        <v>1196</v>
      </c>
      <c r="F195" s="61" t="s">
        <v>386</v>
      </c>
      <c r="G195" s="61" t="s">
        <v>1562</v>
      </c>
      <c r="H195" s="66">
        <v>4265</v>
      </c>
      <c r="I195" s="80">
        <v>150</v>
      </c>
      <c r="J195" s="80">
        <v>150</v>
      </c>
      <c r="K195" s="80">
        <v>150</v>
      </c>
      <c r="L195" s="80">
        <v>150</v>
      </c>
      <c r="M195" s="80">
        <v>150</v>
      </c>
      <c r="N195" s="81">
        <v>150</v>
      </c>
    </row>
    <row r="196" spans="1:14" x14ac:dyDescent="0.45">
      <c r="A196" s="78">
        <f t="shared" si="6"/>
        <v>1400</v>
      </c>
      <c r="B196" s="79">
        <f t="shared" si="7"/>
        <v>4.2628571428571425</v>
      </c>
      <c r="C196" s="60" t="s">
        <v>1122</v>
      </c>
      <c r="D196" s="61" t="s">
        <v>1130</v>
      </c>
      <c r="E196" s="61" t="s">
        <v>1182</v>
      </c>
      <c r="F196" s="61" t="s">
        <v>303</v>
      </c>
      <c r="G196" s="61" t="s">
        <v>1479</v>
      </c>
      <c r="H196" s="66">
        <v>5968</v>
      </c>
      <c r="I196" s="80">
        <v>1400</v>
      </c>
      <c r="J196" s="80">
        <v>1400</v>
      </c>
      <c r="K196" s="80">
        <v>1400</v>
      </c>
      <c r="L196" s="80">
        <v>1400</v>
      </c>
      <c r="M196" s="80">
        <v>1400</v>
      </c>
      <c r="N196" s="81">
        <v>1400</v>
      </c>
    </row>
    <row r="197" spans="1:14" x14ac:dyDescent="0.45">
      <c r="A197" s="78">
        <f t="shared" si="6"/>
        <v>2000</v>
      </c>
      <c r="B197" s="79">
        <f t="shared" si="7"/>
        <v>10.2065</v>
      </c>
      <c r="C197" s="60" t="s">
        <v>1122</v>
      </c>
      <c r="D197" s="61" t="s">
        <v>1130</v>
      </c>
      <c r="E197" s="61" t="s">
        <v>1182</v>
      </c>
      <c r="F197" s="61" t="s">
        <v>308</v>
      </c>
      <c r="G197" s="61" t="s">
        <v>1484</v>
      </c>
      <c r="H197" s="66">
        <v>20413</v>
      </c>
      <c r="I197" s="80">
        <v>2000</v>
      </c>
      <c r="J197" s="80">
        <v>2000</v>
      </c>
      <c r="K197" s="80">
        <v>2000</v>
      </c>
      <c r="L197" s="80">
        <v>3200</v>
      </c>
      <c r="M197" s="80">
        <v>4200</v>
      </c>
      <c r="N197" s="81">
        <v>4200</v>
      </c>
    </row>
    <row r="198" spans="1:14" x14ac:dyDescent="0.45">
      <c r="A198" s="78">
        <f t="shared" si="6"/>
        <v>20</v>
      </c>
      <c r="B198" s="79">
        <f t="shared" si="7"/>
        <v>74.25</v>
      </c>
      <c r="C198" s="60" t="s">
        <v>1122</v>
      </c>
      <c r="D198" s="61" t="s">
        <v>1139</v>
      </c>
      <c r="E198" s="61" t="s">
        <v>1242</v>
      </c>
      <c r="F198" s="61" t="s">
        <v>734</v>
      </c>
      <c r="G198" s="61" t="s">
        <v>1909</v>
      </c>
      <c r="H198" s="66">
        <v>1485</v>
      </c>
      <c r="I198" s="80">
        <v>20</v>
      </c>
      <c r="J198" s="80">
        <v>20</v>
      </c>
      <c r="K198" s="80">
        <v>20</v>
      </c>
      <c r="L198" s="80">
        <v>20</v>
      </c>
      <c r="M198" s="80">
        <v>20</v>
      </c>
      <c r="N198" s="81">
        <v>20</v>
      </c>
    </row>
    <row r="199" spans="1:14" x14ac:dyDescent="0.45">
      <c r="A199" s="78">
        <f t="shared" si="6"/>
        <v>90</v>
      </c>
      <c r="B199" s="79">
        <f t="shared" si="7"/>
        <v>25.911111111111111</v>
      </c>
      <c r="C199" s="60" t="s">
        <v>1122</v>
      </c>
      <c r="D199" s="61" t="s">
        <v>1139</v>
      </c>
      <c r="E199" s="61" t="s">
        <v>1242</v>
      </c>
      <c r="F199" s="61" t="s">
        <v>720</v>
      </c>
      <c r="G199" s="61" t="s">
        <v>1895</v>
      </c>
      <c r="H199" s="66">
        <v>2332</v>
      </c>
      <c r="I199" s="80">
        <v>90</v>
      </c>
      <c r="J199" s="80">
        <v>90</v>
      </c>
      <c r="K199" s="80">
        <v>90</v>
      </c>
      <c r="L199" s="80">
        <v>90</v>
      </c>
      <c r="M199" s="80">
        <v>90</v>
      </c>
      <c r="N199" s="81">
        <v>90</v>
      </c>
    </row>
    <row r="200" spans="1:14" x14ac:dyDescent="0.45">
      <c r="A200" s="78">
        <f t="shared" si="6"/>
        <v>0</v>
      </c>
      <c r="B200" s="79">
        <f t="shared" si="7"/>
        <v>0</v>
      </c>
      <c r="C200" s="60" t="s">
        <v>1122</v>
      </c>
      <c r="D200" s="61" t="s">
        <v>1139</v>
      </c>
      <c r="E200" s="61" t="s">
        <v>1242</v>
      </c>
      <c r="F200" s="61" t="s">
        <v>728</v>
      </c>
      <c r="G200" s="61" t="s">
        <v>1903</v>
      </c>
      <c r="H200" s="66">
        <v>0</v>
      </c>
      <c r="I200" s="80">
        <v>0</v>
      </c>
      <c r="J200" s="80">
        <v>0</v>
      </c>
      <c r="K200" s="80">
        <v>0</v>
      </c>
      <c r="L200" s="80">
        <v>0</v>
      </c>
      <c r="M200" s="80">
        <v>0</v>
      </c>
      <c r="N200" s="81">
        <v>0</v>
      </c>
    </row>
    <row r="201" spans="1:14" x14ac:dyDescent="0.45">
      <c r="A201" s="78">
        <f t="shared" si="6"/>
        <v>230</v>
      </c>
      <c r="B201" s="79">
        <f t="shared" si="7"/>
        <v>11.734782608695653</v>
      </c>
      <c r="C201" s="60" t="s">
        <v>1122</v>
      </c>
      <c r="D201" s="61" t="s">
        <v>1139</v>
      </c>
      <c r="E201" s="61" t="s">
        <v>1242</v>
      </c>
      <c r="F201" s="61" t="s">
        <v>721</v>
      </c>
      <c r="G201" s="61" t="s">
        <v>1896</v>
      </c>
      <c r="H201" s="66">
        <v>2699</v>
      </c>
      <c r="I201" s="80">
        <v>230</v>
      </c>
      <c r="J201" s="80">
        <v>230</v>
      </c>
      <c r="K201" s="80">
        <v>230</v>
      </c>
      <c r="L201" s="80">
        <v>230</v>
      </c>
      <c r="M201" s="80">
        <v>230</v>
      </c>
      <c r="N201" s="81">
        <v>230</v>
      </c>
    </row>
    <row r="202" spans="1:14" x14ac:dyDescent="0.45">
      <c r="A202" s="78">
        <f t="shared" si="6"/>
        <v>30</v>
      </c>
      <c r="B202" s="79">
        <f t="shared" si="7"/>
        <v>127</v>
      </c>
      <c r="C202" s="60" t="s">
        <v>1122</v>
      </c>
      <c r="D202" s="61" t="s">
        <v>1139</v>
      </c>
      <c r="E202" s="61" t="s">
        <v>1242</v>
      </c>
      <c r="F202" s="61" t="s">
        <v>722</v>
      </c>
      <c r="G202" s="61" t="s">
        <v>1897</v>
      </c>
      <c r="H202" s="66">
        <v>3810</v>
      </c>
      <c r="I202" s="80">
        <v>30</v>
      </c>
      <c r="J202" s="80">
        <v>30</v>
      </c>
      <c r="K202" s="80">
        <v>30</v>
      </c>
      <c r="L202" s="80">
        <v>30</v>
      </c>
      <c r="M202" s="80">
        <v>30</v>
      </c>
      <c r="N202" s="81">
        <v>30</v>
      </c>
    </row>
    <row r="203" spans="1:14" x14ac:dyDescent="0.45">
      <c r="A203" s="78">
        <f t="shared" si="6"/>
        <v>600</v>
      </c>
      <c r="B203" s="79">
        <f t="shared" si="7"/>
        <v>33.76</v>
      </c>
      <c r="C203" s="60" t="s">
        <v>1122</v>
      </c>
      <c r="D203" s="61" t="s">
        <v>1139</v>
      </c>
      <c r="E203" s="61" t="s">
        <v>1242</v>
      </c>
      <c r="F203" s="61" t="s">
        <v>719</v>
      </c>
      <c r="G203" s="61" t="s">
        <v>1894</v>
      </c>
      <c r="H203" s="66">
        <v>20256</v>
      </c>
      <c r="I203" s="80">
        <v>600</v>
      </c>
      <c r="J203" s="80">
        <v>600</v>
      </c>
      <c r="K203" s="80">
        <v>600</v>
      </c>
      <c r="L203" s="80">
        <v>600</v>
      </c>
      <c r="M203" s="80">
        <v>600</v>
      </c>
      <c r="N203" s="81">
        <v>600</v>
      </c>
    </row>
    <row r="204" spans="1:14" x14ac:dyDescent="0.45">
      <c r="A204" s="78">
        <f t="shared" si="6"/>
        <v>380</v>
      </c>
      <c r="B204" s="79">
        <f t="shared" si="7"/>
        <v>10.56842105263158</v>
      </c>
      <c r="C204" s="60" t="s">
        <v>1122</v>
      </c>
      <c r="D204" s="61" t="s">
        <v>1130</v>
      </c>
      <c r="E204" s="61" t="s">
        <v>1157</v>
      </c>
      <c r="F204" s="61" t="s">
        <v>154</v>
      </c>
      <c r="G204" s="61" t="s">
        <v>1330</v>
      </c>
      <c r="H204" s="66">
        <v>4016</v>
      </c>
      <c r="I204" s="80">
        <v>380</v>
      </c>
      <c r="J204" s="80">
        <v>380</v>
      </c>
      <c r="K204" s="80">
        <v>380</v>
      </c>
      <c r="L204" s="80">
        <v>380</v>
      </c>
      <c r="M204" s="80">
        <v>380</v>
      </c>
      <c r="N204" s="81">
        <v>380</v>
      </c>
    </row>
    <row r="205" spans="1:14" x14ac:dyDescent="0.45">
      <c r="A205" s="78">
        <f t="shared" si="6"/>
        <v>820</v>
      </c>
      <c r="B205" s="79">
        <f t="shared" si="7"/>
        <v>9.4085365853658534</v>
      </c>
      <c r="C205" s="60" t="s">
        <v>1122</v>
      </c>
      <c r="D205" s="61" t="s">
        <v>1130</v>
      </c>
      <c r="E205" s="61" t="s">
        <v>1157</v>
      </c>
      <c r="F205" s="61" t="s">
        <v>155</v>
      </c>
      <c r="G205" s="61" t="s">
        <v>1331</v>
      </c>
      <c r="H205" s="66">
        <v>7715</v>
      </c>
      <c r="I205" s="80">
        <v>850</v>
      </c>
      <c r="J205" s="80">
        <v>850</v>
      </c>
      <c r="K205" s="80">
        <v>760</v>
      </c>
      <c r="L205" s="80">
        <v>760</v>
      </c>
      <c r="M205" s="80">
        <v>760</v>
      </c>
      <c r="N205" s="81">
        <v>760</v>
      </c>
    </row>
    <row r="206" spans="1:14" x14ac:dyDescent="0.45">
      <c r="A206" s="78">
        <f t="shared" si="6"/>
        <v>70</v>
      </c>
      <c r="B206" s="79">
        <f t="shared" si="7"/>
        <v>5.7285714285714286</v>
      </c>
      <c r="C206" s="60" t="s">
        <v>1122</v>
      </c>
      <c r="D206" s="61" t="s">
        <v>1130</v>
      </c>
      <c r="E206" s="61" t="s">
        <v>1157</v>
      </c>
      <c r="F206" s="61" t="s">
        <v>156</v>
      </c>
      <c r="G206" s="61" t="s">
        <v>1332</v>
      </c>
      <c r="H206" s="66">
        <v>401</v>
      </c>
      <c r="I206" s="80">
        <v>80</v>
      </c>
      <c r="J206" s="80">
        <v>80</v>
      </c>
      <c r="K206" s="80">
        <v>50</v>
      </c>
      <c r="L206" s="80">
        <v>50</v>
      </c>
      <c r="M206" s="80">
        <v>50</v>
      </c>
      <c r="N206" s="81">
        <v>50</v>
      </c>
    </row>
    <row r="207" spans="1:14" x14ac:dyDescent="0.45">
      <c r="A207" s="78">
        <f t="shared" si="6"/>
        <v>3500</v>
      </c>
      <c r="B207" s="79">
        <f t="shared" si="7"/>
        <v>10.271428571428572</v>
      </c>
      <c r="C207" s="60" t="s">
        <v>1122</v>
      </c>
      <c r="D207" s="61" t="s">
        <v>1136</v>
      </c>
      <c r="E207" s="61" t="s">
        <v>1278</v>
      </c>
      <c r="F207" s="61" t="s">
        <v>1095</v>
      </c>
      <c r="G207" s="61" t="s">
        <v>2270</v>
      </c>
      <c r="H207" s="66">
        <v>35950</v>
      </c>
      <c r="I207" s="80">
        <v>3500</v>
      </c>
      <c r="J207" s="80">
        <v>3500</v>
      </c>
      <c r="K207" s="80">
        <v>3500</v>
      </c>
      <c r="L207" s="80">
        <v>3500</v>
      </c>
      <c r="M207" s="80">
        <v>3500</v>
      </c>
      <c r="N207" s="81">
        <v>3500</v>
      </c>
    </row>
    <row r="208" spans="1:14" x14ac:dyDescent="0.45">
      <c r="A208" s="78">
        <f t="shared" ref="A208:A253" si="8">AVERAGE(I208:K208)</f>
        <v>32000</v>
      </c>
      <c r="B208" s="79">
        <f t="shared" ref="B208:B253" si="9">IFERROR(H208/A208,0)</f>
        <v>2.2703437499999999</v>
      </c>
      <c r="C208" s="60" t="s">
        <v>1122</v>
      </c>
      <c r="D208" s="61" t="s">
        <v>1140</v>
      </c>
      <c r="E208" s="61" t="s">
        <v>1269</v>
      </c>
      <c r="F208" s="61" t="s">
        <v>1015</v>
      </c>
      <c r="G208" s="61" t="s">
        <v>2190</v>
      </c>
      <c r="H208" s="66">
        <v>72651</v>
      </c>
      <c r="I208" s="80">
        <v>32000</v>
      </c>
      <c r="J208" s="80">
        <v>32000</v>
      </c>
      <c r="K208" s="80">
        <v>32000</v>
      </c>
      <c r="L208" s="80">
        <v>32000</v>
      </c>
      <c r="M208" s="80">
        <v>32000</v>
      </c>
      <c r="N208" s="81">
        <v>32000</v>
      </c>
    </row>
    <row r="209" spans="1:14" x14ac:dyDescent="0.45">
      <c r="A209" s="78">
        <f t="shared" si="8"/>
        <v>800</v>
      </c>
      <c r="B209" s="79">
        <f t="shared" si="9"/>
        <v>1.7075</v>
      </c>
      <c r="C209" s="60" t="s">
        <v>1122</v>
      </c>
      <c r="D209" s="61" t="s">
        <v>1130</v>
      </c>
      <c r="E209" s="61" t="s">
        <v>1178</v>
      </c>
      <c r="F209" s="61" t="s">
        <v>282</v>
      </c>
      <c r="G209" s="61" t="s">
        <v>1458</v>
      </c>
      <c r="H209" s="66">
        <v>1366</v>
      </c>
      <c r="I209" s="80">
        <v>800</v>
      </c>
      <c r="J209" s="80">
        <v>800</v>
      </c>
      <c r="K209" s="80">
        <v>800</v>
      </c>
      <c r="L209" s="80">
        <v>500</v>
      </c>
      <c r="M209" s="80">
        <v>500</v>
      </c>
      <c r="N209" s="81">
        <v>500</v>
      </c>
    </row>
    <row r="210" spans="1:14" x14ac:dyDescent="0.45">
      <c r="A210" s="78">
        <f t="shared" si="8"/>
        <v>5333.333333333333</v>
      </c>
      <c r="B210" s="79">
        <f t="shared" si="9"/>
        <v>1.2091875000000001</v>
      </c>
      <c r="C210" s="60" t="s">
        <v>1122</v>
      </c>
      <c r="D210" s="61" t="s">
        <v>1130</v>
      </c>
      <c r="E210" s="61" t="s">
        <v>1178</v>
      </c>
      <c r="F210" s="61" t="s">
        <v>286</v>
      </c>
      <c r="G210" s="61" t="s">
        <v>1462</v>
      </c>
      <c r="H210" s="66">
        <v>6449</v>
      </c>
      <c r="I210" s="80">
        <v>8000</v>
      </c>
      <c r="J210" s="80">
        <v>4000</v>
      </c>
      <c r="K210" s="80">
        <v>4000</v>
      </c>
      <c r="L210" s="80">
        <v>4000</v>
      </c>
      <c r="M210" s="80">
        <v>4000</v>
      </c>
      <c r="N210" s="81">
        <v>4000</v>
      </c>
    </row>
    <row r="211" spans="1:14" x14ac:dyDescent="0.45">
      <c r="A211" s="78">
        <f t="shared" si="8"/>
        <v>200</v>
      </c>
      <c r="B211" s="79">
        <f t="shared" si="9"/>
        <v>0</v>
      </c>
      <c r="C211" s="60" t="s">
        <v>1122</v>
      </c>
      <c r="D211" s="61" t="s">
        <v>1140</v>
      </c>
      <c r="E211" s="61" t="s">
        <v>1263</v>
      </c>
      <c r="F211" s="61" t="s">
        <v>941</v>
      </c>
      <c r="G211" s="61" t="s">
        <v>2116</v>
      </c>
      <c r="H211" s="66">
        <v>0</v>
      </c>
      <c r="I211" s="80">
        <v>200</v>
      </c>
      <c r="J211" s="80">
        <v>200</v>
      </c>
      <c r="K211" s="80">
        <v>200</v>
      </c>
      <c r="L211" s="80">
        <v>200</v>
      </c>
      <c r="M211" s="80">
        <v>200</v>
      </c>
      <c r="N211" s="81">
        <v>200</v>
      </c>
    </row>
    <row r="212" spans="1:14" x14ac:dyDescent="0.45">
      <c r="A212" s="78">
        <f t="shared" si="8"/>
        <v>750</v>
      </c>
      <c r="B212" s="79">
        <f t="shared" si="9"/>
        <v>0.73066666666666669</v>
      </c>
      <c r="C212" s="60" t="s">
        <v>1122</v>
      </c>
      <c r="D212" s="61" t="s">
        <v>1140</v>
      </c>
      <c r="E212" s="61" t="s">
        <v>1263</v>
      </c>
      <c r="F212" s="61" t="s">
        <v>936</v>
      </c>
      <c r="G212" s="61" t="s">
        <v>2111</v>
      </c>
      <c r="H212" s="66">
        <v>548</v>
      </c>
      <c r="I212" s="80">
        <v>750</v>
      </c>
      <c r="J212" s="80">
        <v>750</v>
      </c>
      <c r="K212" s="80">
        <v>750</v>
      </c>
      <c r="L212" s="80">
        <v>750</v>
      </c>
      <c r="M212" s="80">
        <v>750</v>
      </c>
      <c r="N212" s="81">
        <v>750</v>
      </c>
    </row>
    <row r="213" spans="1:14" x14ac:dyDescent="0.45">
      <c r="A213" s="78">
        <f t="shared" si="8"/>
        <v>900</v>
      </c>
      <c r="B213" s="79">
        <f t="shared" si="9"/>
        <v>4.7699999999999996</v>
      </c>
      <c r="C213" s="60" t="s">
        <v>1122</v>
      </c>
      <c r="D213" s="61" t="s">
        <v>1141</v>
      </c>
      <c r="E213" s="61" t="s">
        <v>1253</v>
      </c>
      <c r="F213" s="61" t="s">
        <v>832</v>
      </c>
      <c r="G213" s="61" t="s">
        <v>2007</v>
      </c>
      <c r="H213" s="66">
        <v>4293</v>
      </c>
      <c r="I213" s="80">
        <v>900</v>
      </c>
      <c r="J213" s="80">
        <v>900</v>
      </c>
      <c r="K213" s="80">
        <v>900</v>
      </c>
      <c r="L213" s="80">
        <v>450</v>
      </c>
      <c r="M213" s="80">
        <v>450</v>
      </c>
      <c r="N213" s="81">
        <v>450</v>
      </c>
    </row>
    <row r="214" spans="1:14" x14ac:dyDescent="0.45">
      <c r="A214" s="78">
        <f t="shared" si="8"/>
        <v>1000</v>
      </c>
      <c r="B214" s="79">
        <f t="shared" si="9"/>
        <v>10.692</v>
      </c>
      <c r="C214" s="60" t="s">
        <v>1123</v>
      </c>
      <c r="D214" s="61" t="s">
        <v>1131</v>
      </c>
      <c r="E214" s="61" t="s">
        <v>1235</v>
      </c>
      <c r="F214" s="61" t="s">
        <v>652</v>
      </c>
      <c r="G214" s="61" t="s">
        <v>1827</v>
      </c>
      <c r="H214" s="66">
        <v>10692</v>
      </c>
      <c r="I214" s="80">
        <v>1000</v>
      </c>
      <c r="J214" s="80">
        <v>1000</v>
      </c>
      <c r="K214" s="80">
        <v>1000</v>
      </c>
      <c r="L214" s="80">
        <v>1000</v>
      </c>
      <c r="M214" s="80">
        <v>1000</v>
      </c>
      <c r="N214" s="81">
        <v>1000</v>
      </c>
    </row>
    <row r="215" spans="1:14" x14ac:dyDescent="0.45">
      <c r="A215" s="78">
        <f t="shared" si="8"/>
        <v>130</v>
      </c>
      <c r="B215" s="79">
        <f t="shared" si="9"/>
        <v>12.715384615384615</v>
      </c>
      <c r="C215" s="60" t="s">
        <v>1122</v>
      </c>
      <c r="D215" s="61" t="s">
        <v>1141</v>
      </c>
      <c r="E215" s="61" t="s">
        <v>1253</v>
      </c>
      <c r="F215" s="61" t="s">
        <v>819</v>
      </c>
      <c r="G215" s="61" t="s">
        <v>1994</v>
      </c>
      <c r="H215" s="66">
        <v>1653</v>
      </c>
      <c r="I215" s="80">
        <v>130</v>
      </c>
      <c r="J215" s="80">
        <v>130</v>
      </c>
      <c r="K215" s="80">
        <v>130</v>
      </c>
      <c r="L215" s="80">
        <v>130</v>
      </c>
      <c r="M215" s="80">
        <v>130</v>
      </c>
      <c r="N215" s="81">
        <v>130</v>
      </c>
    </row>
    <row r="216" spans="1:14" x14ac:dyDescent="0.45">
      <c r="A216" s="78">
        <f t="shared" si="8"/>
        <v>30</v>
      </c>
      <c r="B216" s="79">
        <f t="shared" si="9"/>
        <v>31.6</v>
      </c>
      <c r="C216" s="60" t="s">
        <v>1122</v>
      </c>
      <c r="D216" s="61" t="s">
        <v>1141</v>
      </c>
      <c r="E216" s="61" t="s">
        <v>1253</v>
      </c>
      <c r="F216" s="61" t="s">
        <v>822</v>
      </c>
      <c r="G216" s="61" t="s">
        <v>1997</v>
      </c>
      <c r="H216" s="66">
        <v>948</v>
      </c>
      <c r="I216" s="80">
        <v>30</v>
      </c>
      <c r="J216" s="80">
        <v>30</v>
      </c>
      <c r="K216" s="80">
        <v>30</v>
      </c>
      <c r="L216" s="80">
        <v>30</v>
      </c>
      <c r="M216" s="80">
        <v>30</v>
      </c>
      <c r="N216" s="81">
        <v>30</v>
      </c>
    </row>
    <row r="217" spans="1:14" x14ac:dyDescent="0.45">
      <c r="A217" s="78">
        <f t="shared" si="8"/>
        <v>55</v>
      </c>
      <c r="B217" s="79">
        <f t="shared" si="9"/>
        <v>24.854545454545455</v>
      </c>
      <c r="C217" s="60" t="s">
        <v>1122</v>
      </c>
      <c r="D217" s="61" t="s">
        <v>1141</v>
      </c>
      <c r="E217" s="61" t="s">
        <v>1253</v>
      </c>
      <c r="F217" s="61" t="s">
        <v>830</v>
      </c>
      <c r="G217" s="61" t="s">
        <v>2005</v>
      </c>
      <c r="H217" s="66">
        <v>1367</v>
      </c>
      <c r="I217" s="80">
        <v>55</v>
      </c>
      <c r="J217" s="80">
        <v>55</v>
      </c>
      <c r="K217" s="80">
        <v>55</v>
      </c>
      <c r="L217" s="80">
        <v>55</v>
      </c>
      <c r="M217" s="80">
        <v>55</v>
      </c>
      <c r="N217" s="81">
        <v>55</v>
      </c>
    </row>
    <row r="218" spans="1:14" x14ac:dyDescent="0.45">
      <c r="A218" s="78">
        <f t="shared" si="8"/>
        <v>0</v>
      </c>
      <c r="B218" s="79">
        <f t="shared" si="9"/>
        <v>0</v>
      </c>
      <c r="C218" s="60" t="s">
        <v>1123</v>
      </c>
      <c r="D218" s="61" t="s">
        <v>1130</v>
      </c>
      <c r="E218" s="61" t="s">
        <v>1163</v>
      </c>
      <c r="F218" s="61" t="s">
        <v>209</v>
      </c>
      <c r="G218" s="61" t="s">
        <v>1385</v>
      </c>
      <c r="H218" s="66">
        <v>21</v>
      </c>
      <c r="I218" s="80">
        <v>0</v>
      </c>
      <c r="J218" s="80">
        <v>0</v>
      </c>
      <c r="K218" s="80">
        <v>0</v>
      </c>
      <c r="L218" s="80">
        <v>0</v>
      </c>
      <c r="M218" s="80">
        <v>0</v>
      </c>
      <c r="N218" s="81">
        <v>0</v>
      </c>
    </row>
    <row r="219" spans="1:14" x14ac:dyDescent="0.45">
      <c r="A219" s="78">
        <f t="shared" si="8"/>
        <v>846</v>
      </c>
      <c r="B219" s="79">
        <f t="shared" si="9"/>
        <v>23.223404255319149</v>
      </c>
      <c r="C219" s="60" t="s">
        <v>1123</v>
      </c>
      <c r="D219" s="61" t="s">
        <v>1131</v>
      </c>
      <c r="E219" s="61" t="s">
        <v>1235</v>
      </c>
      <c r="F219" s="61" t="s">
        <v>655</v>
      </c>
      <c r="G219" s="61" t="s">
        <v>1830</v>
      </c>
      <c r="H219" s="66">
        <v>19647</v>
      </c>
      <c r="I219" s="80">
        <v>846</v>
      </c>
      <c r="J219" s="80">
        <v>846</v>
      </c>
      <c r="K219" s="80">
        <v>846</v>
      </c>
      <c r="L219" s="80">
        <v>846</v>
      </c>
      <c r="M219" s="80">
        <v>846</v>
      </c>
      <c r="N219" s="81">
        <v>846</v>
      </c>
    </row>
    <row r="220" spans="1:14" x14ac:dyDescent="0.45">
      <c r="A220" s="78">
        <f t="shared" si="8"/>
        <v>500</v>
      </c>
      <c r="B220" s="79">
        <f t="shared" si="9"/>
        <v>38.698</v>
      </c>
      <c r="C220" s="60" t="s">
        <v>1123</v>
      </c>
      <c r="D220" s="61" t="s">
        <v>1131</v>
      </c>
      <c r="E220" s="61" t="s">
        <v>1235</v>
      </c>
      <c r="F220" s="61" t="s">
        <v>656</v>
      </c>
      <c r="G220" s="61" t="s">
        <v>1831</v>
      </c>
      <c r="H220" s="66">
        <v>19349</v>
      </c>
      <c r="I220" s="80">
        <v>500</v>
      </c>
      <c r="J220" s="80">
        <v>500</v>
      </c>
      <c r="K220" s="80">
        <v>500</v>
      </c>
      <c r="L220" s="80">
        <v>500</v>
      </c>
      <c r="M220" s="80">
        <v>500</v>
      </c>
      <c r="N220" s="81">
        <v>500</v>
      </c>
    </row>
    <row r="221" spans="1:14" x14ac:dyDescent="0.45">
      <c r="A221" s="78">
        <f t="shared" si="8"/>
        <v>1000</v>
      </c>
      <c r="B221" s="79">
        <f t="shared" si="9"/>
        <v>10.093999999999999</v>
      </c>
      <c r="C221" s="60" t="s">
        <v>1123</v>
      </c>
      <c r="D221" s="61" t="s">
        <v>1131</v>
      </c>
      <c r="E221" s="61" t="s">
        <v>1235</v>
      </c>
      <c r="F221" s="61" t="s">
        <v>653</v>
      </c>
      <c r="G221" s="61" t="s">
        <v>1828</v>
      </c>
      <c r="H221" s="66">
        <v>10094</v>
      </c>
      <c r="I221" s="80">
        <v>1000</v>
      </c>
      <c r="J221" s="80">
        <v>1000</v>
      </c>
      <c r="K221" s="80">
        <v>1000</v>
      </c>
      <c r="L221" s="80">
        <v>1000</v>
      </c>
      <c r="M221" s="80">
        <v>1000</v>
      </c>
      <c r="N221" s="81">
        <v>1000</v>
      </c>
    </row>
    <row r="222" spans="1:14" x14ac:dyDescent="0.45">
      <c r="A222" s="78">
        <f t="shared" si="8"/>
        <v>1200</v>
      </c>
      <c r="B222" s="79">
        <f t="shared" si="9"/>
        <v>14.030833333333334</v>
      </c>
      <c r="C222" s="60" t="s">
        <v>1123</v>
      </c>
      <c r="D222" s="61" t="s">
        <v>1131</v>
      </c>
      <c r="E222" s="61" t="s">
        <v>1235</v>
      </c>
      <c r="F222" s="61" t="s">
        <v>654</v>
      </c>
      <c r="G222" s="61" t="s">
        <v>1829</v>
      </c>
      <c r="H222" s="66">
        <v>16837</v>
      </c>
      <c r="I222" s="80">
        <v>1200</v>
      </c>
      <c r="J222" s="80">
        <v>1200</v>
      </c>
      <c r="K222" s="80">
        <v>1200</v>
      </c>
      <c r="L222" s="80">
        <v>1200</v>
      </c>
      <c r="M222" s="80">
        <v>1200</v>
      </c>
      <c r="N222" s="81">
        <v>1200</v>
      </c>
    </row>
    <row r="223" spans="1:14" x14ac:dyDescent="0.45">
      <c r="A223" s="78">
        <f t="shared" si="8"/>
        <v>832.66666666666663</v>
      </c>
      <c r="B223" s="79">
        <f t="shared" si="9"/>
        <v>2.477582065652522</v>
      </c>
      <c r="C223" s="60" t="s">
        <v>1122</v>
      </c>
      <c r="D223" s="61" t="s">
        <v>1141</v>
      </c>
      <c r="E223" s="61" t="s">
        <v>1253</v>
      </c>
      <c r="F223" s="61" t="s">
        <v>820</v>
      </c>
      <c r="G223" s="61" t="s">
        <v>1995</v>
      </c>
      <c r="H223" s="66">
        <v>2063</v>
      </c>
      <c r="I223" s="80">
        <v>1200</v>
      </c>
      <c r="J223" s="80">
        <v>649</v>
      </c>
      <c r="K223" s="80">
        <v>649</v>
      </c>
      <c r="L223" s="80">
        <v>649</v>
      </c>
      <c r="M223" s="80">
        <v>649</v>
      </c>
      <c r="N223" s="81">
        <v>649</v>
      </c>
    </row>
    <row r="224" spans="1:14" x14ac:dyDescent="0.45">
      <c r="A224" s="78">
        <f t="shared" si="8"/>
        <v>1333.3333333333333</v>
      </c>
      <c r="B224" s="79">
        <f t="shared" si="9"/>
        <v>1.8000000000000002E-2</v>
      </c>
      <c r="C224" s="60" t="s">
        <v>1122</v>
      </c>
      <c r="D224" s="61" t="s">
        <v>1141</v>
      </c>
      <c r="E224" s="61" t="s">
        <v>1253</v>
      </c>
      <c r="F224" s="61" t="s">
        <v>821</v>
      </c>
      <c r="G224" s="61" t="s">
        <v>1996</v>
      </c>
      <c r="H224" s="66">
        <v>24</v>
      </c>
      <c r="I224" s="80">
        <v>1600</v>
      </c>
      <c r="J224" s="80">
        <v>1200</v>
      </c>
      <c r="K224" s="80">
        <v>1200</v>
      </c>
      <c r="L224" s="80">
        <v>1200</v>
      </c>
      <c r="M224" s="80">
        <v>1200</v>
      </c>
      <c r="N224" s="81">
        <v>1200</v>
      </c>
    </row>
    <row r="225" spans="1:14" x14ac:dyDescent="0.45">
      <c r="A225" s="78">
        <f t="shared" si="8"/>
        <v>40</v>
      </c>
      <c r="B225" s="79">
        <f t="shared" si="9"/>
        <v>11.574999999999999</v>
      </c>
      <c r="C225" s="60" t="s">
        <v>1122</v>
      </c>
      <c r="D225" s="61" t="s">
        <v>1141</v>
      </c>
      <c r="E225" s="61" t="s">
        <v>1253</v>
      </c>
      <c r="F225" s="61" t="s">
        <v>824</v>
      </c>
      <c r="G225" s="61" t="s">
        <v>1999</v>
      </c>
      <c r="H225" s="66">
        <v>463</v>
      </c>
      <c r="I225" s="80">
        <v>40</v>
      </c>
      <c r="J225" s="80">
        <v>40</v>
      </c>
      <c r="K225" s="80">
        <v>40</v>
      </c>
      <c r="L225" s="80">
        <v>40</v>
      </c>
      <c r="M225" s="80">
        <v>40</v>
      </c>
      <c r="N225" s="81">
        <v>40</v>
      </c>
    </row>
    <row r="226" spans="1:14" x14ac:dyDescent="0.45">
      <c r="A226" s="78">
        <f t="shared" si="8"/>
        <v>580</v>
      </c>
      <c r="B226" s="79">
        <f t="shared" si="9"/>
        <v>3.2810344827586206</v>
      </c>
      <c r="C226" s="60" t="s">
        <v>1122</v>
      </c>
      <c r="D226" s="61" t="s">
        <v>1141</v>
      </c>
      <c r="E226" s="61" t="s">
        <v>1253</v>
      </c>
      <c r="F226" s="61" t="s">
        <v>823</v>
      </c>
      <c r="G226" s="61" t="s">
        <v>1998</v>
      </c>
      <c r="H226" s="66">
        <v>1903</v>
      </c>
      <c r="I226" s="80">
        <v>580</v>
      </c>
      <c r="J226" s="80">
        <v>580</v>
      </c>
      <c r="K226" s="80">
        <v>580</v>
      </c>
      <c r="L226" s="80">
        <v>580</v>
      </c>
      <c r="M226" s="80">
        <v>580</v>
      </c>
      <c r="N226" s="81">
        <v>580</v>
      </c>
    </row>
    <row r="227" spans="1:14" x14ac:dyDescent="0.45">
      <c r="A227" s="78">
        <f t="shared" si="8"/>
        <v>750</v>
      </c>
      <c r="B227" s="79">
        <f t="shared" si="9"/>
        <v>3.22</v>
      </c>
      <c r="C227" s="60" t="s">
        <v>1122</v>
      </c>
      <c r="D227" s="61" t="s">
        <v>1141</v>
      </c>
      <c r="E227" s="61" t="s">
        <v>1253</v>
      </c>
      <c r="F227" s="61" t="s">
        <v>831</v>
      </c>
      <c r="G227" s="61" t="s">
        <v>2006</v>
      </c>
      <c r="H227" s="66">
        <v>2415</v>
      </c>
      <c r="I227" s="80">
        <v>750</v>
      </c>
      <c r="J227" s="80">
        <v>750</v>
      </c>
      <c r="K227" s="80">
        <v>750</v>
      </c>
      <c r="L227" s="80">
        <v>750</v>
      </c>
      <c r="M227" s="80">
        <v>750</v>
      </c>
      <c r="N227" s="81">
        <v>750</v>
      </c>
    </row>
    <row r="228" spans="1:14" x14ac:dyDescent="0.45">
      <c r="A228" s="78">
        <f t="shared" si="8"/>
        <v>4933.333333333333</v>
      </c>
      <c r="B228" s="79">
        <f t="shared" si="9"/>
        <v>1.7714189189189191</v>
      </c>
      <c r="C228" s="60" t="s">
        <v>1122</v>
      </c>
      <c r="D228" s="61" t="s">
        <v>1141</v>
      </c>
      <c r="E228" s="61" t="s">
        <v>1253</v>
      </c>
      <c r="F228" s="61" t="s">
        <v>829</v>
      </c>
      <c r="G228" s="61" t="s">
        <v>2004</v>
      </c>
      <c r="H228" s="66">
        <v>8739</v>
      </c>
      <c r="I228" s="80">
        <v>6500</v>
      </c>
      <c r="J228" s="80">
        <v>4150</v>
      </c>
      <c r="K228" s="80">
        <v>4150</v>
      </c>
      <c r="L228" s="80">
        <v>4150</v>
      </c>
      <c r="M228" s="80">
        <v>4150</v>
      </c>
      <c r="N228" s="81">
        <v>4150</v>
      </c>
    </row>
    <row r="229" spans="1:14" x14ac:dyDescent="0.45">
      <c r="A229" s="78">
        <f t="shared" si="8"/>
        <v>221</v>
      </c>
      <c r="B229" s="79">
        <f t="shared" si="9"/>
        <v>6.3574660633484159</v>
      </c>
      <c r="C229" s="60" t="s">
        <v>1121</v>
      </c>
      <c r="D229" s="61" t="s">
        <v>1141</v>
      </c>
      <c r="E229" s="61" t="s">
        <v>1254</v>
      </c>
      <c r="F229" s="61" t="s">
        <v>868</v>
      </c>
      <c r="G229" s="61" t="s">
        <v>2043</v>
      </c>
      <c r="H229" s="66">
        <v>1405</v>
      </c>
      <c r="I229" s="80">
        <v>221</v>
      </c>
      <c r="J229" s="80">
        <v>221</v>
      </c>
      <c r="K229" s="80">
        <v>221</v>
      </c>
      <c r="L229" s="80">
        <v>221</v>
      </c>
      <c r="M229" s="80">
        <v>221</v>
      </c>
      <c r="N229" s="81">
        <v>221</v>
      </c>
    </row>
    <row r="230" spans="1:14" x14ac:dyDescent="0.45">
      <c r="A230" s="78">
        <f t="shared" si="8"/>
        <v>40</v>
      </c>
      <c r="B230" s="79">
        <f t="shared" si="9"/>
        <v>10.675000000000001</v>
      </c>
      <c r="C230" s="60" t="s">
        <v>1121</v>
      </c>
      <c r="D230" s="61" t="s">
        <v>1141</v>
      </c>
      <c r="E230" s="61" t="s">
        <v>1254</v>
      </c>
      <c r="F230" s="61" t="s">
        <v>869</v>
      </c>
      <c r="G230" s="61" t="s">
        <v>2044</v>
      </c>
      <c r="H230" s="66">
        <v>427</v>
      </c>
      <c r="I230" s="80">
        <v>40</v>
      </c>
      <c r="J230" s="80">
        <v>40</v>
      </c>
      <c r="K230" s="80">
        <v>40</v>
      </c>
      <c r="L230" s="80">
        <v>40</v>
      </c>
      <c r="M230" s="80">
        <v>40</v>
      </c>
      <c r="N230" s="81">
        <v>40</v>
      </c>
    </row>
    <row r="231" spans="1:14" x14ac:dyDescent="0.45">
      <c r="A231" s="78">
        <f t="shared" si="8"/>
        <v>20</v>
      </c>
      <c r="B231" s="79">
        <f t="shared" si="9"/>
        <v>73.3</v>
      </c>
      <c r="C231" s="60" t="s">
        <v>1122</v>
      </c>
      <c r="D231" s="61" t="s">
        <v>1136</v>
      </c>
      <c r="E231" s="61" t="s">
        <v>1161</v>
      </c>
      <c r="F231" s="61" t="s">
        <v>176</v>
      </c>
      <c r="G231" s="61" t="s">
        <v>1352</v>
      </c>
      <c r="H231" s="66">
        <v>1466</v>
      </c>
      <c r="I231" s="80">
        <v>20</v>
      </c>
      <c r="J231" s="80">
        <v>20</v>
      </c>
      <c r="K231" s="80">
        <v>20</v>
      </c>
      <c r="L231" s="80">
        <v>20</v>
      </c>
      <c r="M231" s="80">
        <v>20</v>
      </c>
      <c r="N231" s="81">
        <v>20</v>
      </c>
    </row>
    <row r="232" spans="1:14" x14ac:dyDescent="0.45">
      <c r="A232" s="78">
        <f t="shared" si="8"/>
        <v>50</v>
      </c>
      <c r="B232" s="79">
        <f t="shared" si="9"/>
        <v>0</v>
      </c>
      <c r="C232" s="60" t="s">
        <v>1122</v>
      </c>
      <c r="D232" s="61" t="s">
        <v>1136</v>
      </c>
      <c r="E232" s="61" t="s">
        <v>1161</v>
      </c>
      <c r="F232" s="62" t="s">
        <v>172</v>
      </c>
      <c r="G232" s="61" t="s">
        <v>1348</v>
      </c>
      <c r="H232" s="66">
        <v>0</v>
      </c>
      <c r="I232" s="80">
        <v>50</v>
      </c>
      <c r="J232" s="80">
        <v>50</v>
      </c>
      <c r="K232" s="80">
        <v>50</v>
      </c>
      <c r="L232" s="80">
        <v>50</v>
      </c>
      <c r="M232" s="80">
        <v>50</v>
      </c>
      <c r="N232" s="81">
        <v>50</v>
      </c>
    </row>
    <row r="233" spans="1:14" x14ac:dyDescent="0.45">
      <c r="A233" s="78">
        <f t="shared" si="8"/>
        <v>5200</v>
      </c>
      <c r="B233" s="79">
        <f t="shared" si="9"/>
        <v>9.3949999999999996</v>
      </c>
      <c r="C233" s="60" t="s">
        <v>1122</v>
      </c>
      <c r="D233" s="61" t="s">
        <v>1136</v>
      </c>
      <c r="E233" s="61" t="s">
        <v>1161</v>
      </c>
      <c r="F233" s="61" t="s">
        <v>173</v>
      </c>
      <c r="G233" s="61" t="s">
        <v>1349</v>
      </c>
      <c r="H233" s="66">
        <v>48854</v>
      </c>
      <c r="I233" s="80">
        <v>5200</v>
      </c>
      <c r="J233" s="80">
        <v>5200</v>
      </c>
      <c r="K233" s="80">
        <v>5200</v>
      </c>
      <c r="L233" s="80">
        <v>5200</v>
      </c>
      <c r="M233" s="80">
        <v>5200</v>
      </c>
      <c r="N233" s="81">
        <v>5200</v>
      </c>
    </row>
    <row r="234" spans="1:14" x14ac:dyDescent="0.45">
      <c r="A234" s="78">
        <f t="shared" si="8"/>
        <v>35</v>
      </c>
      <c r="B234" s="79">
        <f t="shared" si="9"/>
        <v>30.714285714285715</v>
      </c>
      <c r="C234" s="60" t="s">
        <v>1122</v>
      </c>
      <c r="D234" s="61" t="s">
        <v>1136</v>
      </c>
      <c r="E234" s="61" t="s">
        <v>1161</v>
      </c>
      <c r="F234" s="61" t="s">
        <v>177</v>
      </c>
      <c r="G234" s="61" t="s">
        <v>1353</v>
      </c>
      <c r="H234" s="66">
        <v>1075</v>
      </c>
      <c r="I234" s="80">
        <v>35</v>
      </c>
      <c r="J234" s="80">
        <v>35</v>
      </c>
      <c r="K234" s="80">
        <v>35</v>
      </c>
      <c r="L234" s="80">
        <v>35</v>
      </c>
      <c r="M234" s="80">
        <v>35</v>
      </c>
      <c r="N234" s="81">
        <v>35</v>
      </c>
    </row>
    <row r="235" spans="1:14" x14ac:dyDescent="0.45">
      <c r="A235" s="78">
        <f t="shared" si="8"/>
        <v>60</v>
      </c>
      <c r="B235" s="79">
        <f t="shared" si="9"/>
        <v>13.35</v>
      </c>
      <c r="C235" s="60" t="s">
        <v>1122</v>
      </c>
      <c r="D235" s="61" t="s">
        <v>1136</v>
      </c>
      <c r="E235" s="61" t="s">
        <v>1161</v>
      </c>
      <c r="F235" s="62" t="s">
        <v>174</v>
      </c>
      <c r="G235" s="61" t="s">
        <v>1350</v>
      </c>
      <c r="H235" s="66">
        <v>801</v>
      </c>
      <c r="I235" s="80">
        <v>60</v>
      </c>
      <c r="J235" s="80">
        <v>60</v>
      </c>
      <c r="K235" s="80">
        <v>60</v>
      </c>
      <c r="L235" s="80">
        <v>60</v>
      </c>
      <c r="M235" s="80">
        <v>60</v>
      </c>
      <c r="N235" s="81">
        <v>60</v>
      </c>
    </row>
    <row r="236" spans="1:14" x14ac:dyDescent="0.45">
      <c r="A236" s="78">
        <f t="shared" si="8"/>
        <v>4300</v>
      </c>
      <c r="B236" s="79">
        <f t="shared" si="9"/>
        <v>0.25953488372093025</v>
      </c>
      <c r="C236" s="60" t="s">
        <v>1122</v>
      </c>
      <c r="D236" s="61" t="s">
        <v>1136</v>
      </c>
      <c r="E236" s="61" t="s">
        <v>1161</v>
      </c>
      <c r="F236" s="61" t="s">
        <v>175</v>
      </c>
      <c r="G236" s="61" t="s">
        <v>1351</v>
      </c>
      <c r="H236" s="66">
        <v>1116</v>
      </c>
      <c r="I236" s="80">
        <v>4300</v>
      </c>
      <c r="J236" s="80">
        <v>4300</v>
      </c>
      <c r="K236" s="80">
        <v>4300</v>
      </c>
      <c r="L236" s="80">
        <v>4300</v>
      </c>
      <c r="M236" s="80">
        <v>4300</v>
      </c>
      <c r="N236" s="81">
        <v>4300</v>
      </c>
    </row>
    <row r="237" spans="1:14" x14ac:dyDescent="0.45">
      <c r="A237" s="78">
        <f t="shared" si="8"/>
        <v>433.33333333333331</v>
      </c>
      <c r="B237" s="79">
        <f t="shared" si="9"/>
        <v>0</v>
      </c>
      <c r="C237" s="60" t="s">
        <v>1122</v>
      </c>
      <c r="D237" s="61" t="s">
        <v>1130</v>
      </c>
      <c r="E237" s="61" t="s">
        <v>1184</v>
      </c>
      <c r="F237" s="61" t="s">
        <v>337</v>
      </c>
      <c r="G237" s="61" t="s">
        <v>1513</v>
      </c>
      <c r="H237" s="66">
        <v>0</v>
      </c>
      <c r="I237" s="80">
        <v>800</v>
      </c>
      <c r="J237" s="80">
        <v>250</v>
      </c>
      <c r="K237" s="80">
        <v>250</v>
      </c>
      <c r="L237" s="80">
        <v>250</v>
      </c>
      <c r="M237" s="80">
        <v>120</v>
      </c>
      <c r="N237" s="81">
        <v>120</v>
      </c>
    </row>
    <row r="238" spans="1:14" x14ac:dyDescent="0.45">
      <c r="A238" s="78">
        <f t="shared" si="8"/>
        <v>283.33333333333331</v>
      </c>
      <c r="B238" s="79">
        <f t="shared" si="9"/>
        <v>0.72352941176470598</v>
      </c>
      <c r="C238" s="60" t="s">
        <v>1122</v>
      </c>
      <c r="D238" s="61" t="s">
        <v>1130</v>
      </c>
      <c r="E238" s="61" t="s">
        <v>1184</v>
      </c>
      <c r="F238" s="61" t="s">
        <v>338</v>
      </c>
      <c r="G238" s="61" t="s">
        <v>1514</v>
      </c>
      <c r="H238" s="66">
        <v>205</v>
      </c>
      <c r="I238" s="80">
        <v>350</v>
      </c>
      <c r="J238" s="80">
        <v>250</v>
      </c>
      <c r="K238" s="80">
        <v>250</v>
      </c>
      <c r="L238" s="80">
        <v>250</v>
      </c>
      <c r="M238" s="80">
        <v>250</v>
      </c>
      <c r="N238" s="81">
        <v>250</v>
      </c>
    </row>
    <row r="239" spans="1:14" x14ac:dyDescent="0.45">
      <c r="A239" s="78">
        <f t="shared" si="8"/>
        <v>2800</v>
      </c>
      <c r="B239" s="79">
        <f t="shared" si="9"/>
        <v>11.237142857142857</v>
      </c>
      <c r="C239" s="60" t="s">
        <v>1122</v>
      </c>
      <c r="D239" s="61" t="s">
        <v>1144</v>
      </c>
      <c r="E239" s="61" t="s">
        <v>1151</v>
      </c>
      <c r="F239" s="61" t="s">
        <v>128</v>
      </c>
      <c r="G239" s="61" t="s">
        <v>1304</v>
      </c>
      <c r="H239" s="66">
        <v>31464</v>
      </c>
      <c r="I239" s="80">
        <v>2800</v>
      </c>
      <c r="J239" s="80">
        <v>2800</v>
      </c>
      <c r="K239" s="80">
        <v>2800</v>
      </c>
      <c r="L239" s="80">
        <v>500</v>
      </c>
      <c r="M239" s="80">
        <v>500</v>
      </c>
      <c r="N239" s="81">
        <v>500</v>
      </c>
    </row>
    <row r="240" spans="1:14" x14ac:dyDescent="0.45">
      <c r="A240" s="78">
        <f t="shared" si="8"/>
        <v>450</v>
      </c>
      <c r="B240" s="79">
        <f t="shared" si="9"/>
        <v>1.2133333333333334</v>
      </c>
      <c r="C240" s="60" t="s">
        <v>1122</v>
      </c>
      <c r="D240" s="61" t="s">
        <v>1146</v>
      </c>
      <c r="E240" s="61" t="s">
        <v>1239</v>
      </c>
      <c r="F240" s="61" t="s">
        <v>670</v>
      </c>
      <c r="G240" s="61" t="s">
        <v>1845</v>
      </c>
      <c r="H240" s="66">
        <v>546</v>
      </c>
      <c r="I240" s="80">
        <v>450</v>
      </c>
      <c r="J240" s="80">
        <v>450</v>
      </c>
      <c r="K240" s="80">
        <v>450</v>
      </c>
      <c r="L240" s="80">
        <v>450</v>
      </c>
      <c r="M240" s="80">
        <v>450</v>
      </c>
      <c r="N240" s="81">
        <v>450</v>
      </c>
    </row>
    <row r="241" spans="1:14" x14ac:dyDescent="0.45">
      <c r="A241" s="78">
        <f t="shared" si="8"/>
        <v>18000</v>
      </c>
      <c r="B241" s="79">
        <f t="shared" si="9"/>
        <v>2.677</v>
      </c>
      <c r="C241" s="60" t="s">
        <v>1123</v>
      </c>
      <c r="D241" s="61" t="s">
        <v>1139</v>
      </c>
      <c r="E241" s="61" t="s">
        <v>1197</v>
      </c>
      <c r="F241" s="62" t="s">
        <v>410</v>
      </c>
      <c r="G241" s="61" t="s">
        <v>1586</v>
      </c>
      <c r="H241" s="66">
        <v>48186</v>
      </c>
      <c r="I241" s="80">
        <v>18000</v>
      </c>
      <c r="J241" s="80">
        <v>18000</v>
      </c>
      <c r="K241" s="80">
        <v>18000</v>
      </c>
      <c r="L241" s="80">
        <v>18000</v>
      </c>
      <c r="M241" s="80">
        <v>18000</v>
      </c>
      <c r="N241" s="81">
        <v>23000</v>
      </c>
    </row>
    <row r="242" spans="1:14" x14ac:dyDescent="0.45">
      <c r="A242" s="78">
        <f t="shared" si="8"/>
        <v>4000</v>
      </c>
      <c r="B242" s="79">
        <f t="shared" si="9"/>
        <v>2.8427500000000001</v>
      </c>
      <c r="C242" s="60" t="s">
        <v>1122</v>
      </c>
      <c r="D242" s="61" t="s">
        <v>1139</v>
      </c>
      <c r="E242" s="61" t="s">
        <v>1197</v>
      </c>
      <c r="F242" s="61" t="s">
        <v>409</v>
      </c>
      <c r="G242" s="61" t="s">
        <v>1585</v>
      </c>
      <c r="H242" s="66">
        <v>11371</v>
      </c>
      <c r="I242" s="80">
        <v>4000</v>
      </c>
      <c r="J242" s="80">
        <v>4000</v>
      </c>
      <c r="K242" s="80">
        <v>4000</v>
      </c>
      <c r="L242" s="80">
        <v>4000</v>
      </c>
      <c r="M242" s="80">
        <v>4000</v>
      </c>
      <c r="N242" s="81">
        <v>4000</v>
      </c>
    </row>
    <row r="243" spans="1:14" x14ac:dyDescent="0.45">
      <c r="A243" s="78">
        <f t="shared" si="8"/>
        <v>13000</v>
      </c>
      <c r="B243" s="79">
        <f t="shared" si="9"/>
        <v>7.1333846153846157</v>
      </c>
      <c r="C243" s="60" t="s">
        <v>1123</v>
      </c>
      <c r="D243" s="61" t="s">
        <v>1141</v>
      </c>
      <c r="E243" s="61" t="s">
        <v>1267</v>
      </c>
      <c r="F243" s="61" t="s">
        <v>988</v>
      </c>
      <c r="G243" s="61" t="s">
        <v>2163</v>
      </c>
      <c r="H243" s="66">
        <v>92734</v>
      </c>
      <c r="I243" s="80">
        <v>13000</v>
      </c>
      <c r="J243" s="80">
        <v>13000</v>
      </c>
      <c r="K243" s="80">
        <v>13000</v>
      </c>
      <c r="L243" s="80">
        <v>13000</v>
      </c>
      <c r="M243" s="80">
        <v>13000</v>
      </c>
      <c r="N243" s="81">
        <v>13000</v>
      </c>
    </row>
    <row r="244" spans="1:14" x14ac:dyDescent="0.45">
      <c r="A244" s="78">
        <f t="shared" si="8"/>
        <v>2300</v>
      </c>
      <c r="B244" s="79">
        <f t="shared" si="9"/>
        <v>4.2208695652173915</v>
      </c>
      <c r="C244" s="60" t="s">
        <v>1122</v>
      </c>
      <c r="D244" s="61" t="s">
        <v>1141</v>
      </c>
      <c r="E244" s="61" t="s">
        <v>1224</v>
      </c>
      <c r="F244" s="61" t="s">
        <v>616</v>
      </c>
      <c r="G244" s="61" t="s">
        <v>1791</v>
      </c>
      <c r="H244" s="66">
        <v>9708</v>
      </c>
      <c r="I244" s="80">
        <v>2200</v>
      </c>
      <c r="J244" s="80">
        <v>2300</v>
      </c>
      <c r="K244" s="80">
        <v>2400</v>
      </c>
      <c r="L244" s="80">
        <v>2400</v>
      </c>
      <c r="M244" s="80">
        <v>3250</v>
      </c>
      <c r="N244" s="81">
        <v>3250</v>
      </c>
    </row>
    <row r="245" spans="1:14" x14ac:dyDescent="0.45">
      <c r="A245" s="78">
        <f t="shared" si="8"/>
        <v>2000</v>
      </c>
      <c r="B245" s="79">
        <f t="shared" si="9"/>
        <v>1.5505</v>
      </c>
      <c r="C245" s="60" t="s">
        <v>1123</v>
      </c>
      <c r="D245" s="61" t="s">
        <v>1143</v>
      </c>
      <c r="E245" s="61" t="s">
        <v>1243</v>
      </c>
      <c r="F245" s="61" t="s">
        <v>751</v>
      </c>
      <c r="G245" s="61" t="s">
        <v>1926</v>
      </c>
      <c r="H245" s="66">
        <v>3101</v>
      </c>
      <c r="I245" s="80">
        <v>2000</v>
      </c>
      <c r="J245" s="80">
        <v>2000</v>
      </c>
      <c r="K245" s="80">
        <v>2000</v>
      </c>
      <c r="L245" s="80">
        <v>2000</v>
      </c>
      <c r="M245" s="80">
        <v>2000</v>
      </c>
      <c r="N245" s="81">
        <v>2000</v>
      </c>
    </row>
    <row r="246" spans="1:14" x14ac:dyDescent="0.45">
      <c r="A246" s="78">
        <f t="shared" si="8"/>
        <v>3708</v>
      </c>
      <c r="B246" s="79">
        <f t="shared" si="9"/>
        <v>1.7130528586839266</v>
      </c>
      <c r="C246" s="60" t="s">
        <v>1123</v>
      </c>
      <c r="D246" s="61" t="s">
        <v>1143</v>
      </c>
      <c r="E246" s="61" t="s">
        <v>1243</v>
      </c>
      <c r="F246" s="61" t="s">
        <v>749</v>
      </c>
      <c r="G246" s="61" t="s">
        <v>1924</v>
      </c>
      <c r="H246" s="66">
        <v>6352</v>
      </c>
      <c r="I246" s="80">
        <v>3708</v>
      </c>
      <c r="J246" s="80">
        <v>3708</v>
      </c>
      <c r="K246" s="80">
        <v>3708</v>
      </c>
      <c r="L246" s="80">
        <v>3708</v>
      </c>
      <c r="M246" s="80">
        <v>3708</v>
      </c>
      <c r="N246" s="81">
        <v>5000</v>
      </c>
    </row>
    <row r="247" spans="1:14" x14ac:dyDescent="0.45">
      <c r="A247" s="78">
        <f t="shared" si="8"/>
        <v>3500</v>
      </c>
      <c r="B247" s="79">
        <f t="shared" si="9"/>
        <v>0.87257142857142855</v>
      </c>
      <c r="C247" s="60" t="s">
        <v>1123</v>
      </c>
      <c r="D247" s="61" t="s">
        <v>1143</v>
      </c>
      <c r="E247" s="61" t="s">
        <v>1243</v>
      </c>
      <c r="F247" s="61" t="s">
        <v>750</v>
      </c>
      <c r="G247" s="61" t="s">
        <v>1925</v>
      </c>
      <c r="H247" s="66">
        <v>3054</v>
      </c>
      <c r="I247" s="80">
        <v>3500</v>
      </c>
      <c r="J247" s="80">
        <v>3500</v>
      </c>
      <c r="K247" s="80">
        <v>3500</v>
      </c>
      <c r="L247" s="80">
        <v>3500</v>
      </c>
      <c r="M247" s="80">
        <v>3500</v>
      </c>
      <c r="N247" s="81">
        <v>4000</v>
      </c>
    </row>
    <row r="248" spans="1:14" x14ac:dyDescent="0.45">
      <c r="A248" s="78">
        <f t="shared" si="8"/>
        <v>0</v>
      </c>
      <c r="B248" s="79">
        <f t="shared" si="9"/>
        <v>0</v>
      </c>
      <c r="C248" s="60" t="s">
        <v>1122</v>
      </c>
      <c r="D248" s="61" t="s">
        <v>1143</v>
      </c>
      <c r="E248" s="61" t="s">
        <v>1209</v>
      </c>
      <c r="F248" s="61" t="s">
        <v>512</v>
      </c>
      <c r="G248" s="61" t="s">
        <v>1688</v>
      </c>
      <c r="H248" s="66">
        <v>0</v>
      </c>
      <c r="I248" s="80">
        <v>0</v>
      </c>
      <c r="J248" s="80">
        <v>0</v>
      </c>
      <c r="K248" s="80">
        <v>0</v>
      </c>
      <c r="L248" s="80">
        <v>0</v>
      </c>
      <c r="M248" s="80">
        <v>0</v>
      </c>
      <c r="N248" s="81">
        <v>0</v>
      </c>
    </row>
    <row r="249" spans="1:14" x14ac:dyDescent="0.45">
      <c r="A249" s="78">
        <f t="shared" si="8"/>
        <v>13000</v>
      </c>
      <c r="B249" s="79">
        <f t="shared" si="9"/>
        <v>3.5886923076923076</v>
      </c>
      <c r="C249" s="60" t="s">
        <v>1120</v>
      </c>
      <c r="D249" s="61" t="s">
        <v>1141</v>
      </c>
      <c r="E249" s="61" t="s">
        <v>1267</v>
      </c>
      <c r="F249" s="61" t="s">
        <v>990</v>
      </c>
      <c r="G249" s="61" t="s">
        <v>2165</v>
      </c>
      <c r="H249" s="66">
        <v>46653</v>
      </c>
      <c r="I249" s="80">
        <v>13000</v>
      </c>
      <c r="J249" s="80">
        <v>13000</v>
      </c>
      <c r="K249" s="80">
        <v>13000</v>
      </c>
      <c r="L249" s="80">
        <v>13000</v>
      </c>
      <c r="M249" s="80">
        <v>13000</v>
      </c>
      <c r="N249" s="81">
        <v>13000</v>
      </c>
    </row>
    <row r="250" spans="1:14" x14ac:dyDescent="0.45">
      <c r="A250" s="78">
        <f t="shared" si="8"/>
        <v>80</v>
      </c>
      <c r="B250" s="79">
        <f t="shared" si="9"/>
        <v>27.362500000000001</v>
      </c>
      <c r="C250" s="60" t="s">
        <v>1122</v>
      </c>
      <c r="D250" s="61" t="s">
        <v>1141</v>
      </c>
      <c r="E250" s="61" t="s">
        <v>1259</v>
      </c>
      <c r="F250" s="61" t="s">
        <v>899</v>
      </c>
      <c r="G250" s="61" t="s">
        <v>2074</v>
      </c>
      <c r="H250" s="66">
        <v>2189</v>
      </c>
      <c r="I250" s="80">
        <v>80</v>
      </c>
      <c r="J250" s="80">
        <v>80</v>
      </c>
      <c r="K250" s="80">
        <v>80</v>
      </c>
      <c r="L250" s="80">
        <v>80</v>
      </c>
      <c r="M250" s="80">
        <v>80</v>
      </c>
      <c r="N250" s="81">
        <v>80</v>
      </c>
    </row>
    <row r="251" spans="1:14" x14ac:dyDescent="0.45">
      <c r="A251" s="78">
        <f t="shared" si="8"/>
        <v>3000</v>
      </c>
      <c r="B251" s="79">
        <f t="shared" si="9"/>
        <v>4.798</v>
      </c>
      <c r="C251" s="60" t="s">
        <v>1123</v>
      </c>
      <c r="D251" s="61" t="s">
        <v>1141</v>
      </c>
      <c r="E251" s="61" t="s">
        <v>1259</v>
      </c>
      <c r="F251" s="61" t="s">
        <v>901</v>
      </c>
      <c r="G251" s="61" t="s">
        <v>2076</v>
      </c>
      <c r="H251" s="66">
        <v>14394</v>
      </c>
      <c r="I251" s="80">
        <v>3000</v>
      </c>
      <c r="J251" s="80">
        <v>3000</v>
      </c>
      <c r="K251" s="80">
        <v>3000</v>
      </c>
      <c r="L251" s="80">
        <v>3000</v>
      </c>
      <c r="M251" s="80">
        <v>3000</v>
      </c>
      <c r="N251" s="81">
        <v>3000</v>
      </c>
    </row>
    <row r="252" spans="1:14" x14ac:dyDescent="0.45">
      <c r="A252" s="78">
        <f t="shared" si="8"/>
        <v>22000</v>
      </c>
      <c r="B252" s="79">
        <f t="shared" si="9"/>
        <v>3.665090909090909</v>
      </c>
      <c r="C252" s="60" t="s">
        <v>1121</v>
      </c>
      <c r="D252" s="61" t="s">
        <v>1141</v>
      </c>
      <c r="E252" s="61" t="s">
        <v>1267</v>
      </c>
      <c r="F252" s="61" t="s">
        <v>989</v>
      </c>
      <c r="G252" s="61" t="s">
        <v>2164</v>
      </c>
      <c r="H252" s="66">
        <v>80632</v>
      </c>
      <c r="I252" s="80">
        <v>22000</v>
      </c>
      <c r="J252" s="80">
        <v>22000</v>
      </c>
      <c r="K252" s="80">
        <v>22000</v>
      </c>
      <c r="L252" s="80">
        <v>22000</v>
      </c>
      <c r="M252" s="80">
        <v>22000</v>
      </c>
      <c r="N252" s="81">
        <v>22000</v>
      </c>
    </row>
    <row r="253" spans="1:14" x14ac:dyDescent="0.45">
      <c r="A253" s="78">
        <f t="shared" si="8"/>
        <v>9000</v>
      </c>
      <c r="B253" s="79">
        <f t="shared" si="9"/>
        <v>7.1481111111111115</v>
      </c>
      <c r="C253" s="60" t="s">
        <v>1123</v>
      </c>
      <c r="D253" s="61" t="s">
        <v>1143</v>
      </c>
      <c r="E253" s="61" t="s">
        <v>1159</v>
      </c>
      <c r="F253" s="61" t="s">
        <v>166</v>
      </c>
      <c r="G253" s="61" t="s">
        <v>1342</v>
      </c>
      <c r="H253" s="66">
        <v>64333</v>
      </c>
      <c r="I253" s="80">
        <v>9000</v>
      </c>
      <c r="J253" s="80">
        <v>9000</v>
      </c>
      <c r="K253" s="80">
        <v>9000</v>
      </c>
      <c r="L253" s="80">
        <v>9000</v>
      </c>
      <c r="M253" s="80">
        <v>9000</v>
      </c>
      <c r="N253" s="81">
        <v>9000</v>
      </c>
    </row>
    <row r="254" spans="1:14" x14ac:dyDescent="0.45">
      <c r="A254" s="78">
        <f t="shared" ref="A254:A294" si="10">AVERAGE(I254:K254)</f>
        <v>836.66666666666663</v>
      </c>
      <c r="B254" s="79">
        <f t="shared" ref="B254:B294" si="11">IFERROR(H254/A254,0)</f>
        <v>0</v>
      </c>
      <c r="C254" s="60" t="s">
        <v>1121</v>
      </c>
      <c r="D254" s="61" t="s">
        <v>1140</v>
      </c>
      <c r="E254" s="61" t="s">
        <v>1162</v>
      </c>
      <c r="F254" s="61" t="s">
        <v>204</v>
      </c>
      <c r="G254" s="61" t="s">
        <v>1380</v>
      </c>
      <c r="H254" s="66">
        <v>0</v>
      </c>
      <c r="I254" s="80">
        <v>355</v>
      </c>
      <c r="J254" s="80">
        <v>355</v>
      </c>
      <c r="K254" s="80">
        <v>1800</v>
      </c>
      <c r="L254" s="80">
        <v>2300</v>
      </c>
      <c r="M254" s="80">
        <v>2300</v>
      </c>
      <c r="N254" s="81">
        <v>855</v>
      </c>
    </row>
    <row r="255" spans="1:14" x14ac:dyDescent="0.45">
      <c r="A255" s="78">
        <f t="shared" si="10"/>
        <v>168.33333333333334</v>
      </c>
      <c r="B255" s="79">
        <f t="shared" si="11"/>
        <v>0.22574257425742572</v>
      </c>
      <c r="C255" s="60" t="s">
        <v>1121</v>
      </c>
      <c r="D255" s="61" t="s">
        <v>1140</v>
      </c>
      <c r="E255" s="61" t="s">
        <v>1162</v>
      </c>
      <c r="F255" s="61" t="s">
        <v>207</v>
      </c>
      <c r="G255" s="61" t="s">
        <v>1383</v>
      </c>
      <c r="H255" s="66">
        <v>38</v>
      </c>
      <c r="I255" s="80">
        <v>85</v>
      </c>
      <c r="J255" s="80">
        <v>85</v>
      </c>
      <c r="K255" s="80">
        <v>335</v>
      </c>
      <c r="L255" s="80">
        <v>427</v>
      </c>
      <c r="M255" s="80">
        <v>427</v>
      </c>
      <c r="N255" s="81">
        <v>177</v>
      </c>
    </row>
    <row r="256" spans="1:14" x14ac:dyDescent="0.45">
      <c r="A256" s="78">
        <f t="shared" si="10"/>
        <v>1800</v>
      </c>
      <c r="B256" s="79">
        <f t="shared" si="11"/>
        <v>0</v>
      </c>
      <c r="C256" s="60" t="s">
        <v>1123</v>
      </c>
      <c r="D256" s="61" t="s">
        <v>1140</v>
      </c>
      <c r="E256" s="61" t="s">
        <v>1162</v>
      </c>
      <c r="F256" s="61" t="s">
        <v>202</v>
      </c>
      <c r="G256" s="61" t="s">
        <v>1378</v>
      </c>
      <c r="H256" s="66">
        <v>0</v>
      </c>
      <c r="I256" s="80">
        <v>1800</v>
      </c>
      <c r="J256" s="80">
        <v>1800</v>
      </c>
      <c r="K256" s="80">
        <v>1800</v>
      </c>
      <c r="L256" s="80">
        <v>1800</v>
      </c>
      <c r="M256" s="80">
        <v>1800</v>
      </c>
      <c r="N256" s="81">
        <v>1800</v>
      </c>
    </row>
    <row r="257" spans="1:14" x14ac:dyDescent="0.45">
      <c r="A257" s="78">
        <f t="shared" si="10"/>
        <v>400</v>
      </c>
      <c r="B257" s="79">
        <f t="shared" si="11"/>
        <v>0.90500000000000003</v>
      </c>
      <c r="C257" s="60" t="s">
        <v>1123</v>
      </c>
      <c r="D257" s="61" t="s">
        <v>1140</v>
      </c>
      <c r="E257" s="61" t="s">
        <v>1162</v>
      </c>
      <c r="F257" s="61" t="s">
        <v>205</v>
      </c>
      <c r="G257" s="61" t="s">
        <v>1381</v>
      </c>
      <c r="H257" s="66">
        <v>362</v>
      </c>
      <c r="I257" s="80">
        <v>400</v>
      </c>
      <c r="J257" s="80">
        <v>400</v>
      </c>
      <c r="K257" s="80">
        <v>400</v>
      </c>
      <c r="L257" s="80">
        <v>400</v>
      </c>
      <c r="M257" s="80">
        <v>400</v>
      </c>
      <c r="N257" s="81">
        <v>550</v>
      </c>
    </row>
    <row r="258" spans="1:14" x14ac:dyDescent="0.45">
      <c r="A258" s="78">
        <f t="shared" si="10"/>
        <v>550</v>
      </c>
      <c r="B258" s="79">
        <f t="shared" si="11"/>
        <v>2.3072727272727271</v>
      </c>
      <c r="C258" s="60" t="s">
        <v>1122</v>
      </c>
      <c r="D258" s="61" t="s">
        <v>1140</v>
      </c>
      <c r="E258" s="61" t="s">
        <v>1162</v>
      </c>
      <c r="F258" s="61" t="s">
        <v>203</v>
      </c>
      <c r="G258" s="61" t="s">
        <v>1379</v>
      </c>
      <c r="H258" s="66">
        <v>1269</v>
      </c>
      <c r="I258" s="80">
        <v>550</v>
      </c>
      <c r="J258" s="80">
        <v>550</v>
      </c>
      <c r="K258" s="80">
        <v>550</v>
      </c>
      <c r="L258" s="80">
        <v>550</v>
      </c>
      <c r="M258" s="80">
        <v>775</v>
      </c>
      <c r="N258" s="81">
        <v>775</v>
      </c>
    </row>
    <row r="259" spans="1:14" x14ac:dyDescent="0.45">
      <c r="A259" s="78">
        <f t="shared" si="10"/>
        <v>60</v>
      </c>
      <c r="B259" s="79">
        <f t="shared" si="11"/>
        <v>4.5166666666666666</v>
      </c>
      <c r="C259" s="60" t="s">
        <v>1122</v>
      </c>
      <c r="D259" s="61" t="s">
        <v>1140</v>
      </c>
      <c r="E259" s="61" t="s">
        <v>1162</v>
      </c>
      <c r="F259" s="61" t="s">
        <v>206</v>
      </c>
      <c r="G259" s="61" t="s">
        <v>1382</v>
      </c>
      <c r="H259" s="66">
        <v>271</v>
      </c>
      <c r="I259" s="80">
        <v>60</v>
      </c>
      <c r="J259" s="80">
        <v>60</v>
      </c>
      <c r="K259" s="80">
        <v>60</v>
      </c>
      <c r="L259" s="80">
        <v>60</v>
      </c>
      <c r="M259" s="80">
        <v>105</v>
      </c>
      <c r="N259" s="81">
        <v>105</v>
      </c>
    </row>
    <row r="260" spans="1:14" x14ac:dyDescent="0.45">
      <c r="A260" s="78">
        <f t="shared" si="10"/>
        <v>3000</v>
      </c>
      <c r="B260" s="79">
        <f t="shared" si="11"/>
        <v>5.8263333333333334</v>
      </c>
      <c r="C260" s="60" t="s">
        <v>1123</v>
      </c>
      <c r="D260" s="61" t="s">
        <v>1141</v>
      </c>
      <c r="E260" s="61" t="s">
        <v>1241</v>
      </c>
      <c r="F260" s="61" t="s">
        <v>709</v>
      </c>
      <c r="G260" s="61" t="s">
        <v>1884</v>
      </c>
      <c r="H260" s="66">
        <v>17479</v>
      </c>
      <c r="I260" s="80">
        <v>3000</v>
      </c>
      <c r="J260" s="80">
        <v>3000</v>
      </c>
      <c r="K260" s="80">
        <v>3000</v>
      </c>
      <c r="L260" s="80">
        <v>3000</v>
      </c>
      <c r="M260" s="80">
        <v>3000</v>
      </c>
      <c r="N260" s="81">
        <v>3000</v>
      </c>
    </row>
    <row r="261" spans="1:14" x14ac:dyDescent="0.45">
      <c r="A261" s="78">
        <f t="shared" si="10"/>
        <v>4000</v>
      </c>
      <c r="B261" s="79">
        <f t="shared" si="11"/>
        <v>10.776249999999999</v>
      </c>
      <c r="C261" s="60" t="s">
        <v>1123</v>
      </c>
      <c r="D261" s="61" t="s">
        <v>1141</v>
      </c>
      <c r="E261" s="61" t="s">
        <v>1241</v>
      </c>
      <c r="F261" s="61" t="s">
        <v>705</v>
      </c>
      <c r="G261" s="61" t="s">
        <v>1880</v>
      </c>
      <c r="H261" s="66">
        <v>43105</v>
      </c>
      <c r="I261" s="80">
        <v>4000</v>
      </c>
      <c r="J261" s="80">
        <v>4000</v>
      </c>
      <c r="K261" s="80">
        <v>4000</v>
      </c>
      <c r="L261" s="80">
        <v>4000</v>
      </c>
      <c r="M261" s="80">
        <v>4000</v>
      </c>
      <c r="N261" s="81">
        <v>4000</v>
      </c>
    </row>
    <row r="262" spans="1:14" x14ac:dyDescent="0.45">
      <c r="A262" s="78">
        <f t="shared" si="10"/>
        <v>3500</v>
      </c>
      <c r="B262" s="79">
        <f t="shared" si="11"/>
        <v>6.394857142857143</v>
      </c>
      <c r="C262" s="60" t="s">
        <v>1123</v>
      </c>
      <c r="D262" s="61" t="s">
        <v>1141</v>
      </c>
      <c r="E262" s="61" t="s">
        <v>1241</v>
      </c>
      <c r="F262" s="61" t="s">
        <v>708</v>
      </c>
      <c r="G262" s="61" t="s">
        <v>1883</v>
      </c>
      <c r="H262" s="66">
        <v>22382</v>
      </c>
      <c r="I262" s="80">
        <v>3500</v>
      </c>
      <c r="J262" s="80">
        <v>3500</v>
      </c>
      <c r="K262" s="80">
        <v>3500</v>
      </c>
      <c r="L262" s="80">
        <v>3500</v>
      </c>
      <c r="M262" s="80">
        <v>3500</v>
      </c>
      <c r="N262" s="81">
        <v>3500</v>
      </c>
    </row>
    <row r="263" spans="1:14" x14ac:dyDescent="0.45">
      <c r="A263" s="78">
        <f t="shared" si="10"/>
        <v>1500</v>
      </c>
      <c r="B263" s="79">
        <f t="shared" si="11"/>
        <v>21.341333333333335</v>
      </c>
      <c r="C263" s="60" t="s">
        <v>1123</v>
      </c>
      <c r="D263" s="61" t="s">
        <v>1141</v>
      </c>
      <c r="E263" s="61" t="s">
        <v>1241</v>
      </c>
      <c r="F263" s="61" t="s">
        <v>707</v>
      </c>
      <c r="G263" s="61" t="s">
        <v>1882</v>
      </c>
      <c r="H263" s="66">
        <v>32012</v>
      </c>
      <c r="I263" s="80">
        <v>1500</v>
      </c>
      <c r="J263" s="80">
        <v>1500</v>
      </c>
      <c r="K263" s="80">
        <v>1500</v>
      </c>
      <c r="L263" s="80">
        <v>1500</v>
      </c>
      <c r="M263" s="80">
        <v>1500</v>
      </c>
      <c r="N263" s="81">
        <v>1500</v>
      </c>
    </row>
    <row r="264" spans="1:14" x14ac:dyDescent="0.45">
      <c r="A264" s="78">
        <f t="shared" si="10"/>
        <v>2000</v>
      </c>
      <c r="B264" s="79">
        <f t="shared" si="11"/>
        <v>8.8740000000000006</v>
      </c>
      <c r="C264" s="60" t="s">
        <v>1123</v>
      </c>
      <c r="D264" s="61" t="s">
        <v>1141</v>
      </c>
      <c r="E264" s="61" t="s">
        <v>1241</v>
      </c>
      <c r="F264" s="61" t="s">
        <v>706</v>
      </c>
      <c r="G264" s="61" t="s">
        <v>1881</v>
      </c>
      <c r="H264" s="66">
        <v>17748</v>
      </c>
      <c r="I264" s="80">
        <v>2000</v>
      </c>
      <c r="J264" s="80">
        <v>2000</v>
      </c>
      <c r="K264" s="80">
        <v>2000</v>
      </c>
      <c r="L264" s="80">
        <v>2000</v>
      </c>
      <c r="M264" s="80">
        <v>2000</v>
      </c>
      <c r="N264" s="81">
        <v>2000</v>
      </c>
    </row>
    <row r="265" spans="1:14" x14ac:dyDescent="0.45">
      <c r="A265" s="78">
        <f t="shared" si="10"/>
        <v>400</v>
      </c>
      <c r="B265" s="79">
        <f t="shared" si="11"/>
        <v>1.9450000000000001</v>
      </c>
      <c r="C265" s="60" t="s">
        <v>1122</v>
      </c>
      <c r="D265" s="61" t="s">
        <v>1143</v>
      </c>
      <c r="E265" s="61" t="s">
        <v>1243</v>
      </c>
      <c r="F265" s="61" t="s">
        <v>747</v>
      </c>
      <c r="G265" s="61" t="s">
        <v>1922</v>
      </c>
      <c r="H265" s="66">
        <v>778</v>
      </c>
      <c r="I265" s="80">
        <v>350</v>
      </c>
      <c r="J265" s="80">
        <v>400</v>
      </c>
      <c r="K265" s="80">
        <v>450</v>
      </c>
      <c r="L265" s="80">
        <v>450</v>
      </c>
      <c r="M265" s="80">
        <v>450</v>
      </c>
      <c r="N265" s="81">
        <v>450</v>
      </c>
    </row>
    <row r="266" spans="1:14" x14ac:dyDescent="0.45">
      <c r="A266" s="78">
        <f t="shared" si="10"/>
        <v>120</v>
      </c>
      <c r="B266" s="79">
        <f t="shared" si="11"/>
        <v>1.9750000000000001</v>
      </c>
      <c r="C266" s="60" t="s">
        <v>1123</v>
      </c>
      <c r="D266" s="61" t="s">
        <v>1146</v>
      </c>
      <c r="E266" s="61" t="s">
        <v>1239</v>
      </c>
      <c r="F266" s="61" t="s">
        <v>678</v>
      </c>
      <c r="G266" s="61" t="s">
        <v>1853</v>
      </c>
      <c r="H266" s="66">
        <v>237</v>
      </c>
      <c r="I266" s="80">
        <v>120</v>
      </c>
      <c r="J266" s="80">
        <v>120</v>
      </c>
      <c r="K266" s="80">
        <v>120</v>
      </c>
      <c r="L266" s="80">
        <v>120</v>
      </c>
      <c r="M266" s="80">
        <v>120</v>
      </c>
      <c r="N266" s="81">
        <v>120</v>
      </c>
    </row>
    <row r="267" spans="1:14" x14ac:dyDescent="0.45">
      <c r="A267" s="78">
        <f t="shared" si="10"/>
        <v>10</v>
      </c>
      <c r="B267" s="79">
        <f t="shared" si="11"/>
        <v>44.2</v>
      </c>
      <c r="C267" s="60" t="s">
        <v>1122</v>
      </c>
      <c r="D267" s="61" t="s">
        <v>1146</v>
      </c>
      <c r="E267" s="61" t="s">
        <v>1239</v>
      </c>
      <c r="F267" s="61" t="s">
        <v>675</v>
      </c>
      <c r="G267" s="61" t="s">
        <v>1850</v>
      </c>
      <c r="H267" s="66">
        <v>442</v>
      </c>
      <c r="I267" s="80">
        <v>10</v>
      </c>
      <c r="J267" s="80">
        <v>10</v>
      </c>
      <c r="K267" s="80">
        <v>10</v>
      </c>
      <c r="L267" s="80">
        <v>10</v>
      </c>
      <c r="M267" s="80">
        <v>10</v>
      </c>
      <c r="N267" s="81">
        <v>10</v>
      </c>
    </row>
    <row r="268" spans="1:14" x14ac:dyDescent="0.45">
      <c r="A268" s="78">
        <f t="shared" si="10"/>
        <v>300</v>
      </c>
      <c r="B268" s="79">
        <f t="shared" si="11"/>
        <v>2.7866666666666666</v>
      </c>
      <c r="C268" s="60" t="s">
        <v>1123</v>
      </c>
      <c r="D268" s="61" t="s">
        <v>1146</v>
      </c>
      <c r="E268" s="61" t="s">
        <v>1239</v>
      </c>
      <c r="F268" s="61" t="s">
        <v>679</v>
      </c>
      <c r="G268" s="61" t="s">
        <v>1854</v>
      </c>
      <c r="H268" s="66">
        <v>836</v>
      </c>
      <c r="I268" s="80">
        <v>300</v>
      </c>
      <c r="J268" s="80">
        <v>300</v>
      </c>
      <c r="K268" s="80">
        <v>300</v>
      </c>
      <c r="L268" s="80">
        <v>300</v>
      </c>
      <c r="M268" s="80">
        <v>300</v>
      </c>
      <c r="N268" s="81">
        <v>300</v>
      </c>
    </row>
    <row r="269" spans="1:14" x14ac:dyDescent="0.45">
      <c r="A269" s="78">
        <f t="shared" si="10"/>
        <v>800</v>
      </c>
      <c r="B269" s="79">
        <f t="shared" si="11"/>
        <v>5.1987500000000004</v>
      </c>
      <c r="C269" s="60" t="s">
        <v>1123</v>
      </c>
      <c r="D269" s="61" t="s">
        <v>1146</v>
      </c>
      <c r="E269" s="61" t="s">
        <v>1239</v>
      </c>
      <c r="F269" s="61" t="s">
        <v>677</v>
      </c>
      <c r="G269" s="61" t="s">
        <v>1852</v>
      </c>
      <c r="H269" s="66">
        <v>4159</v>
      </c>
      <c r="I269" s="80">
        <v>800</v>
      </c>
      <c r="J269" s="80">
        <v>800</v>
      </c>
      <c r="K269" s="80">
        <v>800</v>
      </c>
      <c r="L269" s="80">
        <v>800</v>
      </c>
      <c r="M269" s="80">
        <v>800</v>
      </c>
      <c r="N269" s="81">
        <v>800</v>
      </c>
    </row>
    <row r="270" spans="1:14" x14ac:dyDescent="0.45">
      <c r="A270" s="78">
        <f t="shared" si="10"/>
        <v>11</v>
      </c>
      <c r="B270" s="79">
        <f t="shared" si="11"/>
        <v>0</v>
      </c>
      <c r="C270" s="60" t="s">
        <v>1123</v>
      </c>
      <c r="D270" s="61" t="s">
        <v>1146</v>
      </c>
      <c r="E270" s="61" t="s">
        <v>1239</v>
      </c>
      <c r="F270" s="61" t="s">
        <v>676</v>
      </c>
      <c r="G270" s="61" t="s">
        <v>1851</v>
      </c>
      <c r="H270" s="66">
        <v>0</v>
      </c>
      <c r="I270" s="80">
        <v>11</v>
      </c>
      <c r="J270" s="80">
        <v>11</v>
      </c>
      <c r="K270" s="80">
        <v>11</v>
      </c>
      <c r="L270" s="80">
        <v>11</v>
      </c>
      <c r="M270" s="80">
        <v>11</v>
      </c>
      <c r="N270" s="81">
        <v>11</v>
      </c>
    </row>
    <row r="271" spans="1:14" x14ac:dyDescent="0.45">
      <c r="A271" s="78">
        <f t="shared" si="10"/>
        <v>15</v>
      </c>
      <c r="B271" s="79">
        <f t="shared" si="11"/>
        <v>27.133333333333333</v>
      </c>
      <c r="C271" s="60" t="s">
        <v>1122</v>
      </c>
      <c r="D271" s="61" t="s">
        <v>1146</v>
      </c>
      <c r="E271" s="61" t="s">
        <v>1239</v>
      </c>
      <c r="F271" s="61" t="s">
        <v>669</v>
      </c>
      <c r="G271" s="61" t="s">
        <v>1844</v>
      </c>
      <c r="H271" s="66">
        <v>407</v>
      </c>
      <c r="I271" s="80">
        <v>15</v>
      </c>
      <c r="J271" s="80">
        <v>15</v>
      </c>
      <c r="K271" s="80">
        <v>15</v>
      </c>
      <c r="L271" s="80">
        <v>15</v>
      </c>
      <c r="M271" s="80">
        <v>15</v>
      </c>
      <c r="N271" s="81">
        <v>15</v>
      </c>
    </row>
    <row r="272" spans="1:14" x14ac:dyDescent="0.45">
      <c r="A272" s="78">
        <f t="shared" si="10"/>
        <v>20</v>
      </c>
      <c r="B272" s="79">
        <f t="shared" si="11"/>
        <v>2.4</v>
      </c>
      <c r="C272" s="60" t="s">
        <v>1122</v>
      </c>
      <c r="D272" s="61" t="s">
        <v>1146</v>
      </c>
      <c r="E272" s="61" t="s">
        <v>1239</v>
      </c>
      <c r="F272" s="61" t="s">
        <v>673</v>
      </c>
      <c r="G272" s="61" t="s">
        <v>1848</v>
      </c>
      <c r="H272" s="66">
        <v>48</v>
      </c>
      <c r="I272" s="80">
        <v>20</v>
      </c>
      <c r="J272" s="80">
        <v>20</v>
      </c>
      <c r="K272" s="80">
        <v>20</v>
      </c>
      <c r="L272" s="80">
        <v>20</v>
      </c>
      <c r="M272" s="80">
        <v>20</v>
      </c>
      <c r="N272" s="81">
        <v>20</v>
      </c>
    </row>
    <row r="273" spans="1:14" x14ac:dyDescent="0.45">
      <c r="A273" s="78">
        <f t="shared" si="10"/>
        <v>7100</v>
      </c>
      <c r="B273" s="79">
        <f t="shared" si="11"/>
        <v>3.0795774647887324</v>
      </c>
      <c r="C273" s="60" t="s">
        <v>1120</v>
      </c>
      <c r="D273" s="61" t="s">
        <v>1139</v>
      </c>
      <c r="E273" s="61" t="s">
        <v>1197</v>
      </c>
      <c r="F273" s="61" t="s">
        <v>411</v>
      </c>
      <c r="G273" s="61" t="s">
        <v>1587</v>
      </c>
      <c r="H273" s="66">
        <v>21865</v>
      </c>
      <c r="I273" s="80">
        <v>7100</v>
      </c>
      <c r="J273" s="80">
        <v>7100</v>
      </c>
      <c r="K273" s="80">
        <v>7100</v>
      </c>
      <c r="L273" s="80">
        <v>7100</v>
      </c>
      <c r="M273" s="80">
        <v>7100</v>
      </c>
      <c r="N273" s="81">
        <v>7100</v>
      </c>
    </row>
    <row r="274" spans="1:14" x14ac:dyDescent="0.45">
      <c r="A274" s="78">
        <f t="shared" si="10"/>
        <v>1553.3333333333333</v>
      </c>
      <c r="B274" s="79">
        <f t="shared" si="11"/>
        <v>8.0678111587982837</v>
      </c>
      <c r="C274" s="60" t="s">
        <v>1122</v>
      </c>
      <c r="D274" s="61" t="s">
        <v>1143</v>
      </c>
      <c r="E274" s="61" t="s">
        <v>1159</v>
      </c>
      <c r="F274" s="61" t="s">
        <v>161</v>
      </c>
      <c r="G274" s="61" t="s">
        <v>1337</v>
      </c>
      <c r="H274" s="66">
        <v>12532</v>
      </c>
      <c r="I274" s="80">
        <v>1300</v>
      </c>
      <c r="J274" s="80">
        <v>1300</v>
      </c>
      <c r="K274" s="80">
        <v>2060</v>
      </c>
      <c r="L274" s="80">
        <v>2060</v>
      </c>
      <c r="M274" s="80">
        <v>2060</v>
      </c>
      <c r="N274" s="81">
        <v>2060</v>
      </c>
    </row>
    <row r="275" spans="1:14" x14ac:dyDescent="0.45">
      <c r="A275" s="78">
        <f t="shared" si="10"/>
        <v>750</v>
      </c>
      <c r="B275" s="79">
        <f t="shared" si="11"/>
        <v>2.8853333333333335</v>
      </c>
      <c r="C275" s="60" t="s">
        <v>1122</v>
      </c>
      <c r="D275" s="61" t="s">
        <v>1143</v>
      </c>
      <c r="E275" s="61" t="s">
        <v>1223</v>
      </c>
      <c r="F275" s="61" t="s">
        <v>598</v>
      </c>
      <c r="G275" s="61" t="s">
        <v>1773</v>
      </c>
      <c r="H275" s="66">
        <v>2164</v>
      </c>
      <c r="I275" s="80">
        <v>750</v>
      </c>
      <c r="J275" s="80">
        <v>750</v>
      </c>
      <c r="K275" s="80">
        <v>750</v>
      </c>
      <c r="L275" s="80">
        <v>750</v>
      </c>
      <c r="M275" s="80">
        <v>750</v>
      </c>
      <c r="N275" s="81">
        <v>750</v>
      </c>
    </row>
    <row r="276" spans="1:14" x14ac:dyDescent="0.45">
      <c r="A276" s="78">
        <f t="shared" si="10"/>
        <v>956.66666666666663</v>
      </c>
      <c r="B276" s="79">
        <f t="shared" si="11"/>
        <v>3.6773519163763067</v>
      </c>
      <c r="C276" s="60" t="s">
        <v>1122</v>
      </c>
      <c r="D276" s="61" t="s">
        <v>1143</v>
      </c>
      <c r="E276" s="61" t="s">
        <v>1283</v>
      </c>
      <c r="F276" s="61" t="s">
        <v>1113</v>
      </c>
      <c r="G276" s="61" t="s">
        <v>2288</v>
      </c>
      <c r="H276" s="66">
        <v>3518</v>
      </c>
      <c r="I276" s="80">
        <v>800</v>
      </c>
      <c r="J276" s="80">
        <v>950</v>
      </c>
      <c r="K276" s="80">
        <v>1120</v>
      </c>
      <c r="L276" s="80">
        <v>1120</v>
      </c>
      <c r="M276" s="80">
        <v>1120</v>
      </c>
      <c r="N276" s="81">
        <v>1120</v>
      </c>
    </row>
    <row r="277" spans="1:14" x14ac:dyDescent="0.45">
      <c r="A277" s="78">
        <f t="shared" si="10"/>
        <v>2700</v>
      </c>
      <c r="B277" s="79">
        <f t="shared" si="11"/>
        <v>0.88222222222222224</v>
      </c>
      <c r="C277" s="60" t="s">
        <v>1122</v>
      </c>
      <c r="D277" s="61" t="s">
        <v>1130</v>
      </c>
      <c r="E277" s="61" t="s">
        <v>1178</v>
      </c>
      <c r="F277" s="61" t="s">
        <v>280</v>
      </c>
      <c r="G277" s="61" t="s">
        <v>1456</v>
      </c>
      <c r="H277" s="66">
        <v>2382</v>
      </c>
      <c r="I277" s="80">
        <v>2700</v>
      </c>
      <c r="J277" s="80">
        <v>2700</v>
      </c>
      <c r="K277" s="80">
        <v>2700</v>
      </c>
      <c r="L277" s="80">
        <v>2200</v>
      </c>
      <c r="M277" s="80">
        <v>2200</v>
      </c>
      <c r="N277" s="81">
        <v>2200</v>
      </c>
    </row>
    <row r="278" spans="1:14" x14ac:dyDescent="0.45">
      <c r="A278" s="78">
        <f t="shared" si="10"/>
        <v>440</v>
      </c>
      <c r="B278" s="79">
        <f t="shared" si="11"/>
        <v>0.69090909090909092</v>
      </c>
      <c r="C278" s="60" t="s">
        <v>1122</v>
      </c>
      <c r="D278" s="61" t="s">
        <v>1130</v>
      </c>
      <c r="E278" s="61" t="s">
        <v>1178</v>
      </c>
      <c r="F278" s="61" t="s">
        <v>283</v>
      </c>
      <c r="G278" s="61" t="s">
        <v>1459</v>
      </c>
      <c r="H278" s="66">
        <v>304</v>
      </c>
      <c r="I278" s="80">
        <v>440</v>
      </c>
      <c r="J278" s="80">
        <v>440</v>
      </c>
      <c r="K278" s="80">
        <v>440</v>
      </c>
      <c r="L278" s="80">
        <v>440</v>
      </c>
      <c r="M278" s="80">
        <v>440</v>
      </c>
      <c r="N278" s="81">
        <v>440</v>
      </c>
    </row>
    <row r="279" spans="1:14" x14ac:dyDescent="0.45">
      <c r="A279" s="78">
        <f t="shared" si="10"/>
        <v>26000</v>
      </c>
      <c r="B279" s="79">
        <f t="shared" si="11"/>
        <v>1.2118461538461538</v>
      </c>
      <c r="C279" s="60" t="s">
        <v>1122</v>
      </c>
      <c r="D279" s="61" t="s">
        <v>1130</v>
      </c>
      <c r="E279" s="61" t="s">
        <v>1178</v>
      </c>
      <c r="F279" s="61" t="s">
        <v>284</v>
      </c>
      <c r="G279" s="61" t="s">
        <v>1460</v>
      </c>
      <c r="H279" s="66">
        <v>31508</v>
      </c>
      <c r="I279" s="80">
        <v>26000</v>
      </c>
      <c r="J279" s="80">
        <v>26000</v>
      </c>
      <c r="K279" s="80">
        <v>26000</v>
      </c>
      <c r="L279" s="80">
        <v>12000</v>
      </c>
      <c r="M279" s="80">
        <v>12000</v>
      </c>
      <c r="N279" s="81">
        <v>12000</v>
      </c>
    </row>
    <row r="280" spans="1:14" x14ac:dyDescent="0.45">
      <c r="A280" s="78">
        <f t="shared" si="10"/>
        <v>2800</v>
      </c>
      <c r="B280" s="79">
        <f t="shared" si="11"/>
        <v>1.0682142857142858</v>
      </c>
      <c r="C280" s="60" t="s">
        <v>1122</v>
      </c>
      <c r="D280" s="61" t="s">
        <v>1130</v>
      </c>
      <c r="E280" s="61" t="s">
        <v>1178</v>
      </c>
      <c r="F280" s="61" t="s">
        <v>287</v>
      </c>
      <c r="G280" s="61" t="s">
        <v>1463</v>
      </c>
      <c r="H280" s="66">
        <v>2991</v>
      </c>
      <c r="I280" s="80">
        <v>2800</v>
      </c>
      <c r="J280" s="80">
        <v>2800</v>
      </c>
      <c r="K280" s="80">
        <v>2800</v>
      </c>
      <c r="L280" s="80">
        <v>2000</v>
      </c>
      <c r="M280" s="80">
        <v>2000</v>
      </c>
      <c r="N280" s="81">
        <v>2000</v>
      </c>
    </row>
    <row r="281" spans="1:14" x14ac:dyDescent="0.45">
      <c r="A281" s="78">
        <f t="shared" si="10"/>
        <v>12000</v>
      </c>
      <c r="B281" s="79">
        <f t="shared" si="11"/>
        <v>0</v>
      </c>
      <c r="C281" s="60" t="s">
        <v>1123</v>
      </c>
      <c r="D281" s="61" t="s">
        <v>1141</v>
      </c>
      <c r="E281" s="61" t="s">
        <v>1171</v>
      </c>
      <c r="F281" s="61" t="s">
        <v>235</v>
      </c>
      <c r="G281" s="61" t="s">
        <v>1411</v>
      </c>
      <c r="H281" s="66">
        <v>0</v>
      </c>
      <c r="I281" s="80">
        <v>12000</v>
      </c>
      <c r="J281" s="80">
        <v>12000</v>
      </c>
      <c r="K281" s="80">
        <v>12000</v>
      </c>
      <c r="L281" s="80">
        <v>12000</v>
      </c>
      <c r="M281" s="80">
        <v>12000</v>
      </c>
      <c r="N281" s="81">
        <v>12000</v>
      </c>
    </row>
    <row r="282" spans="1:14" x14ac:dyDescent="0.45">
      <c r="A282" s="78">
        <f t="shared" si="10"/>
        <v>7000</v>
      </c>
      <c r="B282" s="79">
        <f t="shared" si="11"/>
        <v>2.1428571428571429E-2</v>
      </c>
      <c r="C282" s="60" t="s">
        <v>1123</v>
      </c>
      <c r="D282" s="61" t="s">
        <v>1141</v>
      </c>
      <c r="E282" s="61" t="s">
        <v>1171</v>
      </c>
      <c r="F282" s="61" t="s">
        <v>236</v>
      </c>
      <c r="G282" s="61" t="s">
        <v>1412</v>
      </c>
      <c r="H282" s="66">
        <v>150</v>
      </c>
      <c r="I282" s="80">
        <v>7000</v>
      </c>
      <c r="J282" s="80">
        <v>7000</v>
      </c>
      <c r="K282" s="80">
        <v>7000</v>
      </c>
      <c r="L282" s="80">
        <v>7000</v>
      </c>
      <c r="M282" s="80">
        <v>7000</v>
      </c>
      <c r="N282" s="81">
        <v>7000</v>
      </c>
    </row>
    <row r="283" spans="1:14" x14ac:dyDescent="0.45">
      <c r="A283" s="78">
        <f t="shared" si="10"/>
        <v>68</v>
      </c>
      <c r="B283" s="79">
        <f t="shared" si="11"/>
        <v>24.279411764705884</v>
      </c>
      <c r="C283" s="60" t="s">
        <v>1122</v>
      </c>
      <c r="D283" s="61" t="s">
        <v>1143</v>
      </c>
      <c r="E283" s="61" t="s">
        <v>1159</v>
      </c>
      <c r="F283" s="61" t="s">
        <v>162</v>
      </c>
      <c r="G283" s="61" t="s">
        <v>1338</v>
      </c>
      <c r="H283" s="66">
        <v>1651</v>
      </c>
      <c r="I283" s="80">
        <v>50</v>
      </c>
      <c r="J283" s="80">
        <v>50</v>
      </c>
      <c r="K283" s="80">
        <v>104</v>
      </c>
      <c r="L283" s="80">
        <v>104</v>
      </c>
      <c r="M283" s="80">
        <v>104</v>
      </c>
      <c r="N283" s="81">
        <v>104</v>
      </c>
    </row>
    <row r="284" spans="1:14" x14ac:dyDescent="0.45">
      <c r="A284" s="78">
        <f t="shared" si="10"/>
        <v>20</v>
      </c>
      <c r="B284" s="79">
        <f t="shared" si="11"/>
        <v>48.4</v>
      </c>
      <c r="C284" s="60" t="s">
        <v>1122</v>
      </c>
      <c r="D284" s="61" t="s">
        <v>1143</v>
      </c>
      <c r="E284" s="61" t="s">
        <v>1223</v>
      </c>
      <c r="F284" s="61" t="s">
        <v>599</v>
      </c>
      <c r="G284" s="61" t="s">
        <v>1774</v>
      </c>
      <c r="H284" s="66">
        <v>968</v>
      </c>
      <c r="I284" s="80">
        <v>20</v>
      </c>
      <c r="J284" s="80">
        <v>20</v>
      </c>
      <c r="K284" s="80">
        <v>20</v>
      </c>
      <c r="L284" s="80">
        <v>20</v>
      </c>
      <c r="M284" s="80">
        <v>20</v>
      </c>
      <c r="N284" s="81">
        <v>20</v>
      </c>
    </row>
    <row r="285" spans="1:14" x14ac:dyDescent="0.45">
      <c r="A285" s="78">
        <f t="shared" si="10"/>
        <v>0</v>
      </c>
      <c r="B285" s="79">
        <f t="shared" si="11"/>
        <v>0</v>
      </c>
      <c r="C285" s="60" t="s">
        <v>1122</v>
      </c>
      <c r="D285" s="61" t="s">
        <v>1133</v>
      </c>
      <c r="E285" s="61" t="s">
        <v>1164</v>
      </c>
      <c r="F285" s="61" t="s">
        <v>212</v>
      </c>
      <c r="G285" s="61" t="s">
        <v>1388</v>
      </c>
      <c r="H285" s="66">
        <v>0</v>
      </c>
      <c r="I285" s="80">
        <v>0</v>
      </c>
      <c r="J285" s="80">
        <v>0</v>
      </c>
      <c r="K285" s="80">
        <v>0</v>
      </c>
      <c r="L285" s="80">
        <v>0</v>
      </c>
      <c r="M285" s="80">
        <v>17.5</v>
      </c>
      <c r="N285" s="81">
        <v>20</v>
      </c>
    </row>
    <row r="286" spans="1:14" x14ac:dyDescent="0.45">
      <c r="A286" s="78">
        <f t="shared" si="10"/>
        <v>0</v>
      </c>
      <c r="B286" s="79">
        <f t="shared" si="11"/>
        <v>0</v>
      </c>
      <c r="C286" s="60" t="s">
        <v>1122</v>
      </c>
      <c r="D286" s="61" t="s">
        <v>1133</v>
      </c>
      <c r="E286" s="61" t="s">
        <v>1164</v>
      </c>
      <c r="F286" s="61" t="s">
        <v>210</v>
      </c>
      <c r="G286" s="61" t="s">
        <v>1386</v>
      </c>
      <c r="H286" s="66">
        <v>0</v>
      </c>
      <c r="I286" s="80">
        <v>0</v>
      </c>
      <c r="J286" s="80">
        <v>0</v>
      </c>
      <c r="K286" s="80">
        <v>0</v>
      </c>
      <c r="L286" s="80">
        <v>0</v>
      </c>
      <c r="M286" s="80">
        <v>4</v>
      </c>
      <c r="N286" s="81">
        <v>4</v>
      </c>
    </row>
    <row r="287" spans="1:14" x14ac:dyDescent="0.45">
      <c r="A287" s="78">
        <f t="shared" si="10"/>
        <v>0</v>
      </c>
      <c r="B287" s="79">
        <f t="shared" si="11"/>
        <v>0</v>
      </c>
      <c r="C287" s="60" t="s">
        <v>1122</v>
      </c>
      <c r="D287" s="61" t="s">
        <v>1133</v>
      </c>
      <c r="E287" s="61" t="s">
        <v>1164</v>
      </c>
      <c r="F287" s="61" t="s">
        <v>213</v>
      </c>
      <c r="G287" s="61" t="s">
        <v>1389</v>
      </c>
      <c r="H287" s="66">
        <v>0</v>
      </c>
      <c r="I287" s="80">
        <v>0</v>
      </c>
      <c r="J287" s="80">
        <v>0</v>
      </c>
      <c r="K287" s="80">
        <v>0</v>
      </c>
      <c r="L287" s="80">
        <v>0</v>
      </c>
      <c r="M287" s="80">
        <v>15.399999999999999</v>
      </c>
      <c r="N287" s="81">
        <v>17.600000000000001</v>
      </c>
    </row>
    <row r="288" spans="1:14" x14ac:dyDescent="0.45">
      <c r="A288" s="78">
        <f t="shared" si="10"/>
        <v>29000</v>
      </c>
      <c r="B288" s="79">
        <f t="shared" si="11"/>
        <v>2.1383448275862067</v>
      </c>
      <c r="C288" s="60" t="s">
        <v>1121</v>
      </c>
      <c r="D288" s="61" t="s">
        <v>1139</v>
      </c>
      <c r="E288" s="61" t="s">
        <v>1197</v>
      </c>
      <c r="F288" s="61" t="s">
        <v>414</v>
      </c>
      <c r="G288" s="61" t="s">
        <v>1590</v>
      </c>
      <c r="H288" s="66">
        <v>62012</v>
      </c>
      <c r="I288" s="80">
        <v>29000</v>
      </c>
      <c r="J288" s="80">
        <v>29000</v>
      </c>
      <c r="K288" s="80">
        <v>29000</v>
      </c>
      <c r="L288" s="80">
        <v>35000</v>
      </c>
      <c r="M288" s="80">
        <v>35000</v>
      </c>
      <c r="N288" s="81">
        <v>35000</v>
      </c>
    </row>
    <row r="289" spans="1:14" x14ac:dyDescent="0.45">
      <c r="A289" s="78">
        <f t="shared" si="10"/>
        <v>120</v>
      </c>
      <c r="B289" s="79">
        <f t="shared" si="11"/>
        <v>12.883333333333333</v>
      </c>
      <c r="C289" s="60" t="s">
        <v>1122</v>
      </c>
      <c r="D289" s="61" t="s">
        <v>1143</v>
      </c>
      <c r="E289" s="61" t="s">
        <v>1212</v>
      </c>
      <c r="F289" s="61" t="s">
        <v>529</v>
      </c>
      <c r="G289" s="61" t="s">
        <v>1705</v>
      </c>
      <c r="H289" s="66">
        <v>1546</v>
      </c>
      <c r="I289" s="80">
        <v>120</v>
      </c>
      <c r="J289" s="80">
        <v>120</v>
      </c>
      <c r="K289" s="80">
        <v>120</v>
      </c>
      <c r="L289" s="80">
        <v>120</v>
      </c>
      <c r="M289" s="80">
        <v>120</v>
      </c>
      <c r="N289" s="81">
        <v>120</v>
      </c>
    </row>
    <row r="290" spans="1:14" x14ac:dyDescent="0.45">
      <c r="A290" s="78">
        <f t="shared" si="10"/>
        <v>155</v>
      </c>
      <c r="B290" s="79">
        <f t="shared" si="11"/>
        <v>0</v>
      </c>
      <c r="C290" s="60" t="s">
        <v>1122</v>
      </c>
      <c r="D290" s="61" t="s">
        <v>1143</v>
      </c>
      <c r="E290" s="61" t="s">
        <v>1212</v>
      </c>
      <c r="F290" s="61" t="s">
        <v>530</v>
      </c>
      <c r="G290" s="61" t="s">
        <v>1706</v>
      </c>
      <c r="H290" s="66">
        <v>0</v>
      </c>
      <c r="I290" s="80">
        <v>155</v>
      </c>
      <c r="J290" s="80">
        <v>155</v>
      </c>
      <c r="K290" s="80">
        <v>155</v>
      </c>
      <c r="L290" s="80">
        <v>155</v>
      </c>
      <c r="M290" s="80">
        <v>125</v>
      </c>
      <c r="N290" s="81">
        <v>125</v>
      </c>
    </row>
    <row r="291" spans="1:14" x14ac:dyDescent="0.45">
      <c r="A291" s="78">
        <f t="shared" si="10"/>
        <v>300</v>
      </c>
      <c r="B291" s="79">
        <f t="shared" si="11"/>
        <v>1.3</v>
      </c>
      <c r="C291" s="60" t="s">
        <v>1122</v>
      </c>
      <c r="D291" s="61" t="s">
        <v>1143</v>
      </c>
      <c r="E291" s="61" t="s">
        <v>1212</v>
      </c>
      <c r="F291" s="61" t="s">
        <v>531</v>
      </c>
      <c r="G291" s="61" t="s">
        <v>1707</v>
      </c>
      <c r="H291" s="66">
        <v>390</v>
      </c>
      <c r="I291" s="80">
        <v>300</v>
      </c>
      <c r="J291" s="80">
        <v>300</v>
      </c>
      <c r="K291" s="80">
        <v>300</v>
      </c>
      <c r="L291" s="80">
        <v>300</v>
      </c>
      <c r="M291" s="80">
        <v>160</v>
      </c>
      <c r="N291" s="81">
        <v>160</v>
      </c>
    </row>
    <row r="292" spans="1:14" x14ac:dyDescent="0.45">
      <c r="A292" s="78">
        <f t="shared" si="10"/>
        <v>340.66666666666669</v>
      </c>
      <c r="B292" s="79">
        <f t="shared" si="11"/>
        <v>0</v>
      </c>
      <c r="C292" s="60" t="s">
        <v>1121</v>
      </c>
      <c r="D292" s="61" t="s">
        <v>1143</v>
      </c>
      <c r="E292" s="61" t="s">
        <v>1223</v>
      </c>
      <c r="F292" s="61" t="s">
        <v>600</v>
      </c>
      <c r="G292" s="61" t="s">
        <v>1775</v>
      </c>
      <c r="H292" s="66">
        <v>0</v>
      </c>
      <c r="I292" s="80">
        <v>511</v>
      </c>
      <c r="J292" s="80">
        <v>511</v>
      </c>
      <c r="K292" s="80">
        <v>0</v>
      </c>
      <c r="L292" s="80">
        <v>0</v>
      </c>
      <c r="M292" s="80">
        <v>0</v>
      </c>
      <c r="N292" s="81">
        <v>0</v>
      </c>
    </row>
    <row r="293" spans="1:14" x14ac:dyDescent="0.45">
      <c r="A293" s="78">
        <f t="shared" si="10"/>
        <v>0</v>
      </c>
      <c r="B293" s="79">
        <f t="shared" si="11"/>
        <v>0</v>
      </c>
      <c r="C293" s="60" t="s">
        <v>1123</v>
      </c>
      <c r="D293" s="61" t="s">
        <v>1139</v>
      </c>
      <c r="E293" s="61" t="s">
        <v>1242</v>
      </c>
      <c r="F293" s="61" t="s">
        <v>735</v>
      </c>
      <c r="G293" s="61" t="s">
        <v>1910</v>
      </c>
      <c r="H293" s="66">
        <v>0</v>
      </c>
      <c r="I293" s="80">
        <v>0</v>
      </c>
      <c r="J293" s="80">
        <v>0</v>
      </c>
      <c r="K293" s="80">
        <v>0</v>
      </c>
      <c r="L293" s="80">
        <v>0</v>
      </c>
      <c r="M293" s="80">
        <v>0</v>
      </c>
      <c r="N293" s="81">
        <v>0</v>
      </c>
    </row>
    <row r="294" spans="1:14" x14ac:dyDescent="0.45">
      <c r="A294" s="78">
        <f t="shared" si="10"/>
        <v>13333.333333333334</v>
      </c>
      <c r="B294" s="79">
        <f t="shared" si="11"/>
        <v>1.9886249999999999</v>
      </c>
      <c r="C294" s="60" t="s">
        <v>1123</v>
      </c>
      <c r="D294" s="61" t="s">
        <v>1143</v>
      </c>
      <c r="E294" s="61" t="s">
        <v>1223</v>
      </c>
      <c r="F294" s="61" t="s">
        <v>601</v>
      </c>
      <c r="G294" s="61" t="s">
        <v>1776</v>
      </c>
      <c r="H294" s="66">
        <v>26515</v>
      </c>
      <c r="I294" s="80">
        <v>11000</v>
      </c>
      <c r="J294" s="80">
        <v>14500</v>
      </c>
      <c r="K294" s="80">
        <v>14500</v>
      </c>
      <c r="L294" s="80">
        <v>14500</v>
      </c>
      <c r="M294" s="80">
        <v>14500</v>
      </c>
      <c r="N294" s="81">
        <v>14500</v>
      </c>
    </row>
    <row r="295" spans="1:14" x14ac:dyDescent="0.45">
      <c r="A295" s="78">
        <f t="shared" ref="A295:A346" si="12">AVERAGE(I295:K295)</f>
        <v>380</v>
      </c>
      <c r="B295" s="79">
        <f t="shared" ref="B295:B346" si="13">IFERROR(H295/A295,0)</f>
        <v>3.9921052631578946</v>
      </c>
      <c r="C295" s="60" t="s">
        <v>1122</v>
      </c>
      <c r="D295" s="61" t="s">
        <v>1140</v>
      </c>
      <c r="E295" s="61" t="s">
        <v>1263</v>
      </c>
      <c r="F295" s="61" t="s">
        <v>938</v>
      </c>
      <c r="G295" s="61" t="s">
        <v>2113</v>
      </c>
      <c r="H295" s="66">
        <v>1517</v>
      </c>
      <c r="I295" s="80">
        <v>380</v>
      </c>
      <c r="J295" s="80">
        <v>380</v>
      </c>
      <c r="K295" s="80">
        <v>380</v>
      </c>
      <c r="L295" s="80">
        <v>380</v>
      </c>
      <c r="M295" s="80">
        <v>380</v>
      </c>
      <c r="N295" s="81">
        <v>380</v>
      </c>
    </row>
    <row r="296" spans="1:14" x14ac:dyDescent="0.45">
      <c r="A296" s="78">
        <f t="shared" si="12"/>
        <v>120</v>
      </c>
      <c r="B296" s="79">
        <f t="shared" si="13"/>
        <v>7.541666666666667</v>
      </c>
      <c r="C296" s="60" t="s">
        <v>1122</v>
      </c>
      <c r="D296" s="61" t="s">
        <v>1140</v>
      </c>
      <c r="E296" s="61" t="s">
        <v>1263</v>
      </c>
      <c r="F296" s="61" t="s">
        <v>942</v>
      </c>
      <c r="G296" s="61" t="s">
        <v>2117</v>
      </c>
      <c r="H296" s="66">
        <v>905</v>
      </c>
      <c r="I296" s="80">
        <v>120</v>
      </c>
      <c r="J296" s="80">
        <v>120</v>
      </c>
      <c r="K296" s="80">
        <v>120</v>
      </c>
      <c r="L296" s="80">
        <v>120</v>
      </c>
      <c r="M296" s="80">
        <v>120</v>
      </c>
      <c r="N296" s="81">
        <v>120</v>
      </c>
    </row>
    <row r="297" spans="1:14" x14ac:dyDescent="0.45">
      <c r="A297" s="78">
        <f t="shared" si="12"/>
        <v>600</v>
      </c>
      <c r="B297" s="79">
        <f t="shared" si="13"/>
        <v>3.0150000000000001</v>
      </c>
      <c r="C297" s="60" t="s">
        <v>1122</v>
      </c>
      <c r="D297" s="61" t="s">
        <v>1140</v>
      </c>
      <c r="E297" s="61" t="s">
        <v>1263</v>
      </c>
      <c r="F297" s="61" t="s">
        <v>933</v>
      </c>
      <c r="G297" s="61" t="s">
        <v>2108</v>
      </c>
      <c r="H297" s="66">
        <v>1809</v>
      </c>
      <c r="I297" s="80">
        <v>600</v>
      </c>
      <c r="J297" s="80">
        <v>600</v>
      </c>
      <c r="K297" s="80">
        <v>600</v>
      </c>
      <c r="L297" s="80">
        <v>600</v>
      </c>
      <c r="M297" s="80">
        <v>600</v>
      </c>
      <c r="N297" s="81">
        <v>600</v>
      </c>
    </row>
    <row r="298" spans="1:14" x14ac:dyDescent="0.45">
      <c r="A298" s="78">
        <f t="shared" si="12"/>
        <v>340</v>
      </c>
      <c r="B298" s="79">
        <f t="shared" si="13"/>
        <v>6.447058823529412</v>
      </c>
      <c r="C298" s="60" t="s">
        <v>1122</v>
      </c>
      <c r="D298" s="61" t="s">
        <v>1140</v>
      </c>
      <c r="E298" s="61" t="s">
        <v>1263</v>
      </c>
      <c r="F298" s="61" t="s">
        <v>935</v>
      </c>
      <c r="G298" s="61" t="s">
        <v>2110</v>
      </c>
      <c r="H298" s="66">
        <v>2192</v>
      </c>
      <c r="I298" s="80">
        <v>340</v>
      </c>
      <c r="J298" s="80">
        <v>340</v>
      </c>
      <c r="K298" s="80">
        <v>340</v>
      </c>
      <c r="L298" s="80">
        <v>340</v>
      </c>
      <c r="M298" s="80">
        <v>340</v>
      </c>
      <c r="N298" s="81">
        <v>340</v>
      </c>
    </row>
    <row r="299" spans="1:14" x14ac:dyDescent="0.45">
      <c r="A299" s="78">
        <f t="shared" si="12"/>
        <v>70</v>
      </c>
      <c r="B299" s="79">
        <f t="shared" si="13"/>
        <v>22.62857142857143</v>
      </c>
      <c r="C299" s="60" t="s">
        <v>1122</v>
      </c>
      <c r="D299" s="61" t="s">
        <v>1140</v>
      </c>
      <c r="E299" s="61" t="s">
        <v>1263</v>
      </c>
      <c r="F299" s="61" t="s">
        <v>937</v>
      </c>
      <c r="G299" s="61" t="s">
        <v>2112</v>
      </c>
      <c r="H299" s="66">
        <v>1584</v>
      </c>
      <c r="I299" s="80">
        <v>70</v>
      </c>
      <c r="J299" s="80">
        <v>70</v>
      </c>
      <c r="K299" s="80">
        <v>70</v>
      </c>
      <c r="L299" s="80">
        <v>70</v>
      </c>
      <c r="M299" s="80">
        <v>70</v>
      </c>
      <c r="N299" s="81">
        <v>70</v>
      </c>
    </row>
    <row r="300" spans="1:14" x14ac:dyDescent="0.45">
      <c r="A300" s="78">
        <f t="shared" si="12"/>
        <v>5</v>
      </c>
      <c r="B300" s="79">
        <f t="shared" si="13"/>
        <v>106.6</v>
      </c>
      <c r="C300" s="60" t="s">
        <v>1122</v>
      </c>
      <c r="D300" s="61" t="s">
        <v>1141</v>
      </c>
      <c r="E300" s="61" t="s">
        <v>1253</v>
      </c>
      <c r="F300" s="61" t="s">
        <v>826</v>
      </c>
      <c r="G300" s="61" t="s">
        <v>2001</v>
      </c>
      <c r="H300" s="66">
        <v>533</v>
      </c>
      <c r="I300" s="80">
        <v>5</v>
      </c>
      <c r="J300" s="80">
        <v>5</v>
      </c>
      <c r="K300" s="80">
        <v>5</v>
      </c>
      <c r="L300" s="80">
        <v>5</v>
      </c>
      <c r="M300" s="80">
        <v>5</v>
      </c>
      <c r="N300" s="81">
        <v>5</v>
      </c>
    </row>
    <row r="301" spans="1:14" x14ac:dyDescent="0.45">
      <c r="A301" s="78">
        <f t="shared" si="12"/>
        <v>95</v>
      </c>
      <c r="B301" s="79">
        <f t="shared" si="13"/>
        <v>32.200000000000003</v>
      </c>
      <c r="C301" s="60" t="s">
        <v>1122</v>
      </c>
      <c r="D301" s="61" t="s">
        <v>1141</v>
      </c>
      <c r="E301" s="61" t="s">
        <v>1253</v>
      </c>
      <c r="F301" s="61" t="s">
        <v>825</v>
      </c>
      <c r="G301" s="61" t="s">
        <v>2000</v>
      </c>
      <c r="H301" s="66">
        <v>3059</v>
      </c>
      <c r="I301" s="80">
        <v>95</v>
      </c>
      <c r="J301" s="80">
        <v>95</v>
      </c>
      <c r="K301" s="80">
        <v>95</v>
      </c>
      <c r="L301" s="80">
        <v>95</v>
      </c>
      <c r="M301" s="80">
        <v>95</v>
      </c>
      <c r="N301" s="81">
        <v>95</v>
      </c>
    </row>
    <row r="302" spans="1:14" x14ac:dyDescent="0.45">
      <c r="A302" s="78">
        <f t="shared" si="12"/>
        <v>5</v>
      </c>
      <c r="B302" s="79">
        <f t="shared" si="13"/>
        <v>1043.8</v>
      </c>
      <c r="C302" s="60" t="s">
        <v>1122</v>
      </c>
      <c r="D302" s="61" t="s">
        <v>1141</v>
      </c>
      <c r="E302" s="61" t="s">
        <v>1253</v>
      </c>
      <c r="F302" s="61" t="s">
        <v>828</v>
      </c>
      <c r="G302" s="61" t="s">
        <v>2003</v>
      </c>
      <c r="H302" s="66">
        <v>5219</v>
      </c>
      <c r="I302" s="80">
        <v>5</v>
      </c>
      <c r="J302" s="80">
        <v>5</v>
      </c>
      <c r="K302" s="80">
        <v>5</v>
      </c>
      <c r="L302" s="80">
        <v>5</v>
      </c>
      <c r="M302" s="80">
        <v>5</v>
      </c>
      <c r="N302" s="81">
        <v>5</v>
      </c>
    </row>
    <row r="303" spans="1:14" x14ac:dyDescent="0.45">
      <c r="A303" s="78">
        <f t="shared" si="12"/>
        <v>20</v>
      </c>
      <c r="B303" s="79">
        <f t="shared" si="13"/>
        <v>53.7</v>
      </c>
      <c r="C303" s="60" t="s">
        <v>1122</v>
      </c>
      <c r="D303" s="61" t="s">
        <v>1141</v>
      </c>
      <c r="E303" s="61" t="s">
        <v>1253</v>
      </c>
      <c r="F303" s="61" t="s">
        <v>827</v>
      </c>
      <c r="G303" s="61" t="s">
        <v>2002</v>
      </c>
      <c r="H303" s="66">
        <v>1074</v>
      </c>
      <c r="I303" s="80">
        <v>20</v>
      </c>
      <c r="J303" s="80">
        <v>20</v>
      </c>
      <c r="K303" s="80">
        <v>20</v>
      </c>
      <c r="L303" s="80">
        <v>20</v>
      </c>
      <c r="M303" s="80">
        <v>20</v>
      </c>
      <c r="N303" s="81">
        <v>20</v>
      </c>
    </row>
    <row r="304" spans="1:14" x14ac:dyDescent="0.45">
      <c r="A304" s="78">
        <f t="shared" si="12"/>
        <v>62000</v>
      </c>
      <c r="B304" s="79">
        <f t="shared" si="13"/>
        <v>1.4516129032258066E-3</v>
      </c>
      <c r="C304" s="60" t="s">
        <v>1122</v>
      </c>
      <c r="D304" s="61" t="s">
        <v>1136</v>
      </c>
      <c r="E304" s="61" t="s">
        <v>1161</v>
      </c>
      <c r="F304" s="61" t="s">
        <v>181</v>
      </c>
      <c r="G304" s="61" t="s">
        <v>1357</v>
      </c>
      <c r="H304" s="66">
        <v>90</v>
      </c>
      <c r="I304" s="80">
        <v>70000</v>
      </c>
      <c r="J304" s="80">
        <v>70000</v>
      </c>
      <c r="K304" s="80">
        <v>46000</v>
      </c>
      <c r="L304" s="80">
        <v>46000</v>
      </c>
      <c r="M304" s="80">
        <v>46000</v>
      </c>
      <c r="N304" s="81">
        <v>46000</v>
      </c>
    </row>
    <row r="305" spans="1:14" x14ac:dyDescent="0.45">
      <c r="A305" s="78">
        <f t="shared" si="12"/>
        <v>19000</v>
      </c>
      <c r="B305" s="79">
        <f t="shared" si="13"/>
        <v>9.8315789473684204E-2</v>
      </c>
      <c r="C305" s="60" t="s">
        <v>1122</v>
      </c>
      <c r="D305" s="61" t="s">
        <v>1136</v>
      </c>
      <c r="E305" s="61" t="s">
        <v>1161</v>
      </c>
      <c r="F305" s="61" t="s">
        <v>178</v>
      </c>
      <c r="G305" s="61" t="s">
        <v>1354</v>
      </c>
      <c r="H305" s="66">
        <v>1868</v>
      </c>
      <c r="I305" s="80">
        <v>19000</v>
      </c>
      <c r="J305" s="80">
        <v>19000</v>
      </c>
      <c r="K305" s="80">
        <v>19000</v>
      </c>
      <c r="L305" s="80">
        <v>19000</v>
      </c>
      <c r="M305" s="80">
        <v>19000</v>
      </c>
      <c r="N305" s="81">
        <v>19000</v>
      </c>
    </row>
    <row r="306" spans="1:14" x14ac:dyDescent="0.45">
      <c r="A306" s="78">
        <f t="shared" si="12"/>
        <v>260</v>
      </c>
      <c r="B306" s="79">
        <f t="shared" si="13"/>
        <v>9.2346153846153847</v>
      </c>
      <c r="C306" s="60" t="s">
        <v>1123</v>
      </c>
      <c r="D306" s="61" t="s">
        <v>1143</v>
      </c>
      <c r="E306" s="61" t="s">
        <v>1209</v>
      </c>
      <c r="F306" s="61" t="s">
        <v>514</v>
      </c>
      <c r="G306" s="61" t="s">
        <v>1690</v>
      </c>
      <c r="H306" s="66">
        <v>2401</v>
      </c>
      <c r="I306" s="80">
        <v>260</v>
      </c>
      <c r="J306" s="80">
        <v>260</v>
      </c>
      <c r="K306" s="80">
        <v>260</v>
      </c>
      <c r="L306" s="80">
        <v>260</v>
      </c>
      <c r="M306" s="80">
        <v>260</v>
      </c>
      <c r="N306" s="81">
        <v>260</v>
      </c>
    </row>
    <row r="307" spans="1:14" x14ac:dyDescent="0.45">
      <c r="A307" s="78">
        <f t="shared" si="12"/>
        <v>320</v>
      </c>
      <c r="B307" s="79">
        <f t="shared" si="13"/>
        <v>2.1312500000000001</v>
      </c>
      <c r="C307" s="60" t="s">
        <v>1123</v>
      </c>
      <c r="D307" s="61" t="s">
        <v>1143</v>
      </c>
      <c r="E307" s="61" t="s">
        <v>1209</v>
      </c>
      <c r="F307" s="61" t="s">
        <v>518</v>
      </c>
      <c r="G307" s="61" t="s">
        <v>1694</v>
      </c>
      <c r="H307" s="66">
        <v>682</v>
      </c>
      <c r="I307" s="80">
        <v>320</v>
      </c>
      <c r="J307" s="80">
        <v>320</v>
      </c>
      <c r="K307" s="80">
        <v>320</v>
      </c>
      <c r="L307" s="80">
        <v>320</v>
      </c>
      <c r="M307" s="80">
        <v>320</v>
      </c>
      <c r="N307" s="81">
        <v>320</v>
      </c>
    </row>
    <row r="308" spans="1:14" x14ac:dyDescent="0.45">
      <c r="A308" s="78">
        <f t="shared" si="12"/>
        <v>230</v>
      </c>
      <c r="B308" s="79">
        <f t="shared" si="13"/>
        <v>2.3695652173913042</v>
      </c>
      <c r="C308" s="60" t="s">
        <v>1123</v>
      </c>
      <c r="D308" s="61" t="s">
        <v>1143</v>
      </c>
      <c r="E308" s="61" t="s">
        <v>1209</v>
      </c>
      <c r="F308" s="61" t="s">
        <v>520</v>
      </c>
      <c r="G308" s="61" t="s">
        <v>1696</v>
      </c>
      <c r="H308" s="66">
        <v>545</v>
      </c>
      <c r="I308" s="80">
        <v>230</v>
      </c>
      <c r="J308" s="80">
        <v>230</v>
      </c>
      <c r="K308" s="80">
        <v>230</v>
      </c>
      <c r="L308" s="80">
        <v>230</v>
      </c>
      <c r="M308" s="80">
        <v>230</v>
      </c>
      <c r="N308" s="81">
        <v>230</v>
      </c>
    </row>
    <row r="309" spans="1:14" x14ac:dyDescent="0.45">
      <c r="A309" s="78">
        <f t="shared" si="12"/>
        <v>120</v>
      </c>
      <c r="B309" s="79">
        <f t="shared" si="13"/>
        <v>0</v>
      </c>
      <c r="C309" s="60" t="s">
        <v>1123</v>
      </c>
      <c r="D309" s="61" t="s">
        <v>1143</v>
      </c>
      <c r="E309" s="61" t="s">
        <v>1209</v>
      </c>
      <c r="F309" s="61" t="s">
        <v>522</v>
      </c>
      <c r="G309" s="61" t="s">
        <v>1698</v>
      </c>
      <c r="H309" s="66">
        <v>0</v>
      </c>
      <c r="I309" s="80">
        <v>130</v>
      </c>
      <c r="J309" s="80">
        <v>130</v>
      </c>
      <c r="K309" s="80">
        <v>100</v>
      </c>
      <c r="L309" s="80">
        <v>100</v>
      </c>
      <c r="M309" s="80">
        <v>100</v>
      </c>
      <c r="N309" s="81">
        <v>100</v>
      </c>
    </row>
    <row r="310" spans="1:14" x14ac:dyDescent="0.45">
      <c r="A310" s="78">
        <f t="shared" si="12"/>
        <v>40</v>
      </c>
      <c r="B310" s="79">
        <f t="shared" si="13"/>
        <v>5.0250000000000004</v>
      </c>
      <c r="C310" s="60" t="s">
        <v>1122</v>
      </c>
      <c r="D310" s="61" t="s">
        <v>1140</v>
      </c>
      <c r="E310" s="61" t="s">
        <v>1269</v>
      </c>
      <c r="F310" s="61" t="s">
        <v>1017</v>
      </c>
      <c r="G310" s="61" t="s">
        <v>2192</v>
      </c>
      <c r="H310" s="66">
        <v>201</v>
      </c>
      <c r="I310" s="80">
        <v>40</v>
      </c>
      <c r="J310" s="80">
        <v>40</v>
      </c>
      <c r="K310" s="80">
        <v>40</v>
      </c>
      <c r="L310" s="80">
        <v>40</v>
      </c>
      <c r="M310" s="80">
        <v>40</v>
      </c>
      <c r="N310" s="81">
        <v>20</v>
      </c>
    </row>
    <row r="311" spans="1:14" x14ac:dyDescent="0.45">
      <c r="A311" s="78">
        <f t="shared" si="12"/>
        <v>32000</v>
      </c>
      <c r="B311" s="79">
        <f t="shared" si="13"/>
        <v>0.48362500000000003</v>
      </c>
      <c r="C311" s="60" t="s">
        <v>1122</v>
      </c>
      <c r="D311" s="61" t="s">
        <v>1136</v>
      </c>
      <c r="E311" s="61" t="s">
        <v>1161</v>
      </c>
      <c r="F311" s="61" t="s">
        <v>184</v>
      </c>
      <c r="G311" s="61" t="s">
        <v>1360</v>
      </c>
      <c r="H311" s="66">
        <v>15476</v>
      </c>
      <c r="I311" s="80">
        <v>32000</v>
      </c>
      <c r="J311" s="80">
        <v>32000</v>
      </c>
      <c r="K311" s="80">
        <v>32000</v>
      </c>
      <c r="L311" s="80">
        <v>32000</v>
      </c>
      <c r="M311" s="80">
        <v>32000</v>
      </c>
      <c r="N311" s="81">
        <v>32000</v>
      </c>
    </row>
    <row r="312" spans="1:14" x14ac:dyDescent="0.45">
      <c r="A312" s="78">
        <f t="shared" si="12"/>
        <v>7800</v>
      </c>
      <c r="B312" s="79">
        <f t="shared" si="13"/>
        <v>0.92666666666666664</v>
      </c>
      <c r="C312" s="60" t="s">
        <v>1122</v>
      </c>
      <c r="D312" s="61" t="s">
        <v>1136</v>
      </c>
      <c r="E312" s="61" t="s">
        <v>1161</v>
      </c>
      <c r="F312" s="61" t="s">
        <v>187</v>
      </c>
      <c r="G312" s="61" t="s">
        <v>1363</v>
      </c>
      <c r="H312" s="66">
        <v>7228</v>
      </c>
      <c r="I312" s="80">
        <v>7200</v>
      </c>
      <c r="J312" s="80">
        <v>7200</v>
      </c>
      <c r="K312" s="80">
        <v>9000</v>
      </c>
      <c r="L312" s="80">
        <v>7200</v>
      </c>
      <c r="M312" s="80">
        <v>2300</v>
      </c>
      <c r="N312" s="81">
        <v>2300</v>
      </c>
    </row>
    <row r="313" spans="1:14" x14ac:dyDescent="0.45">
      <c r="A313" s="78">
        <f t="shared" si="12"/>
        <v>1073.3333333333333</v>
      </c>
      <c r="B313" s="79">
        <f t="shared" si="13"/>
        <v>10.062111801242237</v>
      </c>
      <c r="C313" s="60" t="s">
        <v>1122</v>
      </c>
      <c r="D313" s="61" t="s">
        <v>1136</v>
      </c>
      <c r="E313" s="61" t="s">
        <v>1161</v>
      </c>
      <c r="F313" s="61" t="s">
        <v>183</v>
      </c>
      <c r="G313" s="61" t="s">
        <v>1359</v>
      </c>
      <c r="H313" s="66">
        <v>10800</v>
      </c>
      <c r="I313" s="80">
        <v>1500</v>
      </c>
      <c r="J313" s="80">
        <v>860</v>
      </c>
      <c r="K313" s="80">
        <v>860</v>
      </c>
      <c r="L313" s="80">
        <v>860</v>
      </c>
      <c r="M313" s="80">
        <v>860</v>
      </c>
      <c r="N313" s="81">
        <v>860</v>
      </c>
    </row>
    <row r="314" spans="1:14" x14ac:dyDescent="0.45">
      <c r="A314" s="78">
        <f t="shared" si="12"/>
        <v>580</v>
      </c>
      <c r="B314" s="79">
        <f t="shared" si="13"/>
        <v>41.217241379310344</v>
      </c>
      <c r="C314" s="60" t="s">
        <v>1122</v>
      </c>
      <c r="D314" s="61" t="s">
        <v>1136</v>
      </c>
      <c r="E314" s="61" t="s">
        <v>1161</v>
      </c>
      <c r="F314" s="61" t="s">
        <v>180</v>
      </c>
      <c r="G314" s="61" t="s">
        <v>1356</v>
      </c>
      <c r="H314" s="66">
        <v>23906</v>
      </c>
      <c r="I314" s="80">
        <v>580</v>
      </c>
      <c r="J314" s="80">
        <v>580</v>
      </c>
      <c r="K314" s="80">
        <v>580</v>
      </c>
      <c r="L314" s="80">
        <v>580</v>
      </c>
      <c r="M314" s="80">
        <v>580</v>
      </c>
      <c r="N314" s="81">
        <v>580</v>
      </c>
    </row>
    <row r="315" spans="1:14" x14ac:dyDescent="0.45">
      <c r="A315" s="78">
        <f t="shared" si="12"/>
        <v>500</v>
      </c>
      <c r="B315" s="79">
        <f t="shared" si="13"/>
        <v>7.2839999999999998</v>
      </c>
      <c r="C315" s="60" t="s">
        <v>1122</v>
      </c>
      <c r="D315" s="61" t="s">
        <v>1136</v>
      </c>
      <c r="E315" s="61" t="s">
        <v>1161</v>
      </c>
      <c r="F315" s="61" t="s">
        <v>179</v>
      </c>
      <c r="G315" s="61" t="s">
        <v>1355</v>
      </c>
      <c r="H315" s="66">
        <v>3642</v>
      </c>
      <c r="I315" s="80">
        <v>500</v>
      </c>
      <c r="J315" s="80">
        <v>500</v>
      </c>
      <c r="K315" s="80">
        <v>500</v>
      </c>
      <c r="L315" s="80">
        <v>500</v>
      </c>
      <c r="M315" s="80">
        <v>500</v>
      </c>
      <c r="N315" s="81">
        <v>500</v>
      </c>
    </row>
    <row r="316" spans="1:14" x14ac:dyDescent="0.45">
      <c r="A316" s="78">
        <f t="shared" si="12"/>
        <v>350</v>
      </c>
      <c r="B316" s="79">
        <f t="shared" si="13"/>
        <v>13.214285714285714</v>
      </c>
      <c r="C316" s="60" t="s">
        <v>1122</v>
      </c>
      <c r="D316" s="61" t="s">
        <v>1136</v>
      </c>
      <c r="E316" s="61" t="s">
        <v>1161</v>
      </c>
      <c r="F316" s="61" t="s">
        <v>182</v>
      </c>
      <c r="G316" s="61" t="s">
        <v>1358</v>
      </c>
      <c r="H316" s="66">
        <v>4625</v>
      </c>
      <c r="I316" s="80">
        <v>350</v>
      </c>
      <c r="J316" s="80">
        <v>350</v>
      </c>
      <c r="K316" s="80">
        <v>350</v>
      </c>
      <c r="L316" s="80">
        <v>350</v>
      </c>
      <c r="M316" s="80">
        <v>350</v>
      </c>
      <c r="N316" s="81">
        <v>350</v>
      </c>
    </row>
    <row r="317" spans="1:14" x14ac:dyDescent="0.45">
      <c r="A317" s="78">
        <f t="shared" si="12"/>
        <v>330</v>
      </c>
      <c r="B317" s="79">
        <f t="shared" si="13"/>
        <v>14.666666666666666</v>
      </c>
      <c r="C317" s="60" t="s">
        <v>1122</v>
      </c>
      <c r="D317" s="61" t="s">
        <v>1136</v>
      </c>
      <c r="E317" s="61" t="s">
        <v>1161</v>
      </c>
      <c r="F317" s="61" t="s">
        <v>186</v>
      </c>
      <c r="G317" s="61" t="s">
        <v>1362</v>
      </c>
      <c r="H317" s="66">
        <v>4840</v>
      </c>
      <c r="I317" s="80">
        <v>330</v>
      </c>
      <c r="J317" s="80">
        <v>330</v>
      </c>
      <c r="K317" s="80">
        <v>330</v>
      </c>
      <c r="L317" s="80">
        <v>330</v>
      </c>
      <c r="M317" s="80">
        <v>330</v>
      </c>
      <c r="N317" s="81">
        <v>330</v>
      </c>
    </row>
    <row r="318" spans="1:14" x14ac:dyDescent="0.45">
      <c r="A318" s="78">
        <f t="shared" si="12"/>
        <v>1516.6666666666667</v>
      </c>
      <c r="B318" s="79">
        <f t="shared" si="13"/>
        <v>2.1085714285714285</v>
      </c>
      <c r="C318" s="60" t="s">
        <v>1122</v>
      </c>
      <c r="D318" s="61" t="s">
        <v>1136</v>
      </c>
      <c r="E318" s="61" t="s">
        <v>1161</v>
      </c>
      <c r="F318" s="61" t="s">
        <v>185</v>
      </c>
      <c r="G318" s="61" t="s">
        <v>1361</v>
      </c>
      <c r="H318" s="66">
        <v>3198</v>
      </c>
      <c r="I318" s="80">
        <v>2000</v>
      </c>
      <c r="J318" s="80">
        <v>2000</v>
      </c>
      <c r="K318" s="80">
        <v>550</v>
      </c>
      <c r="L318" s="80">
        <v>550</v>
      </c>
      <c r="M318" s="80">
        <v>550</v>
      </c>
      <c r="N318" s="81">
        <v>550</v>
      </c>
    </row>
    <row r="319" spans="1:14" x14ac:dyDescent="0.45">
      <c r="A319" s="78">
        <f t="shared" si="12"/>
        <v>30</v>
      </c>
      <c r="B319" s="79">
        <f t="shared" si="13"/>
        <v>21.933333333333334</v>
      </c>
      <c r="C319" s="60" t="s">
        <v>1122</v>
      </c>
      <c r="D319" s="61" t="s">
        <v>1140</v>
      </c>
      <c r="E319" s="61" t="s">
        <v>1269</v>
      </c>
      <c r="F319" s="61" t="s">
        <v>1018</v>
      </c>
      <c r="G319" s="61" t="s">
        <v>2193</v>
      </c>
      <c r="H319" s="66">
        <v>658</v>
      </c>
      <c r="I319" s="80">
        <v>30</v>
      </c>
      <c r="J319" s="80">
        <v>30</v>
      </c>
      <c r="K319" s="80">
        <v>30</v>
      </c>
      <c r="L319" s="80">
        <v>30</v>
      </c>
      <c r="M319" s="80">
        <v>30</v>
      </c>
      <c r="N319" s="81">
        <v>30</v>
      </c>
    </row>
    <row r="320" spans="1:14" x14ac:dyDescent="0.45">
      <c r="A320" s="78">
        <f t="shared" si="12"/>
        <v>140</v>
      </c>
      <c r="B320" s="79">
        <f t="shared" si="13"/>
        <v>20.399999999999999</v>
      </c>
      <c r="C320" s="60" t="s">
        <v>1122</v>
      </c>
      <c r="D320" s="61" t="s">
        <v>1140</v>
      </c>
      <c r="E320" s="61" t="s">
        <v>1269</v>
      </c>
      <c r="F320" s="61" t="s">
        <v>1020</v>
      </c>
      <c r="G320" s="61" t="s">
        <v>2195</v>
      </c>
      <c r="H320" s="66">
        <v>2856</v>
      </c>
      <c r="I320" s="80">
        <v>140</v>
      </c>
      <c r="J320" s="80">
        <v>140</v>
      </c>
      <c r="K320" s="80">
        <v>140</v>
      </c>
      <c r="L320" s="80">
        <v>140</v>
      </c>
      <c r="M320" s="80">
        <v>140</v>
      </c>
      <c r="N320" s="81">
        <v>140</v>
      </c>
    </row>
    <row r="321" spans="1:14" x14ac:dyDescent="0.45">
      <c r="A321" s="78">
        <f t="shared" si="12"/>
        <v>850</v>
      </c>
      <c r="B321" s="79">
        <f t="shared" si="13"/>
        <v>0.83647058823529408</v>
      </c>
      <c r="C321" s="60" t="s">
        <v>1122</v>
      </c>
      <c r="D321" s="61" t="s">
        <v>1140</v>
      </c>
      <c r="E321" s="61" t="s">
        <v>1269</v>
      </c>
      <c r="F321" s="61" t="s">
        <v>1019</v>
      </c>
      <c r="G321" s="61" t="s">
        <v>2194</v>
      </c>
      <c r="H321" s="66">
        <v>711</v>
      </c>
      <c r="I321" s="80">
        <v>850</v>
      </c>
      <c r="J321" s="80">
        <v>850</v>
      </c>
      <c r="K321" s="80">
        <v>850</v>
      </c>
      <c r="L321" s="80">
        <v>850</v>
      </c>
      <c r="M321" s="80">
        <v>850</v>
      </c>
      <c r="N321" s="81">
        <v>850</v>
      </c>
    </row>
    <row r="322" spans="1:14" x14ac:dyDescent="0.45">
      <c r="A322" s="78">
        <f t="shared" si="12"/>
        <v>500</v>
      </c>
      <c r="B322" s="79">
        <f t="shared" si="13"/>
        <v>0</v>
      </c>
      <c r="C322" s="60" t="s">
        <v>1122</v>
      </c>
      <c r="D322" s="61" t="s">
        <v>1130</v>
      </c>
      <c r="E322" s="61" t="s">
        <v>1178</v>
      </c>
      <c r="F322" s="61" t="s">
        <v>288</v>
      </c>
      <c r="G322" s="61" t="s">
        <v>1464</v>
      </c>
      <c r="H322" s="66">
        <v>0</v>
      </c>
      <c r="I322" s="80">
        <v>500</v>
      </c>
      <c r="J322" s="80">
        <v>500</v>
      </c>
      <c r="K322" s="80">
        <v>500</v>
      </c>
      <c r="L322" s="80">
        <v>500</v>
      </c>
      <c r="M322" s="80">
        <v>2200</v>
      </c>
      <c r="N322" s="81">
        <v>2200</v>
      </c>
    </row>
    <row r="323" spans="1:14" x14ac:dyDescent="0.45">
      <c r="A323" s="78">
        <f t="shared" si="12"/>
        <v>150</v>
      </c>
      <c r="B323" s="79">
        <f t="shared" si="13"/>
        <v>29.54</v>
      </c>
      <c r="C323" s="60" t="s">
        <v>1122</v>
      </c>
      <c r="D323" s="61" t="s">
        <v>1130</v>
      </c>
      <c r="E323" s="61" t="s">
        <v>1178</v>
      </c>
      <c r="F323" s="61" t="s">
        <v>290</v>
      </c>
      <c r="G323" s="61" t="s">
        <v>1466</v>
      </c>
      <c r="H323" s="66">
        <v>4431</v>
      </c>
      <c r="I323" s="80">
        <v>150</v>
      </c>
      <c r="J323" s="80">
        <v>150</v>
      </c>
      <c r="K323" s="80">
        <v>150</v>
      </c>
      <c r="L323" s="80">
        <v>350</v>
      </c>
      <c r="M323" s="80">
        <v>550</v>
      </c>
      <c r="N323" s="81">
        <v>550</v>
      </c>
    </row>
    <row r="324" spans="1:14" x14ac:dyDescent="0.45">
      <c r="A324" s="78">
        <f t="shared" si="12"/>
        <v>2800</v>
      </c>
      <c r="B324" s="79">
        <f t="shared" si="13"/>
        <v>4.6603571428571424</v>
      </c>
      <c r="C324" s="60" t="s">
        <v>1122</v>
      </c>
      <c r="D324" s="61" t="s">
        <v>1130</v>
      </c>
      <c r="E324" s="61" t="s">
        <v>1178</v>
      </c>
      <c r="F324" s="61" t="s">
        <v>292</v>
      </c>
      <c r="G324" s="61" t="s">
        <v>1468</v>
      </c>
      <c r="H324" s="66">
        <v>13049</v>
      </c>
      <c r="I324" s="80">
        <v>2800</v>
      </c>
      <c r="J324" s="80">
        <v>2800</v>
      </c>
      <c r="K324" s="80">
        <v>2800</v>
      </c>
      <c r="L324" s="80">
        <v>3550</v>
      </c>
      <c r="M324" s="80">
        <v>3550</v>
      </c>
      <c r="N324" s="81">
        <v>3550</v>
      </c>
    </row>
    <row r="325" spans="1:14" x14ac:dyDescent="0.45">
      <c r="A325" s="78">
        <f t="shared" si="12"/>
        <v>500</v>
      </c>
      <c r="B325" s="79">
        <f t="shared" si="13"/>
        <v>9.9979999999999993</v>
      </c>
      <c r="C325" s="60" t="s">
        <v>1122</v>
      </c>
      <c r="D325" s="61" t="s">
        <v>1130</v>
      </c>
      <c r="E325" s="61" t="s">
        <v>1178</v>
      </c>
      <c r="F325" s="61" t="s">
        <v>294</v>
      </c>
      <c r="G325" s="61" t="s">
        <v>1470</v>
      </c>
      <c r="H325" s="66">
        <v>4999</v>
      </c>
      <c r="I325" s="80">
        <v>500</v>
      </c>
      <c r="J325" s="80">
        <v>500</v>
      </c>
      <c r="K325" s="80">
        <v>500</v>
      </c>
      <c r="L325" s="80">
        <v>1200</v>
      </c>
      <c r="M325" s="80">
        <v>1800</v>
      </c>
      <c r="N325" s="81">
        <v>1800</v>
      </c>
    </row>
    <row r="326" spans="1:14" x14ac:dyDescent="0.45">
      <c r="A326" s="78">
        <f t="shared" si="12"/>
        <v>5333.333333333333</v>
      </c>
      <c r="B326" s="79">
        <f t="shared" si="13"/>
        <v>4.2153749999999999</v>
      </c>
      <c r="C326" s="60" t="s">
        <v>1123</v>
      </c>
      <c r="D326" s="61" t="s">
        <v>1132</v>
      </c>
      <c r="E326" s="61" t="s">
        <v>1174</v>
      </c>
      <c r="F326" s="61" t="s">
        <v>257</v>
      </c>
      <c r="G326" s="61" t="s">
        <v>1433</v>
      </c>
      <c r="H326" s="66">
        <v>22482</v>
      </c>
      <c r="I326" s="80">
        <v>5000</v>
      </c>
      <c r="J326" s="80">
        <v>5000</v>
      </c>
      <c r="K326" s="80">
        <v>6000</v>
      </c>
      <c r="L326" s="80">
        <v>6000</v>
      </c>
      <c r="M326" s="80">
        <v>6000</v>
      </c>
      <c r="N326" s="81">
        <v>6000</v>
      </c>
    </row>
    <row r="327" spans="1:14" x14ac:dyDescent="0.45">
      <c r="A327" s="78">
        <f t="shared" si="12"/>
        <v>800</v>
      </c>
      <c r="B327" s="79">
        <f t="shared" si="13"/>
        <v>13.88875</v>
      </c>
      <c r="C327" s="60" t="s">
        <v>1123</v>
      </c>
      <c r="D327" s="61" t="s">
        <v>1132</v>
      </c>
      <c r="E327" s="61" t="s">
        <v>1174</v>
      </c>
      <c r="F327" s="61" t="s">
        <v>258</v>
      </c>
      <c r="G327" s="61" t="s">
        <v>1434</v>
      </c>
      <c r="H327" s="66">
        <v>11111</v>
      </c>
      <c r="I327" s="80">
        <v>800</v>
      </c>
      <c r="J327" s="80">
        <v>800</v>
      </c>
      <c r="K327" s="80">
        <v>800</v>
      </c>
      <c r="L327" s="80">
        <v>800</v>
      </c>
      <c r="M327" s="80">
        <v>800</v>
      </c>
      <c r="N327" s="81">
        <v>800</v>
      </c>
    </row>
    <row r="328" spans="1:14" x14ac:dyDescent="0.45">
      <c r="A328" s="78">
        <f t="shared" si="12"/>
        <v>1016.6666666666666</v>
      </c>
      <c r="B328" s="79">
        <f t="shared" si="13"/>
        <v>13.410491803278688</v>
      </c>
      <c r="C328" s="60" t="s">
        <v>1122</v>
      </c>
      <c r="D328" s="61" t="s">
        <v>1132</v>
      </c>
      <c r="E328" s="61" t="s">
        <v>1174</v>
      </c>
      <c r="F328" s="61" t="s">
        <v>259</v>
      </c>
      <c r="G328" s="61" t="s">
        <v>1435</v>
      </c>
      <c r="H328" s="66">
        <v>13634</v>
      </c>
      <c r="I328" s="80">
        <v>950</v>
      </c>
      <c r="J328" s="80">
        <v>1000</v>
      </c>
      <c r="K328" s="80">
        <v>1100</v>
      </c>
      <c r="L328" s="80">
        <v>1100</v>
      </c>
      <c r="M328" s="80">
        <v>1100</v>
      </c>
      <c r="N328" s="81">
        <v>1100</v>
      </c>
    </row>
    <row r="329" spans="1:14" x14ac:dyDescent="0.45">
      <c r="A329" s="78">
        <f t="shared" si="12"/>
        <v>623.33333333333337</v>
      </c>
      <c r="B329" s="79">
        <f t="shared" si="13"/>
        <v>21.545454545454543</v>
      </c>
      <c r="C329" s="60" t="s">
        <v>1122</v>
      </c>
      <c r="D329" s="61" t="s">
        <v>1132</v>
      </c>
      <c r="E329" s="61" t="s">
        <v>1174</v>
      </c>
      <c r="F329" s="61" t="s">
        <v>260</v>
      </c>
      <c r="G329" s="61" t="s">
        <v>1436</v>
      </c>
      <c r="H329" s="66">
        <v>13430</v>
      </c>
      <c r="I329" s="80">
        <v>500</v>
      </c>
      <c r="J329" s="80">
        <v>620</v>
      </c>
      <c r="K329" s="80">
        <v>750</v>
      </c>
      <c r="L329" s="80">
        <v>750</v>
      </c>
      <c r="M329" s="80">
        <v>750</v>
      </c>
      <c r="N329" s="81">
        <v>750</v>
      </c>
    </row>
    <row r="330" spans="1:14" x14ac:dyDescent="0.45">
      <c r="A330" s="78">
        <f t="shared" si="12"/>
        <v>0</v>
      </c>
      <c r="B330" s="79">
        <f t="shared" si="13"/>
        <v>0</v>
      </c>
      <c r="C330" s="60" t="s">
        <v>1122</v>
      </c>
      <c r="D330" s="61" t="s">
        <v>1139</v>
      </c>
      <c r="E330" s="61" t="s">
        <v>1244</v>
      </c>
      <c r="F330" s="61" t="s">
        <v>777</v>
      </c>
      <c r="G330" s="61" t="s">
        <v>1952</v>
      </c>
      <c r="H330" s="66">
        <v>3</v>
      </c>
      <c r="I330" s="80">
        <v>0</v>
      </c>
      <c r="J330" s="80">
        <v>0</v>
      </c>
      <c r="K330" s="80">
        <v>0</v>
      </c>
      <c r="L330" s="80">
        <v>0</v>
      </c>
      <c r="M330" s="80">
        <v>0</v>
      </c>
      <c r="N330" s="81">
        <v>0</v>
      </c>
    </row>
    <row r="331" spans="1:14" x14ac:dyDescent="0.45">
      <c r="A331" s="78">
        <f t="shared" si="12"/>
        <v>446.66666666666669</v>
      </c>
      <c r="B331" s="79">
        <f t="shared" si="13"/>
        <v>6.9559701492537309</v>
      </c>
      <c r="C331" s="60" t="s">
        <v>1122</v>
      </c>
      <c r="D331" s="61" t="s">
        <v>1139</v>
      </c>
      <c r="E331" s="61" t="s">
        <v>1197</v>
      </c>
      <c r="F331" s="61" t="s">
        <v>395</v>
      </c>
      <c r="G331" s="61" t="s">
        <v>1571</v>
      </c>
      <c r="H331" s="66">
        <v>3107</v>
      </c>
      <c r="I331" s="80">
        <v>1000</v>
      </c>
      <c r="J331" s="80">
        <v>170</v>
      </c>
      <c r="K331" s="80">
        <v>170</v>
      </c>
      <c r="L331" s="80">
        <v>170</v>
      </c>
      <c r="M331" s="80">
        <v>170</v>
      </c>
      <c r="N331" s="81">
        <v>170</v>
      </c>
    </row>
    <row r="332" spans="1:14" x14ac:dyDescent="0.45">
      <c r="A332" s="78">
        <f t="shared" si="12"/>
        <v>320</v>
      </c>
      <c r="B332" s="79">
        <f t="shared" si="13"/>
        <v>14.728125</v>
      </c>
      <c r="C332" s="60" t="s">
        <v>1122</v>
      </c>
      <c r="D332" s="61" t="s">
        <v>1139</v>
      </c>
      <c r="E332" s="61" t="s">
        <v>1197</v>
      </c>
      <c r="F332" s="61" t="s">
        <v>396</v>
      </c>
      <c r="G332" s="61" t="s">
        <v>1572</v>
      </c>
      <c r="H332" s="66">
        <v>4713</v>
      </c>
      <c r="I332" s="80">
        <v>400</v>
      </c>
      <c r="J332" s="80">
        <v>280</v>
      </c>
      <c r="K332" s="80">
        <v>280</v>
      </c>
      <c r="L332" s="80">
        <v>280</v>
      </c>
      <c r="M332" s="80">
        <v>280</v>
      </c>
      <c r="N332" s="81">
        <v>280</v>
      </c>
    </row>
    <row r="333" spans="1:14" x14ac:dyDescent="0.45">
      <c r="A333" s="78">
        <f t="shared" si="12"/>
        <v>1776.6666666666667</v>
      </c>
      <c r="B333" s="79">
        <f t="shared" si="13"/>
        <v>1.5405253283302063</v>
      </c>
      <c r="C333" s="60" t="s">
        <v>1122</v>
      </c>
      <c r="D333" s="61" t="s">
        <v>1139</v>
      </c>
      <c r="E333" s="61" t="s">
        <v>1197</v>
      </c>
      <c r="F333" s="61" t="s">
        <v>397</v>
      </c>
      <c r="G333" s="61" t="s">
        <v>1573</v>
      </c>
      <c r="H333" s="66">
        <v>2737</v>
      </c>
      <c r="I333" s="80">
        <v>2300</v>
      </c>
      <c r="J333" s="80">
        <v>1515</v>
      </c>
      <c r="K333" s="80">
        <v>1515</v>
      </c>
      <c r="L333" s="80">
        <v>1515</v>
      </c>
      <c r="M333" s="80">
        <v>1515</v>
      </c>
      <c r="N333" s="81">
        <v>1515</v>
      </c>
    </row>
    <row r="334" spans="1:14" x14ac:dyDescent="0.45">
      <c r="A334" s="78">
        <f t="shared" si="12"/>
        <v>503.33333333333331</v>
      </c>
      <c r="B334" s="79">
        <f t="shared" si="13"/>
        <v>4.1721854304635764E-2</v>
      </c>
      <c r="C334" s="60" t="s">
        <v>1122</v>
      </c>
      <c r="D334" s="61" t="s">
        <v>1139</v>
      </c>
      <c r="E334" s="61" t="s">
        <v>1197</v>
      </c>
      <c r="F334" s="61" t="s">
        <v>398</v>
      </c>
      <c r="G334" s="61" t="s">
        <v>1574</v>
      </c>
      <c r="H334" s="66">
        <v>21</v>
      </c>
      <c r="I334" s="80">
        <v>1000</v>
      </c>
      <c r="J334" s="80">
        <v>255</v>
      </c>
      <c r="K334" s="80">
        <v>255</v>
      </c>
      <c r="L334" s="80">
        <v>255</v>
      </c>
      <c r="M334" s="80">
        <v>255</v>
      </c>
      <c r="N334" s="81">
        <v>255</v>
      </c>
    </row>
    <row r="335" spans="1:14" x14ac:dyDescent="0.45">
      <c r="A335" s="78">
        <f t="shared" si="12"/>
        <v>460</v>
      </c>
      <c r="B335" s="79">
        <f t="shared" si="13"/>
        <v>3.6652173913043478</v>
      </c>
      <c r="C335" s="60" t="s">
        <v>1122</v>
      </c>
      <c r="D335" s="61" t="s">
        <v>1139</v>
      </c>
      <c r="E335" s="61" t="s">
        <v>1197</v>
      </c>
      <c r="F335" s="61" t="s">
        <v>399</v>
      </c>
      <c r="G335" s="61" t="s">
        <v>1575</v>
      </c>
      <c r="H335" s="66">
        <v>1686</v>
      </c>
      <c r="I335" s="80">
        <v>600</v>
      </c>
      <c r="J335" s="80">
        <v>390</v>
      </c>
      <c r="K335" s="80">
        <v>390</v>
      </c>
      <c r="L335" s="80">
        <v>390</v>
      </c>
      <c r="M335" s="80">
        <v>390</v>
      </c>
      <c r="N335" s="81">
        <v>390</v>
      </c>
    </row>
    <row r="336" spans="1:14" x14ac:dyDescent="0.45">
      <c r="A336" s="78">
        <f t="shared" si="12"/>
        <v>2000</v>
      </c>
      <c r="B336" s="79">
        <f t="shared" si="13"/>
        <v>3.722</v>
      </c>
      <c r="C336" s="60" t="s">
        <v>1122</v>
      </c>
      <c r="D336" s="61" t="s">
        <v>1139</v>
      </c>
      <c r="E336" s="61" t="s">
        <v>1197</v>
      </c>
      <c r="F336" s="61" t="s">
        <v>400</v>
      </c>
      <c r="G336" s="61" t="s">
        <v>1576</v>
      </c>
      <c r="H336" s="66">
        <v>7444</v>
      </c>
      <c r="I336" s="80">
        <v>2000</v>
      </c>
      <c r="J336" s="80">
        <v>2000</v>
      </c>
      <c r="K336" s="80">
        <v>2000</v>
      </c>
      <c r="L336" s="80">
        <v>2000</v>
      </c>
      <c r="M336" s="80">
        <v>2000</v>
      </c>
      <c r="N336" s="81">
        <v>2000</v>
      </c>
    </row>
    <row r="337" spans="1:14" x14ac:dyDescent="0.45">
      <c r="A337" s="78">
        <f t="shared" si="12"/>
        <v>12500</v>
      </c>
      <c r="B337" s="79">
        <f t="shared" si="13"/>
        <v>1.19848</v>
      </c>
      <c r="C337" s="60" t="s">
        <v>1122</v>
      </c>
      <c r="D337" s="61" t="s">
        <v>1141</v>
      </c>
      <c r="E337" s="61" t="s">
        <v>1190</v>
      </c>
      <c r="F337" s="61" t="s">
        <v>366</v>
      </c>
      <c r="G337" s="61" t="s">
        <v>1542</v>
      </c>
      <c r="H337" s="66">
        <v>14981</v>
      </c>
      <c r="I337" s="80">
        <v>12500</v>
      </c>
      <c r="J337" s="80">
        <v>12500</v>
      </c>
      <c r="K337" s="80">
        <v>12500</v>
      </c>
      <c r="L337" s="80">
        <v>12500</v>
      </c>
      <c r="M337" s="80">
        <v>12500</v>
      </c>
      <c r="N337" s="81">
        <v>8500</v>
      </c>
    </row>
    <row r="338" spans="1:14" x14ac:dyDescent="0.45">
      <c r="A338" s="78">
        <f t="shared" si="12"/>
        <v>800</v>
      </c>
      <c r="B338" s="79">
        <f t="shared" si="13"/>
        <v>4.7525000000000004</v>
      </c>
      <c r="C338" s="60" t="s">
        <v>1122</v>
      </c>
      <c r="D338" s="61" t="s">
        <v>1141</v>
      </c>
      <c r="E338" s="61" t="s">
        <v>1190</v>
      </c>
      <c r="F338" s="61" t="s">
        <v>365</v>
      </c>
      <c r="G338" s="61" t="s">
        <v>1541</v>
      </c>
      <c r="H338" s="66">
        <v>3802</v>
      </c>
      <c r="I338" s="80">
        <v>800</v>
      </c>
      <c r="J338" s="80">
        <v>800</v>
      </c>
      <c r="K338" s="80">
        <v>800</v>
      </c>
      <c r="L338" s="80">
        <v>800</v>
      </c>
      <c r="M338" s="80">
        <v>800</v>
      </c>
      <c r="N338" s="81">
        <v>630</v>
      </c>
    </row>
    <row r="339" spans="1:14" x14ac:dyDescent="0.45">
      <c r="A339" s="78">
        <f t="shared" si="12"/>
        <v>200</v>
      </c>
      <c r="B339" s="79">
        <f t="shared" si="13"/>
        <v>15.83</v>
      </c>
      <c r="C339" s="60" t="s">
        <v>1122</v>
      </c>
      <c r="D339" s="61" t="s">
        <v>1141</v>
      </c>
      <c r="E339" s="61" t="s">
        <v>1190</v>
      </c>
      <c r="F339" s="61" t="s">
        <v>364</v>
      </c>
      <c r="G339" s="61" t="s">
        <v>1540</v>
      </c>
      <c r="H339" s="66">
        <v>3166</v>
      </c>
      <c r="I339" s="80">
        <v>200</v>
      </c>
      <c r="J339" s="80">
        <v>200</v>
      </c>
      <c r="K339" s="80">
        <v>200</v>
      </c>
      <c r="L339" s="80">
        <v>200</v>
      </c>
      <c r="M339" s="80">
        <v>200</v>
      </c>
      <c r="N339" s="81">
        <v>170</v>
      </c>
    </row>
    <row r="340" spans="1:14" x14ac:dyDescent="0.45">
      <c r="A340" s="78">
        <f t="shared" si="12"/>
        <v>7000</v>
      </c>
      <c r="B340" s="79">
        <f t="shared" si="13"/>
        <v>2.2557142857142858</v>
      </c>
      <c r="C340" s="60" t="s">
        <v>1122</v>
      </c>
      <c r="D340" s="61" t="s">
        <v>1141</v>
      </c>
      <c r="E340" s="61" t="s">
        <v>1190</v>
      </c>
      <c r="F340" s="61" t="s">
        <v>369</v>
      </c>
      <c r="G340" s="61" t="s">
        <v>1545</v>
      </c>
      <c r="H340" s="66">
        <v>15790</v>
      </c>
      <c r="I340" s="80">
        <v>7000</v>
      </c>
      <c r="J340" s="80">
        <v>7000</v>
      </c>
      <c r="K340" s="80">
        <v>7000</v>
      </c>
      <c r="L340" s="80">
        <v>7000</v>
      </c>
      <c r="M340" s="80">
        <v>7000</v>
      </c>
      <c r="N340" s="81">
        <v>5000</v>
      </c>
    </row>
    <row r="341" spans="1:14" x14ac:dyDescent="0.45">
      <c r="A341" s="78">
        <f t="shared" si="12"/>
        <v>1100</v>
      </c>
      <c r="B341" s="79">
        <f t="shared" si="13"/>
        <v>2.6945454545454544</v>
      </c>
      <c r="C341" s="60" t="s">
        <v>1122</v>
      </c>
      <c r="D341" s="61" t="s">
        <v>1141</v>
      </c>
      <c r="E341" s="61" t="s">
        <v>1190</v>
      </c>
      <c r="F341" s="61" t="s">
        <v>368</v>
      </c>
      <c r="G341" s="61" t="s">
        <v>1544</v>
      </c>
      <c r="H341" s="66">
        <v>2964</v>
      </c>
      <c r="I341" s="80">
        <v>1100</v>
      </c>
      <c r="J341" s="80">
        <v>1100</v>
      </c>
      <c r="K341" s="80">
        <v>1100</v>
      </c>
      <c r="L341" s="80">
        <v>1100</v>
      </c>
      <c r="M341" s="80">
        <v>1100</v>
      </c>
      <c r="N341" s="81">
        <v>850</v>
      </c>
    </row>
    <row r="342" spans="1:14" x14ac:dyDescent="0.45">
      <c r="A342" s="78">
        <f t="shared" si="12"/>
        <v>1000</v>
      </c>
      <c r="B342" s="79">
        <f t="shared" si="13"/>
        <v>6.8079999999999998</v>
      </c>
      <c r="C342" s="60" t="s">
        <v>1122</v>
      </c>
      <c r="D342" s="61" t="s">
        <v>1141</v>
      </c>
      <c r="E342" s="61" t="s">
        <v>1190</v>
      </c>
      <c r="F342" s="61" t="s">
        <v>367</v>
      </c>
      <c r="G342" s="61" t="s">
        <v>1543</v>
      </c>
      <c r="H342" s="66">
        <v>6808</v>
      </c>
      <c r="I342" s="80">
        <v>1000</v>
      </c>
      <c r="J342" s="80">
        <v>1000</v>
      </c>
      <c r="K342" s="80">
        <v>1000</v>
      </c>
      <c r="L342" s="80">
        <v>1000</v>
      </c>
      <c r="M342" s="80">
        <v>1000</v>
      </c>
      <c r="N342" s="81">
        <v>750</v>
      </c>
    </row>
    <row r="343" spans="1:14" x14ac:dyDescent="0.45">
      <c r="A343" s="78">
        <f t="shared" si="12"/>
        <v>330</v>
      </c>
      <c r="B343" s="79">
        <f t="shared" si="13"/>
        <v>5.666666666666667</v>
      </c>
      <c r="C343" s="60" t="s">
        <v>1122</v>
      </c>
      <c r="D343" s="61" t="s">
        <v>1130</v>
      </c>
      <c r="E343" s="61" t="s">
        <v>1178</v>
      </c>
      <c r="F343" s="61" t="s">
        <v>281</v>
      </c>
      <c r="G343" s="61" t="s">
        <v>1457</v>
      </c>
      <c r="H343" s="66">
        <v>1870</v>
      </c>
      <c r="I343" s="80">
        <v>330</v>
      </c>
      <c r="J343" s="80">
        <v>330</v>
      </c>
      <c r="K343" s="80">
        <v>330</v>
      </c>
      <c r="L343" s="80">
        <v>330</v>
      </c>
      <c r="M343" s="80">
        <v>330</v>
      </c>
      <c r="N343" s="81">
        <v>330</v>
      </c>
    </row>
    <row r="344" spans="1:14" x14ac:dyDescent="0.45">
      <c r="A344" s="78">
        <f t="shared" si="12"/>
        <v>3500</v>
      </c>
      <c r="B344" s="79">
        <f t="shared" si="13"/>
        <v>2.0965714285714285</v>
      </c>
      <c r="C344" s="60" t="s">
        <v>1122</v>
      </c>
      <c r="D344" s="61" t="s">
        <v>1130</v>
      </c>
      <c r="E344" s="61" t="s">
        <v>1178</v>
      </c>
      <c r="F344" s="61" t="s">
        <v>285</v>
      </c>
      <c r="G344" s="61" t="s">
        <v>1461</v>
      </c>
      <c r="H344" s="66">
        <v>7338</v>
      </c>
      <c r="I344" s="80">
        <v>3500</v>
      </c>
      <c r="J344" s="80">
        <v>3500</v>
      </c>
      <c r="K344" s="80">
        <v>3500</v>
      </c>
      <c r="L344" s="80">
        <v>3000</v>
      </c>
      <c r="M344" s="80">
        <v>3000</v>
      </c>
      <c r="N344" s="81">
        <v>3000</v>
      </c>
    </row>
    <row r="345" spans="1:14" x14ac:dyDescent="0.45">
      <c r="A345" s="78">
        <f t="shared" si="12"/>
        <v>45</v>
      </c>
      <c r="B345" s="79">
        <f t="shared" si="13"/>
        <v>12.355555555555556</v>
      </c>
      <c r="C345" s="60" t="s">
        <v>1122</v>
      </c>
      <c r="D345" s="61" t="s">
        <v>1136</v>
      </c>
      <c r="E345" s="61" t="s">
        <v>1161</v>
      </c>
      <c r="F345" s="61" t="s">
        <v>188</v>
      </c>
      <c r="G345" s="61" t="s">
        <v>1364</v>
      </c>
      <c r="H345" s="66">
        <v>556</v>
      </c>
      <c r="I345" s="80">
        <v>45</v>
      </c>
      <c r="J345" s="80">
        <v>45</v>
      </c>
      <c r="K345" s="80">
        <v>45</v>
      </c>
      <c r="L345" s="80">
        <v>45</v>
      </c>
      <c r="M345" s="80">
        <v>45</v>
      </c>
      <c r="N345" s="81">
        <v>45</v>
      </c>
    </row>
    <row r="346" spans="1:14" x14ac:dyDescent="0.45">
      <c r="A346" s="78">
        <f t="shared" si="12"/>
        <v>25</v>
      </c>
      <c r="B346" s="79">
        <f t="shared" si="13"/>
        <v>114.44</v>
      </c>
      <c r="C346" s="60" t="s">
        <v>1122</v>
      </c>
      <c r="D346" s="61" t="s">
        <v>1136</v>
      </c>
      <c r="E346" s="61" t="s">
        <v>1161</v>
      </c>
      <c r="F346" s="61" t="s">
        <v>189</v>
      </c>
      <c r="G346" s="61" t="s">
        <v>1365</v>
      </c>
      <c r="H346" s="66">
        <v>2861</v>
      </c>
      <c r="I346" s="80">
        <v>25</v>
      </c>
      <c r="J346" s="80">
        <v>25</v>
      </c>
      <c r="K346" s="80">
        <v>25</v>
      </c>
      <c r="L346" s="80">
        <v>25</v>
      </c>
      <c r="M346" s="80">
        <v>25</v>
      </c>
      <c r="N346" s="81">
        <v>25</v>
      </c>
    </row>
    <row r="347" spans="1:14" x14ac:dyDescent="0.45">
      <c r="A347" s="78">
        <f t="shared" ref="A347:A387" si="14">AVERAGE(I347:K347)</f>
        <v>0</v>
      </c>
      <c r="B347" s="79">
        <f t="shared" ref="B347:B387" si="15">IFERROR(H347/A347,0)</f>
        <v>0</v>
      </c>
      <c r="C347" s="60" t="s">
        <v>1122</v>
      </c>
      <c r="D347" s="61" t="s">
        <v>1133</v>
      </c>
      <c r="E347" s="61" t="s">
        <v>1198</v>
      </c>
      <c r="F347" s="61" t="s">
        <v>432</v>
      </c>
      <c r="G347" s="61" t="s">
        <v>1608</v>
      </c>
      <c r="H347" s="66">
        <v>0</v>
      </c>
      <c r="I347" s="80">
        <v>0</v>
      </c>
      <c r="J347" s="80">
        <v>0</v>
      </c>
      <c r="K347" s="80">
        <v>0</v>
      </c>
      <c r="L347" s="80">
        <v>343.63611111111106</v>
      </c>
      <c r="M347" s="80">
        <v>343.63611111111106</v>
      </c>
      <c r="N347" s="81">
        <v>343.63611111111106</v>
      </c>
    </row>
    <row r="348" spans="1:14" x14ac:dyDescent="0.45">
      <c r="A348" s="78">
        <f t="shared" si="14"/>
        <v>0</v>
      </c>
      <c r="B348" s="79">
        <f t="shared" si="15"/>
        <v>0</v>
      </c>
      <c r="C348" s="60" t="s">
        <v>1122</v>
      </c>
      <c r="D348" s="61" t="s">
        <v>1133</v>
      </c>
      <c r="E348" s="61" t="s">
        <v>1198</v>
      </c>
      <c r="F348" s="61" t="s">
        <v>437</v>
      </c>
      <c r="G348" s="61" t="s">
        <v>1613</v>
      </c>
      <c r="H348" s="66">
        <v>0</v>
      </c>
      <c r="I348" s="80">
        <v>0</v>
      </c>
      <c r="J348" s="80">
        <v>0</v>
      </c>
      <c r="K348" s="80">
        <v>0</v>
      </c>
      <c r="L348" s="80">
        <v>401.81388888888887</v>
      </c>
      <c r="M348" s="80">
        <v>401.81388888888887</v>
      </c>
      <c r="N348" s="81">
        <v>401.81388888888887</v>
      </c>
    </row>
    <row r="349" spans="1:14" x14ac:dyDescent="0.45">
      <c r="A349" s="78">
        <f t="shared" si="14"/>
        <v>0</v>
      </c>
      <c r="B349" s="79">
        <f t="shared" si="15"/>
        <v>0</v>
      </c>
      <c r="C349" s="60" t="s">
        <v>1122</v>
      </c>
      <c r="D349" s="61" t="s">
        <v>1133</v>
      </c>
      <c r="E349" s="61" t="s">
        <v>1198</v>
      </c>
      <c r="F349" s="61" t="s">
        <v>441</v>
      </c>
      <c r="G349" s="61" t="s">
        <v>1617</v>
      </c>
      <c r="H349" s="66">
        <v>0</v>
      </c>
      <c r="I349" s="80">
        <v>0</v>
      </c>
      <c r="J349" s="80">
        <v>0</v>
      </c>
      <c r="K349" s="80">
        <v>0</v>
      </c>
      <c r="L349" s="80">
        <v>1477.3236111111109</v>
      </c>
      <c r="M349" s="80">
        <v>1477.3236111111109</v>
      </c>
      <c r="N349" s="81">
        <v>1477.3236111111109</v>
      </c>
    </row>
    <row r="350" spans="1:14" x14ac:dyDescent="0.45">
      <c r="A350" s="78">
        <f t="shared" si="14"/>
        <v>0</v>
      </c>
      <c r="B350" s="79">
        <f t="shared" si="15"/>
        <v>0</v>
      </c>
      <c r="C350" s="60" t="s">
        <v>1122</v>
      </c>
      <c r="D350" s="61" t="s">
        <v>1133</v>
      </c>
      <c r="E350" s="61" t="s">
        <v>1198</v>
      </c>
      <c r="F350" s="61" t="s">
        <v>430</v>
      </c>
      <c r="G350" s="61" t="s">
        <v>1606</v>
      </c>
      <c r="H350" s="66">
        <v>0</v>
      </c>
      <c r="I350" s="80">
        <v>0</v>
      </c>
      <c r="J350" s="80">
        <v>0</v>
      </c>
      <c r="K350" s="80">
        <v>0</v>
      </c>
      <c r="L350" s="80">
        <v>601.6583333333333</v>
      </c>
      <c r="M350" s="80">
        <v>601.6583333333333</v>
      </c>
      <c r="N350" s="81">
        <v>601.6583333333333</v>
      </c>
    </row>
    <row r="351" spans="1:14" x14ac:dyDescent="0.45">
      <c r="A351" s="78">
        <f t="shared" si="14"/>
        <v>0</v>
      </c>
      <c r="B351" s="79">
        <f t="shared" si="15"/>
        <v>0</v>
      </c>
      <c r="C351" s="60" t="s">
        <v>1122</v>
      </c>
      <c r="D351" s="61" t="s">
        <v>1133</v>
      </c>
      <c r="E351" s="61" t="s">
        <v>1198</v>
      </c>
      <c r="F351" s="61" t="s">
        <v>426</v>
      </c>
      <c r="G351" s="61" t="s">
        <v>1602</v>
      </c>
      <c r="H351" s="66">
        <v>0</v>
      </c>
      <c r="I351" s="80">
        <v>0</v>
      </c>
      <c r="J351" s="80">
        <v>0</v>
      </c>
      <c r="K351" s="80">
        <v>0</v>
      </c>
      <c r="L351" s="80">
        <v>208.28611111111113</v>
      </c>
      <c r="M351" s="80">
        <v>208.28611111111113</v>
      </c>
      <c r="N351" s="81">
        <v>208.28611111111113</v>
      </c>
    </row>
    <row r="352" spans="1:14" x14ac:dyDescent="0.45">
      <c r="A352" s="78">
        <f t="shared" si="14"/>
        <v>0</v>
      </c>
      <c r="B352" s="79">
        <f t="shared" si="15"/>
        <v>0</v>
      </c>
      <c r="C352" s="60" t="s">
        <v>1122</v>
      </c>
      <c r="D352" s="61" t="s">
        <v>1133</v>
      </c>
      <c r="E352" s="61" t="s">
        <v>1198</v>
      </c>
      <c r="F352" s="61" t="s">
        <v>428</v>
      </c>
      <c r="G352" s="61" t="s">
        <v>1604</v>
      </c>
      <c r="H352" s="66">
        <v>0</v>
      </c>
      <c r="I352" s="80">
        <v>0</v>
      </c>
      <c r="J352" s="80">
        <v>0</v>
      </c>
      <c r="K352" s="80">
        <v>0</v>
      </c>
      <c r="L352" s="80">
        <v>520.74305555555543</v>
      </c>
      <c r="M352" s="80">
        <v>520.74305555555543</v>
      </c>
      <c r="N352" s="81">
        <v>520.74305555555543</v>
      </c>
    </row>
    <row r="353" spans="1:14" x14ac:dyDescent="0.45">
      <c r="A353" s="78">
        <f t="shared" si="14"/>
        <v>70</v>
      </c>
      <c r="B353" s="79">
        <f t="shared" si="15"/>
        <v>6.9857142857142858</v>
      </c>
      <c r="C353" s="60" t="s">
        <v>1120</v>
      </c>
      <c r="D353" s="61" t="s">
        <v>1139</v>
      </c>
      <c r="E353" s="61" t="s">
        <v>1272</v>
      </c>
      <c r="F353" s="61" t="s">
        <v>1057</v>
      </c>
      <c r="G353" s="61" t="s">
        <v>2232</v>
      </c>
      <c r="H353" s="66">
        <v>489</v>
      </c>
      <c r="I353" s="80">
        <v>70</v>
      </c>
      <c r="J353" s="80">
        <v>70</v>
      </c>
      <c r="K353" s="80">
        <v>70</v>
      </c>
      <c r="L353" s="80">
        <v>70</v>
      </c>
      <c r="M353" s="80">
        <v>70</v>
      </c>
      <c r="N353" s="81">
        <v>70</v>
      </c>
    </row>
    <row r="354" spans="1:14" x14ac:dyDescent="0.45">
      <c r="A354" s="78">
        <f t="shared" si="14"/>
        <v>2200</v>
      </c>
      <c r="B354" s="79">
        <f t="shared" si="15"/>
        <v>5.9290909090909087</v>
      </c>
      <c r="C354" s="60" t="s">
        <v>1122</v>
      </c>
      <c r="D354" s="61" t="s">
        <v>1130</v>
      </c>
      <c r="E354" s="61" t="s">
        <v>1213</v>
      </c>
      <c r="F354" s="61" t="s">
        <v>534</v>
      </c>
      <c r="G354" s="61" t="s">
        <v>1710</v>
      </c>
      <c r="H354" s="66">
        <v>13044</v>
      </c>
      <c r="I354" s="80">
        <v>2100</v>
      </c>
      <c r="J354" s="80">
        <v>2200</v>
      </c>
      <c r="K354" s="80">
        <v>2300</v>
      </c>
      <c r="L354" s="80">
        <v>2300</v>
      </c>
      <c r="M354" s="80">
        <v>2300</v>
      </c>
      <c r="N354" s="81">
        <v>2300</v>
      </c>
    </row>
    <row r="355" spans="1:14" x14ac:dyDescent="0.45">
      <c r="A355" s="78">
        <f t="shared" si="14"/>
        <v>733.33333333333337</v>
      </c>
      <c r="B355" s="79">
        <f t="shared" si="15"/>
        <v>0</v>
      </c>
      <c r="C355" s="60" t="s">
        <v>1123</v>
      </c>
      <c r="D355" s="61" t="s">
        <v>1139</v>
      </c>
      <c r="E355" s="61" t="s">
        <v>1272</v>
      </c>
      <c r="F355" s="61" t="s">
        <v>1056</v>
      </c>
      <c r="G355" s="61" t="s">
        <v>2231</v>
      </c>
      <c r="H355" s="66">
        <v>0</v>
      </c>
      <c r="I355" s="80">
        <v>600</v>
      </c>
      <c r="J355" s="80">
        <v>800</v>
      </c>
      <c r="K355" s="80">
        <v>800</v>
      </c>
      <c r="L355" s="80">
        <v>800</v>
      </c>
      <c r="M355" s="80">
        <v>800</v>
      </c>
      <c r="N355" s="81">
        <v>800</v>
      </c>
    </row>
    <row r="356" spans="1:14" x14ac:dyDescent="0.45">
      <c r="A356" s="78">
        <f t="shared" si="14"/>
        <v>1696.6666666666667</v>
      </c>
      <c r="B356" s="79">
        <f t="shared" si="15"/>
        <v>3.4385068762278976</v>
      </c>
      <c r="C356" s="60" t="s">
        <v>1122</v>
      </c>
      <c r="D356" s="61" t="s">
        <v>1132</v>
      </c>
      <c r="E356" s="61" t="s">
        <v>1234</v>
      </c>
      <c r="F356" s="61" t="s">
        <v>647</v>
      </c>
      <c r="G356" s="61" t="s">
        <v>1822</v>
      </c>
      <c r="H356" s="66">
        <v>5834</v>
      </c>
      <c r="I356" s="80">
        <v>1600</v>
      </c>
      <c r="J356" s="80">
        <v>1700</v>
      </c>
      <c r="K356" s="80">
        <v>1790</v>
      </c>
      <c r="L356" s="80">
        <v>1790</v>
      </c>
      <c r="M356" s="80">
        <v>1790</v>
      </c>
      <c r="N356" s="81">
        <v>1790</v>
      </c>
    </row>
    <row r="357" spans="1:14" x14ac:dyDescent="0.45">
      <c r="A357" s="78">
        <f t="shared" si="14"/>
        <v>75</v>
      </c>
      <c r="B357" s="79">
        <f t="shared" si="15"/>
        <v>6.9733333333333336</v>
      </c>
      <c r="C357" s="60" t="s">
        <v>1121</v>
      </c>
      <c r="D357" s="61" t="s">
        <v>1143</v>
      </c>
      <c r="E357" s="61" t="s">
        <v>1209</v>
      </c>
      <c r="F357" s="61" t="s">
        <v>513</v>
      </c>
      <c r="G357" s="61" t="s">
        <v>1689</v>
      </c>
      <c r="H357" s="66">
        <v>523</v>
      </c>
      <c r="I357" s="80">
        <v>75</v>
      </c>
      <c r="J357" s="80">
        <v>75</v>
      </c>
      <c r="K357" s="80">
        <v>75</v>
      </c>
      <c r="L357" s="80">
        <v>75</v>
      </c>
      <c r="M357" s="80">
        <v>75</v>
      </c>
      <c r="N357" s="81">
        <v>75</v>
      </c>
    </row>
    <row r="358" spans="1:14" x14ac:dyDescent="0.45">
      <c r="A358" s="78">
        <f t="shared" si="14"/>
        <v>2033.3333333333333</v>
      </c>
      <c r="B358" s="79">
        <f t="shared" si="15"/>
        <v>5.4673770491803282</v>
      </c>
      <c r="C358" s="60" t="s">
        <v>1122</v>
      </c>
      <c r="D358" s="61" t="s">
        <v>1137</v>
      </c>
      <c r="E358" s="61" t="s">
        <v>1218</v>
      </c>
      <c r="F358" s="61" t="s">
        <v>568</v>
      </c>
      <c r="G358" s="61" t="s">
        <v>1743</v>
      </c>
      <c r="H358" s="66">
        <v>11117</v>
      </c>
      <c r="I358" s="80">
        <v>2100</v>
      </c>
      <c r="J358" s="80">
        <v>2000</v>
      </c>
      <c r="K358" s="80">
        <v>2000</v>
      </c>
      <c r="L358" s="80">
        <v>2000</v>
      </c>
      <c r="M358" s="80">
        <v>2000</v>
      </c>
      <c r="N358" s="81">
        <v>2000</v>
      </c>
    </row>
    <row r="359" spans="1:14" x14ac:dyDescent="0.45">
      <c r="A359" s="78">
        <f t="shared" si="14"/>
        <v>926.66666666666663</v>
      </c>
      <c r="B359" s="79">
        <f t="shared" si="15"/>
        <v>1.7395683453237412</v>
      </c>
      <c r="C359" s="60" t="s">
        <v>1122</v>
      </c>
      <c r="D359" s="61" t="s">
        <v>1137</v>
      </c>
      <c r="E359" s="61" t="s">
        <v>1218</v>
      </c>
      <c r="F359" s="61" t="s">
        <v>569</v>
      </c>
      <c r="G359" s="61" t="s">
        <v>1744</v>
      </c>
      <c r="H359" s="66">
        <v>1612</v>
      </c>
      <c r="I359" s="80">
        <v>980</v>
      </c>
      <c r="J359" s="80">
        <v>900</v>
      </c>
      <c r="K359" s="80">
        <v>900</v>
      </c>
      <c r="L359" s="80">
        <v>900</v>
      </c>
      <c r="M359" s="80">
        <v>900</v>
      </c>
      <c r="N359" s="81">
        <v>900</v>
      </c>
    </row>
    <row r="360" spans="1:14" x14ac:dyDescent="0.45">
      <c r="A360" s="78">
        <f t="shared" si="14"/>
        <v>55</v>
      </c>
      <c r="B360" s="79">
        <f t="shared" si="15"/>
        <v>23.418181818181818</v>
      </c>
      <c r="C360" s="60" t="s">
        <v>1122</v>
      </c>
      <c r="D360" s="61" t="s">
        <v>1137</v>
      </c>
      <c r="E360" s="61" t="s">
        <v>1218</v>
      </c>
      <c r="F360" s="61" t="s">
        <v>570</v>
      </c>
      <c r="G360" s="61" t="s">
        <v>1745</v>
      </c>
      <c r="H360" s="66">
        <v>1288</v>
      </c>
      <c r="I360" s="80">
        <v>55</v>
      </c>
      <c r="J360" s="80">
        <v>55</v>
      </c>
      <c r="K360" s="80">
        <v>55</v>
      </c>
      <c r="L360" s="80">
        <v>55</v>
      </c>
      <c r="M360" s="80">
        <v>55</v>
      </c>
      <c r="N360" s="81">
        <v>55</v>
      </c>
    </row>
    <row r="361" spans="1:14" x14ac:dyDescent="0.45">
      <c r="A361" s="78">
        <f t="shared" si="14"/>
        <v>466.66666666666669</v>
      </c>
      <c r="B361" s="79">
        <f t="shared" si="15"/>
        <v>1.2471428571428571</v>
      </c>
      <c r="C361" s="60" t="s">
        <v>1122</v>
      </c>
      <c r="D361" s="61" t="s">
        <v>1137</v>
      </c>
      <c r="E361" s="61" t="s">
        <v>1218</v>
      </c>
      <c r="F361" s="61" t="s">
        <v>565</v>
      </c>
      <c r="G361" s="61" t="s">
        <v>1740</v>
      </c>
      <c r="H361" s="66">
        <v>582</v>
      </c>
      <c r="I361" s="80">
        <v>500</v>
      </c>
      <c r="J361" s="80">
        <v>450</v>
      </c>
      <c r="K361" s="80">
        <v>450</v>
      </c>
      <c r="L361" s="80">
        <v>450</v>
      </c>
      <c r="M361" s="80">
        <v>450</v>
      </c>
      <c r="N361" s="81">
        <v>450</v>
      </c>
    </row>
    <row r="362" spans="1:14" x14ac:dyDescent="0.45">
      <c r="A362" s="78">
        <f t="shared" si="14"/>
        <v>2600</v>
      </c>
      <c r="B362" s="79">
        <f t="shared" si="15"/>
        <v>6.444230769230769</v>
      </c>
      <c r="C362" s="60" t="s">
        <v>1122</v>
      </c>
      <c r="D362" s="61" t="s">
        <v>1137</v>
      </c>
      <c r="E362" s="61" t="s">
        <v>1218</v>
      </c>
      <c r="F362" s="61" t="s">
        <v>571</v>
      </c>
      <c r="G362" s="61" t="s">
        <v>1746</v>
      </c>
      <c r="H362" s="66">
        <v>16755</v>
      </c>
      <c r="I362" s="80">
        <v>2700</v>
      </c>
      <c r="J362" s="80">
        <v>2550</v>
      </c>
      <c r="K362" s="80">
        <v>2550</v>
      </c>
      <c r="L362" s="80">
        <v>2550</v>
      </c>
      <c r="M362" s="80">
        <v>2550</v>
      </c>
      <c r="N362" s="81">
        <v>2550</v>
      </c>
    </row>
    <row r="363" spans="1:14" x14ac:dyDescent="0.45">
      <c r="A363" s="78">
        <f t="shared" si="14"/>
        <v>1316.6666666666667</v>
      </c>
      <c r="B363" s="79">
        <f t="shared" si="15"/>
        <v>3.8506329113924047</v>
      </c>
      <c r="C363" s="60" t="s">
        <v>1122</v>
      </c>
      <c r="D363" s="61" t="s">
        <v>1137</v>
      </c>
      <c r="E363" s="61" t="s">
        <v>1218</v>
      </c>
      <c r="F363" s="61" t="s">
        <v>572</v>
      </c>
      <c r="G363" s="61" t="s">
        <v>1747</v>
      </c>
      <c r="H363" s="66">
        <v>5070</v>
      </c>
      <c r="I363" s="80">
        <v>1450</v>
      </c>
      <c r="J363" s="80">
        <v>1250</v>
      </c>
      <c r="K363" s="80">
        <v>1250</v>
      </c>
      <c r="L363" s="80">
        <v>1250</v>
      </c>
      <c r="M363" s="80">
        <v>1250</v>
      </c>
      <c r="N363" s="81">
        <v>1250</v>
      </c>
    </row>
    <row r="364" spans="1:14" x14ac:dyDescent="0.45">
      <c r="A364" s="78">
        <f t="shared" si="14"/>
        <v>26</v>
      </c>
      <c r="B364" s="79">
        <f t="shared" si="15"/>
        <v>40.5</v>
      </c>
      <c r="C364" s="60" t="s">
        <v>1122</v>
      </c>
      <c r="D364" s="61" t="s">
        <v>1137</v>
      </c>
      <c r="E364" s="61" t="s">
        <v>1218</v>
      </c>
      <c r="F364" s="61" t="s">
        <v>567</v>
      </c>
      <c r="G364" s="61" t="s">
        <v>1742</v>
      </c>
      <c r="H364" s="66">
        <v>1053</v>
      </c>
      <c r="I364" s="80">
        <v>26</v>
      </c>
      <c r="J364" s="80">
        <v>26</v>
      </c>
      <c r="K364" s="80">
        <v>26</v>
      </c>
      <c r="L364" s="80">
        <v>26</v>
      </c>
      <c r="M364" s="80">
        <v>26</v>
      </c>
      <c r="N364" s="81">
        <v>26</v>
      </c>
    </row>
    <row r="365" spans="1:14" x14ac:dyDescent="0.45">
      <c r="A365" s="78">
        <f t="shared" si="14"/>
        <v>466.66666666666669</v>
      </c>
      <c r="B365" s="79">
        <f t="shared" si="15"/>
        <v>6.0557142857142852</v>
      </c>
      <c r="C365" s="60" t="s">
        <v>1122</v>
      </c>
      <c r="D365" s="61" t="s">
        <v>1137</v>
      </c>
      <c r="E365" s="61" t="s">
        <v>1218</v>
      </c>
      <c r="F365" s="61" t="s">
        <v>566</v>
      </c>
      <c r="G365" s="61" t="s">
        <v>1741</v>
      </c>
      <c r="H365" s="66">
        <v>2826</v>
      </c>
      <c r="I365" s="80">
        <v>500</v>
      </c>
      <c r="J365" s="80">
        <v>450</v>
      </c>
      <c r="K365" s="80">
        <v>450</v>
      </c>
      <c r="L365" s="80">
        <v>450</v>
      </c>
      <c r="M365" s="80">
        <v>450</v>
      </c>
      <c r="N365" s="81">
        <v>450</v>
      </c>
    </row>
    <row r="366" spans="1:14" x14ac:dyDescent="0.45">
      <c r="A366" s="78">
        <f t="shared" si="14"/>
        <v>130</v>
      </c>
      <c r="B366" s="79">
        <f t="shared" si="15"/>
        <v>0</v>
      </c>
      <c r="C366" s="60" t="s">
        <v>1121</v>
      </c>
      <c r="D366" s="61" t="s">
        <v>1143</v>
      </c>
      <c r="E366" s="61" t="s">
        <v>1209</v>
      </c>
      <c r="F366" s="61" t="s">
        <v>517</v>
      </c>
      <c r="G366" s="61" t="s">
        <v>1693</v>
      </c>
      <c r="H366" s="66">
        <v>0</v>
      </c>
      <c r="I366" s="80">
        <v>130</v>
      </c>
      <c r="J366" s="80">
        <v>130</v>
      </c>
      <c r="K366" s="80">
        <v>130</v>
      </c>
      <c r="L366" s="80">
        <v>130</v>
      </c>
      <c r="M366" s="80">
        <v>130</v>
      </c>
      <c r="N366" s="81">
        <v>130</v>
      </c>
    </row>
    <row r="367" spans="1:14" x14ac:dyDescent="0.45">
      <c r="A367" s="78">
        <f t="shared" si="14"/>
        <v>105</v>
      </c>
      <c r="B367" s="79">
        <f t="shared" si="15"/>
        <v>2.5428571428571427</v>
      </c>
      <c r="C367" s="60" t="s">
        <v>1121</v>
      </c>
      <c r="D367" s="61" t="s">
        <v>1143</v>
      </c>
      <c r="E367" s="61" t="s">
        <v>1209</v>
      </c>
      <c r="F367" s="61" t="s">
        <v>519</v>
      </c>
      <c r="G367" s="61" t="s">
        <v>1695</v>
      </c>
      <c r="H367" s="66">
        <v>267</v>
      </c>
      <c r="I367" s="80">
        <v>105</v>
      </c>
      <c r="J367" s="80">
        <v>105</v>
      </c>
      <c r="K367" s="80">
        <v>105</v>
      </c>
      <c r="L367" s="80">
        <v>105</v>
      </c>
      <c r="M367" s="80">
        <v>105</v>
      </c>
      <c r="N367" s="81">
        <v>105</v>
      </c>
    </row>
    <row r="368" spans="1:14" x14ac:dyDescent="0.45">
      <c r="A368" s="78">
        <f t="shared" si="14"/>
        <v>45</v>
      </c>
      <c r="B368" s="79">
        <f t="shared" si="15"/>
        <v>0</v>
      </c>
      <c r="C368" s="60" t="s">
        <v>1121</v>
      </c>
      <c r="D368" s="61" t="s">
        <v>1143</v>
      </c>
      <c r="E368" s="61" t="s">
        <v>1209</v>
      </c>
      <c r="F368" s="61" t="s">
        <v>521</v>
      </c>
      <c r="G368" s="61" t="s">
        <v>1697</v>
      </c>
      <c r="H368" s="66">
        <v>0</v>
      </c>
      <c r="I368" s="80">
        <v>45</v>
      </c>
      <c r="J368" s="80">
        <v>45</v>
      </c>
      <c r="K368" s="80">
        <v>45</v>
      </c>
      <c r="L368" s="80">
        <v>45</v>
      </c>
      <c r="M368" s="80">
        <v>45</v>
      </c>
      <c r="N368" s="81">
        <v>45</v>
      </c>
    </row>
    <row r="369" spans="1:14" x14ac:dyDescent="0.45">
      <c r="A369" s="78">
        <f t="shared" si="14"/>
        <v>15</v>
      </c>
      <c r="B369" s="79">
        <f t="shared" si="15"/>
        <v>21.733333333333334</v>
      </c>
      <c r="C369" s="60" t="s">
        <v>1121</v>
      </c>
      <c r="D369" s="61" t="s">
        <v>1143</v>
      </c>
      <c r="E369" s="61" t="s">
        <v>1209</v>
      </c>
      <c r="F369" s="61" t="s">
        <v>523</v>
      </c>
      <c r="G369" s="61" t="s">
        <v>1699</v>
      </c>
      <c r="H369" s="66">
        <v>326</v>
      </c>
      <c r="I369" s="80">
        <v>15</v>
      </c>
      <c r="J369" s="80">
        <v>15</v>
      </c>
      <c r="K369" s="80">
        <v>15</v>
      </c>
      <c r="L369" s="80">
        <v>15</v>
      </c>
      <c r="M369" s="80">
        <v>15</v>
      </c>
      <c r="N369" s="81">
        <v>15</v>
      </c>
    </row>
    <row r="370" spans="1:14" x14ac:dyDescent="0.45">
      <c r="A370" s="78">
        <f t="shared" si="14"/>
        <v>4</v>
      </c>
      <c r="B370" s="79">
        <f t="shared" si="15"/>
        <v>2</v>
      </c>
      <c r="C370" s="60" t="s">
        <v>1122</v>
      </c>
      <c r="D370" s="61" t="s">
        <v>1146</v>
      </c>
      <c r="E370" s="61" t="s">
        <v>1239</v>
      </c>
      <c r="F370" s="61" t="s">
        <v>671</v>
      </c>
      <c r="G370" s="61" t="s">
        <v>1846</v>
      </c>
      <c r="H370" s="66">
        <v>8</v>
      </c>
      <c r="I370" s="80">
        <v>4</v>
      </c>
      <c r="J370" s="80">
        <v>4</v>
      </c>
      <c r="K370" s="80">
        <v>4</v>
      </c>
      <c r="L370" s="80">
        <v>4</v>
      </c>
      <c r="M370" s="80">
        <v>4</v>
      </c>
      <c r="N370" s="81">
        <v>4</v>
      </c>
    </row>
    <row r="371" spans="1:14" x14ac:dyDescent="0.45">
      <c r="A371" s="78">
        <f t="shared" si="14"/>
        <v>300</v>
      </c>
      <c r="B371" s="79">
        <f t="shared" si="15"/>
        <v>3</v>
      </c>
      <c r="C371" s="60" t="s">
        <v>1120</v>
      </c>
      <c r="D371" s="61" t="s">
        <v>1143</v>
      </c>
      <c r="E371" s="61" t="s">
        <v>1270</v>
      </c>
      <c r="F371" s="61" t="s">
        <v>1028</v>
      </c>
      <c r="G371" s="61" t="s">
        <v>2203</v>
      </c>
      <c r="H371" s="66">
        <v>900</v>
      </c>
      <c r="I371" s="80">
        <v>300</v>
      </c>
      <c r="J371" s="80">
        <v>300</v>
      </c>
      <c r="K371" s="80">
        <v>300</v>
      </c>
      <c r="L371" s="80">
        <v>300</v>
      </c>
      <c r="M371" s="80">
        <v>300</v>
      </c>
      <c r="N371" s="81">
        <v>300</v>
      </c>
    </row>
    <row r="372" spans="1:14" x14ac:dyDescent="0.45">
      <c r="A372" s="78">
        <f t="shared" si="14"/>
        <v>500</v>
      </c>
      <c r="B372" s="79">
        <f t="shared" si="15"/>
        <v>1.9279999999999999</v>
      </c>
      <c r="C372" s="60" t="s">
        <v>1120</v>
      </c>
      <c r="D372" s="61" t="s">
        <v>1143</v>
      </c>
      <c r="E372" s="61" t="s">
        <v>1270</v>
      </c>
      <c r="F372" s="61" t="s">
        <v>1025</v>
      </c>
      <c r="G372" s="61" t="s">
        <v>2200</v>
      </c>
      <c r="H372" s="66">
        <v>964</v>
      </c>
      <c r="I372" s="80">
        <v>500</v>
      </c>
      <c r="J372" s="80">
        <v>500</v>
      </c>
      <c r="K372" s="80">
        <v>500</v>
      </c>
      <c r="L372" s="80">
        <v>500</v>
      </c>
      <c r="M372" s="80">
        <v>500</v>
      </c>
      <c r="N372" s="81">
        <v>500</v>
      </c>
    </row>
    <row r="373" spans="1:14" x14ac:dyDescent="0.45">
      <c r="A373" s="78">
        <f t="shared" si="14"/>
        <v>35</v>
      </c>
      <c r="B373" s="79">
        <f t="shared" si="15"/>
        <v>5.7428571428571429</v>
      </c>
      <c r="C373" s="60" t="s">
        <v>1122</v>
      </c>
      <c r="D373" s="61" t="s">
        <v>1143</v>
      </c>
      <c r="E373" s="61" t="s">
        <v>1270</v>
      </c>
      <c r="F373" s="61" t="s">
        <v>1052</v>
      </c>
      <c r="G373" s="61" t="s">
        <v>2227</v>
      </c>
      <c r="H373" s="66">
        <v>201</v>
      </c>
      <c r="I373" s="80">
        <v>35</v>
      </c>
      <c r="J373" s="80">
        <v>35</v>
      </c>
      <c r="K373" s="80">
        <v>35</v>
      </c>
      <c r="L373" s="80">
        <v>35</v>
      </c>
      <c r="M373" s="80">
        <v>35</v>
      </c>
      <c r="N373" s="81">
        <v>35</v>
      </c>
    </row>
    <row r="374" spans="1:14" x14ac:dyDescent="0.45">
      <c r="A374" s="78">
        <f t="shared" si="14"/>
        <v>62</v>
      </c>
      <c r="B374" s="79">
        <f t="shared" si="15"/>
        <v>7.161290322580645</v>
      </c>
      <c r="C374" s="60" t="s">
        <v>1122</v>
      </c>
      <c r="D374" s="61" t="s">
        <v>1143</v>
      </c>
      <c r="E374" s="61" t="s">
        <v>1270</v>
      </c>
      <c r="F374" s="61" t="s">
        <v>1053</v>
      </c>
      <c r="G374" s="61" t="s">
        <v>2228</v>
      </c>
      <c r="H374" s="66">
        <v>444</v>
      </c>
      <c r="I374" s="80">
        <v>62</v>
      </c>
      <c r="J374" s="80">
        <v>62</v>
      </c>
      <c r="K374" s="80">
        <v>62</v>
      </c>
      <c r="L374" s="80">
        <v>400</v>
      </c>
      <c r="M374" s="80">
        <v>62</v>
      </c>
      <c r="N374" s="81">
        <v>62</v>
      </c>
    </row>
    <row r="375" spans="1:14" x14ac:dyDescent="0.45">
      <c r="A375" s="78">
        <f t="shared" si="14"/>
        <v>29</v>
      </c>
      <c r="B375" s="79">
        <f t="shared" si="15"/>
        <v>10.758620689655173</v>
      </c>
      <c r="C375" s="60" t="s">
        <v>1122</v>
      </c>
      <c r="D375" s="61" t="s">
        <v>1143</v>
      </c>
      <c r="E375" s="61" t="s">
        <v>1270</v>
      </c>
      <c r="F375" s="61" t="s">
        <v>1049</v>
      </c>
      <c r="G375" s="61" t="s">
        <v>2224</v>
      </c>
      <c r="H375" s="66">
        <v>312</v>
      </c>
      <c r="I375" s="80">
        <v>28</v>
      </c>
      <c r="J375" s="80">
        <v>28</v>
      </c>
      <c r="K375" s="80">
        <v>31</v>
      </c>
      <c r="L375" s="80">
        <v>31</v>
      </c>
      <c r="M375" s="80">
        <v>31</v>
      </c>
      <c r="N375" s="81">
        <v>31</v>
      </c>
    </row>
    <row r="376" spans="1:14" x14ac:dyDescent="0.45">
      <c r="A376" s="78">
        <f t="shared" si="14"/>
        <v>203</v>
      </c>
      <c r="B376" s="79">
        <f t="shared" si="15"/>
        <v>0</v>
      </c>
      <c r="C376" s="60" t="s">
        <v>1122</v>
      </c>
      <c r="D376" s="61" t="s">
        <v>1143</v>
      </c>
      <c r="E376" s="61" t="s">
        <v>1270</v>
      </c>
      <c r="F376" s="61" t="s">
        <v>1050</v>
      </c>
      <c r="G376" s="61" t="s">
        <v>2225</v>
      </c>
      <c r="H376" s="66">
        <v>0</v>
      </c>
      <c r="I376" s="80">
        <v>80</v>
      </c>
      <c r="J376" s="80">
        <v>460</v>
      </c>
      <c r="K376" s="80">
        <v>69</v>
      </c>
      <c r="L376" s="80">
        <v>69</v>
      </c>
      <c r="M376" s="80">
        <v>560</v>
      </c>
      <c r="N376" s="81">
        <v>69</v>
      </c>
    </row>
    <row r="377" spans="1:14" x14ac:dyDescent="0.45">
      <c r="A377" s="78">
        <f t="shared" si="14"/>
        <v>50</v>
      </c>
      <c r="B377" s="79">
        <f t="shared" si="15"/>
        <v>9.06</v>
      </c>
      <c r="C377" s="60" t="s">
        <v>1122</v>
      </c>
      <c r="D377" s="61" t="s">
        <v>1143</v>
      </c>
      <c r="E377" s="61" t="s">
        <v>1270</v>
      </c>
      <c r="F377" s="61" t="s">
        <v>1043</v>
      </c>
      <c r="G377" s="61" t="s">
        <v>2218</v>
      </c>
      <c r="H377" s="66">
        <v>453</v>
      </c>
      <c r="I377" s="80">
        <v>50</v>
      </c>
      <c r="J377" s="80">
        <v>50</v>
      </c>
      <c r="K377" s="80">
        <v>50</v>
      </c>
      <c r="L377" s="80">
        <v>500</v>
      </c>
      <c r="M377" s="80">
        <v>50</v>
      </c>
      <c r="N377" s="81">
        <v>50</v>
      </c>
    </row>
    <row r="378" spans="1:14" x14ac:dyDescent="0.45">
      <c r="A378" s="78">
        <f t="shared" si="14"/>
        <v>52</v>
      </c>
      <c r="B378" s="79">
        <f t="shared" si="15"/>
        <v>8.1923076923076916</v>
      </c>
      <c r="C378" s="60" t="s">
        <v>1122</v>
      </c>
      <c r="D378" s="61" t="s">
        <v>1143</v>
      </c>
      <c r="E378" s="61" t="s">
        <v>1270</v>
      </c>
      <c r="F378" s="61" t="s">
        <v>1044</v>
      </c>
      <c r="G378" s="61" t="s">
        <v>2219</v>
      </c>
      <c r="H378" s="66">
        <v>426</v>
      </c>
      <c r="I378" s="80">
        <v>30</v>
      </c>
      <c r="J378" s="80">
        <v>80</v>
      </c>
      <c r="K378" s="80">
        <v>46</v>
      </c>
      <c r="L378" s="80">
        <v>46</v>
      </c>
      <c r="M378" s="80">
        <v>46</v>
      </c>
      <c r="N378" s="81">
        <v>46</v>
      </c>
    </row>
    <row r="379" spans="1:14" x14ac:dyDescent="0.45">
      <c r="A379" s="78">
        <f t="shared" si="14"/>
        <v>57</v>
      </c>
      <c r="B379" s="79">
        <f t="shared" si="15"/>
        <v>11.771929824561404</v>
      </c>
      <c r="C379" s="60" t="s">
        <v>1122</v>
      </c>
      <c r="D379" s="61" t="s">
        <v>1143</v>
      </c>
      <c r="E379" s="61" t="s">
        <v>1270</v>
      </c>
      <c r="F379" s="61" t="s">
        <v>1045</v>
      </c>
      <c r="G379" s="61" t="s">
        <v>2220</v>
      </c>
      <c r="H379" s="66">
        <v>671</v>
      </c>
      <c r="I379" s="80">
        <v>51</v>
      </c>
      <c r="J379" s="80">
        <v>51</v>
      </c>
      <c r="K379" s="80">
        <v>69</v>
      </c>
      <c r="L379" s="80">
        <v>69</v>
      </c>
      <c r="M379" s="80">
        <v>69</v>
      </c>
      <c r="N379" s="81">
        <v>69</v>
      </c>
    </row>
    <row r="380" spans="1:14" x14ac:dyDescent="0.45">
      <c r="A380" s="78">
        <f t="shared" si="14"/>
        <v>27</v>
      </c>
      <c r="B380" s="79">
        <f t="shared" si="15"/>
        <v>11.703703703703704</v>
      </c>
      <c r="C380" s="60" t="s">
        <v>1122</v>
      </c>
      <c r="D380" s="61" t="s">
        <v>1143</v>
      </c>
      <c r="E380" s="61" t="s">
        <v>1270</v>
      </c>
      <c r="F380" s="61" t="s">
        <v>1046</v>
      </c>
      <c r="G380" s="61" t="s">
        <v>2221</v>
      </c>
      <c r="H380" s="66">
        <v>316</v>
      </c>
      <c r="I380" s="80">
        <v>25</v>
      </c>
      <c r="J380" s="80">
        <v>25</v>
      </c>
      <c r="K380" s="80">
        <v>31</v>
      </c>
      <c r="L380" s="80">
        <v>31</v>
      </c>
      <c r="M380" s="80">
        <v>430</v>
      </c>
      <c r="N380" s="81">
        <v>31</v>
      </c>
    </row>
    <row r="381" spans="1:14" x14ac:dyDescent="0.45">
      <c r="A381" s="78">
        <f t="shared" si="14"/>
        <v>30</v>
      </c>
      <c r="B381" s="79">
        <f t="shared" si="15"/>
        <v>16.399999999999999</v>
      </c>
      <c r="C381" s="60" t="s">
        <v>1122</v>
      </c>
      <c r="D381" s="61" t="s">
        <v>1143</v>
      </c>
      <c r="E381" s="61" t="s">
        <v>1270</v>
      </c>
      <c r="F381" s="61" t="s">
        <v>1047</v>
      </c>
      <c r="G381" s="61" t="s">
        <v>2222</v>
      </c>
      <c r="H381" s="66">
        <v>492</v>
      </c>
      <c r="I381" s="80">
        <v>30</v>
      </c>
      <c r="J381" s="80">
        <v>30</v>
      </c>
      <c r="K381" s="80">
        <v>30</v>
      </c>
      <c r="L381" s="80">
        <v>30</v>
      </c>
      <c r="M381" s="80">
        <v>30</v>
      </c>
      <c r="N381" s="81">
        <v>30</v>
      </c>
    </row>
    <row r="382" spans="1:14" x14ac:dyDescent="0.45">
      <c r="A382" s="78">
        <f t="shared" si="14"/>
        <v>3.3333333333333335</v>
      </c>
      <c r="B382" s="79">
        <f t="shared" si="15"/>
        <v>62.099999999999994</v>
      </c>
      <c r="C382" s="60" t="s">
        <v>1122</v>
      </c>
      <c r="D382" s="61" t="s">
        <v>1143</v>
      </c>
      <c r="E382" s="61" t="s">
        <v>1270</v>
      </c>
      <c r="F382" s="61" t="s">
        <v>1048</v>
      </c>
      <c r="G382" s="61" t="s">
        <v>2223</v>
      </c>
      <c r="H382" s="66">
        <v>207</v>
      </c>
      <c r="I382" s="80">
        <v>3</v>
      </c>
      <c r="J382" s="80">
        <v>3</v>
      </c>
      <c r="K382" s="80">
        <v>4</v>
      </c>
      <c r="L382" s="80">
        <v>4</v>
      </c>
      <c r="M382" s="80">
        <v>4</v>
      </c>
      <c r="N382" s="81">
        <v>4</v>
      </c>
    </row>
    <row r="383" spans="1:14" x14ac:dyDescent="0.45">
      <c r="A383" s="78">
        <f t="shared" si="14"/>
        <v>23</v>
      </c>
      <c r="B383" s="79">
        <f t="shared" si="15"/>
        <v>29.695652173913043</v>
      </c>
      <c r="C383" s="60" t="s">
        <v>1122</v>
      </c>
      <c r="D383" s="61" t="s">
        <v>1143</v>
      </c>
      <c r="E383" s="61" t="s">
        <v>1270</v>
      </c>
      <c r="F383" s="61" t="s">
        <v>1051</v>
      </c>
      <c r="G383" s="61" t="s">
        <v>2226</v>
      </c>
      <c r="H383" s="66">
        <v>683</v>
      </c>
      <c r="I383" s="80">
        <v>23</v>
      </c>
      <c r="J383" s="80">
        <v>23</v>
      </c>
      <c r="K383" s="80">
        <v>23</v>
      </c>
      <c r="L383" s="80">
        <v>23</v>
      </c>
      <c r="M383" s="80">
        <v>23</v>
      </c>
      <c r="N383" s="81">
        <v>23</v>
      </c>
    </row>
    <row r="384" spans="1:14" x14ac:dyDescent="0.45">
      <c r="A384" s="78">
        <f t="shared" si="14"/>
        <v>90</v>
      </c>
      <c r="B384" s="79">
        <f t="shared" si="15"/>
        <v>9.155555555555555</v>
      </c>
      <c r="C384" s="60" t="s">
        <v>1122</v>
      </c>
      <c r="D384" s="61" t="s">
        <v>1143</v>
      </c>
      <c r="E384" s="61" t="s">
        <v>1243</v>
      </c>
      <c r="F384" s="61" t="s">
        <v>746</v>
      </c>
      <c r="G384" s="61" t="s">
        <v>1921</v>
      </c>
      <c r="H384" s="66">
        <v>824</v>
      </c>
      <c r="I384" s="80">
        <v>90</v>
      </c>
      <c r="J384" s="80">
        <v>90</v>
      </c>
      <c r="K384" s="80">
        <v>90</v>
      </c>
      <c r="L384" s="80">
        <v>90</v>
      </c>
      <c r="M384" s="80">
        <v>90</v>
      </c>
      <c r="N384" s="81">
        <v>90</v>
      </c>
    </row>
    <row r="385" spans="1:14" x14ac:dyDescent="0.45">
      <c r="A385" s="78">
        <f t="shared" si="14"/>
        <v>3000</v>
      </c>
      <c r="B385" s="79">
        <f t="shared" si="15"/>
        <v>1.1890000000000001</v>
      </c>
      <c r="C385" s="60" t="s">
        <v>1123</v>
      </c>
      <c r="D385" s="61" t="s">
        <v>1143</v>
      </c>
      <c r="E385" s="61" t="s">
        <v>1209</v>
      </c>
      <c r="F385" s="61" t="s">
        <v>511</v>
      </c>
      <c r="G385" s="61" t="s">
        <v>1687</v>
      </c>
      <c r="H385" s="66">
        <v>3567</v>
      </c>
      <c r="I385" s="80">
        <v>2500</v>
      </c>
      <c r="J385" s="80">
        <v>4000</v>
      </c>
      <c r="K385" s="80">
        <v>2500</v>
      </c>
      <c r="L385" s="80">
        <v>2500</v>
      </c>
      <c r="M385" s="80">
        <v>2500</v>
      </c>
      <c r="N385" s="81">
        <v>4500</v>
      </c>
    </row>
    <row r="386" spans="1:14" x14ac:dyDescent="0.45">
      <c r="A386" s="78">
        <f t="shared" si="14"/>
        <v>10000</v>
      </c>
      <c r="B386" s="79">
        <f t="shared" si="15"/>
        <v>1.4750000000000001</v>
      </c>
      <c r="C386" s="60" t="s">
        <v>1123</v>
      </c>
      <c r="D386" s="61" t="s">
        <v>1143</v>
      </c>
      <c r="E386" s="61" t="s">
        <v>1165</v>
      </c>
      <c r="F386" s="61" t="s">
        <v>216</v>
      </c>
      <c r="G386" s="61" t="s">
        <v>1392</v>
      </c>
      <c r="H386" s="66">
        <v>14750</v>
      </c>
      <c r="I386" s="80">
        <v>10000</v>
      </c>
      <c r="J386" s="80">
        <v>10000</v>
      </c>
      <c r="K386" s="80">
        <v>10000</v>
      </c>
      <c r="L386" s="80">
        <v>10000</v>
      </c>
      <c r="M386" s="80">
        <v>10000</v>
      </c>
      <c r="N386" s="81">
        <v>10000</v>
      </c>
    </row>
    <row r="387" spans="1:14" x14ac:dyDescent="0.45">
      <c r="A387" s="78">
        <f t="shared" si="14"/>
        <v>3952</v>
      </c>
      <c r="B387" s="79">
        <f t="shared" si="15"/>
        <v>1.4509109311740891</v>
      </c>
      <c r="C387" s="60" t="s">
        <v>1123</v>
      </c>
      <c r="D387" s="61" t="s">
        <v>1143</v>
      </c>
      <c r="E387" s="61" t="s">
        <v>1165</v>
      </c>
      <c r="F387" s="61" t="s">
        <v>215</v>
      </c>
      <c r="G387" s="61" t="s">
        <v>1391</v>
      </c>
      <c r="H387" s="66">
        <v>5734</v>
      </c>
      <c r="I387" s="80">
        <v>3952</v>
      </c>
      <c r="J387" s="80">
        <v>3952</v>
      </c>
      <c r="K387" s="80">
        <v>3952</v>
      </c>
      <c r="L387" s="80">
        <v>3952</v>
      </c>
      <c r="M387" s="80">
        <v>3952</v>
      </c>
      <c r="N387" s="81">
        <v>3952</v>
      </c>
    </row>
    <row r="388" spans="1:14" x14ac:dyDescent="0.45">
      <c r="A388" s="78">
        <f t="shared" ref="A388:A427" si="16">AVERAGE(I388:K388)</f>
        <v>3</v>
      </c>
      <c r="B388" s="79">
        <f t="shared" ref="B388:B427" si="17">IFERROR(H388/A388,0)</f>
        <v>22</v>
      </c>
      <c r="C388" s="60" t="s">
        <v>1122</v>
      </c>
      <c r="D388" s="61" t="s">
        <v>1146</v>
      </c>
      <c r="E388" s="61" t="s">
        <v>1239</v>
      </c>
      <c r="F388" s="61" t="s">
        <v>672</v>
      </c>
      <c r="G388" s="61" t="s">
        <v>1847</v>
      </c>
      <c r="H388" s="66">
        <v>66</v>
      </c>
      <c r="I388" s="80">
        <v>3</v>
      </c>
      <c r="J388" s="80">
        <v>3</v>
      </c>
      <c r="K388" s="80">
        <v>3</v>
      </c>
      <c r="L388" s="80">
        <v>3</v>
      </c>
      <c r="M388" s="80">
        <v>3</v>
      </c>
      <c r="N388" s="81">
        <v>3</v>
      </c>
    </row>
    <row r="389" spans="1:14" x14ac:dyDescent="0.45">
      <c r="A389" s="78">
        <f t="shared" si="16"/>
        <v>0</v>
      </c>
      <c r="B389" s="79">
        <f t="shared" si="17"/>
        <v>0</v>
      </c>
      <c r="C389" s="60" t="s">
        <v>1122</v>
      </c>
      <c r="D389" s="61" t="s">
        <v>1143</v>
      </c>
      <c r="E389" s="61" t="s">
        <v>1243</v>
      </c>
      <c r="F389" s="61" t="s">
        <v>748</v>
      </c>
      <c r="G389" s="61" t="s">
        <v>1923</v>
      </c>
      <c r="H389" s="66">
        <v>447</v>
      </c>
      <c r="I389" s="80">
        <v>0</v>
      </c>
      <c r="J389" s="80">
        <v>0</v>
      </c>
      <c r="K389" s="80">
        <v>0</v>
      </c>
      <c r="L389" s="80">
        <v>0</v>
      </c>
      <c r="M389" s="80">
        <v>0</v>
      </c>
      <c r="N389" s="81">
        <v>0</v>
      </c>
    </row>
    <row r="390" spans="1:14" x14ac:dyDescent="0.45">
      <c r="A390" s="78">
        <f t="shared" si="16"/>
        <v>1066.6666666666667</v>
      </c>
      <c r="B390" s="79">
        <f t="shared" si="17"/>
        <v>2.0071874999999997</v>
      </c>
      <c r="C390" s="60" t="s">
        <v>1123</v>
      </c>
      <c r="D390" s="61" t="s">
        <v>1143</v>
      </c>
      <c r="E390" s="61" t="s">
        <v>1270</v>
      </c>
      <c r="F390" s="61" t="s">
        <v>1038</v>
      </c>
      <c r="G390" s="61" t="s">
        <v>2213</v>
      </c>
      <c r="H390" s="66">
        <v>2141</v>
      </c>
      <c r="I390" s="80">
        <v>1300</v>
      </c>
      <c r="J390" s="80">
        <v>1200</v>
      </c>
      <c r="K390" s="80">
        <v>700</v>
      </c>
      <c r="L390" s="80">
        <v>700</v>
      </c>
      <c r="M390" s="80">
        <v>700</v>
      </c>
      <c r="N390" s="81">
        <v>700</v>
      </c>
    </row>
    <row r="391" spans="1:14" x14ac:dyDescent="0.45">
      <c r="A391" s="78">
        <f t="shared" si="16"/>
        <v>360</v>
      </c>
      <c r="B391" s="79">
        <f t="shared" si="17"/>
        <v>2.5638888888888891</v>
      </c>
      <c r="C391" s="60" t="s">
        <v>1121</v>
      </c>
      <c r="D391" s="61" t="s">
        <v>1143</v>
      </c>
      <c r="E391" s="61" t="s">
        <v>1270</v>
      </c>
      <c r="F391" s="61" t="s">
        <v>1039</v>
      </c>
      <c r="G391" s="61" t="s">
        <v>2214</v>
      </c>
      <c r="H391" s="66">
        <v>923</v>
      </c>
      <c r="I391" s="80">
        <v>350</v>
      </c>
      <c r="J391" s="80">
        <v>350</v>
      </c>
      <c r="K391" s="80">
        <v>380</v>
      </c>
      <c r="L391" s="80">
        <v>400</v>
      </c>
      <c r="M391" s="80">
        <v>400</v>
      </c>
      <c r="N391" s="81">
        <v>400</v>
      </c>
    </row>
    <row r="392" spans="1:14" x14ac:dyDescent="0.45">
      <c r="A392" s="78">
        <f t="shared" si="16"/>
        <v>4866.666666666667</v>
      </c>
      <c r="B392" s="79">
        <f t="shared" si="17"/>
        <v>0.74486301369863006</v>
      </c>
      <c r="C392" s="60" t="s">
        <v>1123</v>
      </c>
      <c r="D392" s="61" t="s">
        <v>1143</v>
      </c>
      <c r="E392" s="61" t="s">
        <v>1270</v>
      </c>
      <c r="F392" s="61" t="s">
        <v>1024</v>
      </c>
      <c r="G392" s="61" t="s">
        <v>2199</v>
      </c>
      <c r="H392" s="66">
        <v>3625</v>
      </c>
      <c r="I392" s="80">
        <v>5000</v>
      </c>
      <c r="J392" s="80">
        <v>4600</v>
      </c>
      <c r="K392" s="80">
        <v>5000</v>
      </c>
      <c r="L392" s="80">
        <v>4000</v>
      </c>
      <c r="M392" s="80">
        <v>4000</v>
      </c>
      <c r="N392" s="81">
        <v>4000</v>
      </c>
    </row>
    <row r="393" spans="1:14" x14ac:dyDescent="0.45">
      <c r="A393" s="78">
        <f t="shared" si="16"/>
        <v>4566.666666666667</v>
      </c>
      <c r="B393" s="79">
        <f t="shared" si="17"/>
        <v>2.6721897810218977</v>
      </c>
      <c r="C393" s="60" t="s">
        <v>1123</v>
      </c>
      <c r="D393" s="61" t="s">
        <v>1143</v>
      </c>
      <c r="E393" s="61" t="s">
        <v>1270</v>
      </c>
      <c r="F393" s="61" t="s">
        <v>1033</v>
      </c>
      <c r="G393" s="61" t="s">
        <v>2208</v>
      </c>
      <c r="H393" s="66">
        <v>12203</v>
      </c>
      <c r="I393" s="80">
        <v>5000</v>
      </c>
      <c r="J393" s="80">
        <v>4700</v>
      </c>
      <c r="K393" s="80">
        <v>4000</v>
      </c>
      <c r="L393" s="80">
        <v>4000</v>
      </c>
      <c r="M393" s="80">
        <v>4000</v>
      </c>
      <c r="N393" s="81">
        <v>4000</v>
      </c>
    </row>
    <row r="394" spans="1:14" x14ac:dyDescent="0.45">
      <c r="A394" s="78">
        <f t="shared" si="16"/>
        <v>1286</v>
      </c>
      <c r="B394" s="79">
        <f t="shared" si="17"/>
        <v>1.1905132192846035</v>
      </c>
      <c r="C394" s="60" t="s">
        <v>1123</v>
      </c>
      <c r="D394" s="61" t="s">
        <v>1143</v>
      </c>
      <c r="E394" s="61" t="s">
        <v>1270</v>
      </c>
      <c r="F394" s="61" t="s">
        <v>1027</v>
      </c>
      <c r="G394" s="61" t="s">
        <v>2202</v>
      </c>
      <c r="H394" s="66">
        <v>1531</v>
      </c>
      <c r="I394" s="80">
        <v>1400</v>
      </c>
      <c r="J394" s="80">
        <v>800</v>
      </c>
      <c r="K394" s="80">
        <v>1658</v>
      </c>
      <c r="L394" s="80">
        <v>658</v>
      </c>
      <c r="M394" s="80">
        <v>658</v>
      </c>
      <c r="N394" s="81">
        <v>658</v>
      </c>
    </row>
    <row r="395" spans="1:14" x14ac:dyDescent="0.45">
      <c r="A395" s="78">
        <f t="shared" si="16"/>
        <v>13</v>
      </c>
      <c r="B395" s="79">
        <f t="shared" si="17"/>
        <v>4.6923076923076925</v>
      </c>
      <c r="C395" s="60" t="s">
        <v>1122</v>
      </c>
      <c r="D395" s="61" t="s">
        <v>1130</v>
      </c>
      <c r="E395" s="61" t="s">
        <v>1274</v>
      </c>
      <c r="F395" s="61" t="s">
        <v>1061</v>
      </c>
      <c r="G395" s="61" t="s">
        <v>2236</v>
      </c>
      <c r="H395" s="66">
        <v>61</v>
      </c>
      <c r="I395" s="80">
        <v>13</v>
      </c>
      <c r="J395" s="80">
        <v>13</v>
      </c>
      <c r="K395" s="80">
        <v>13</v>
      </c>
      <c r="L395" s="80">
        <v>13</v>
      </c>
      <c r="M395" s="80">
        <v>13</v>
      </c>
      <c r="N395" s="81">
        <v>21</v>
      </c>
    </row>
    <row r="396" spans="1:14" x14ac:dyDescent="0.45">
      <c r="A396" s="78">
        <f t="shared" si="16"/>
        <v>44</v>
      </c>
      <c r="B396" s="79">
        <f t="shared" si="17"/>
        <v>2.7954545454545454</v>
      </c>
      <c r="C396" s="60" t="s">
        <v>1120</v>
      </c>
      <c r="D396" s="61" t="s">
        <v>1130</v>
      </c>
      <c r="E396" s="61" t="s">
        <v>1274</v>
      </c>
      <c r="F396" s="61" t="s">
        <v>1063</v>
      </c>
      <c r="G396" s="61" t="s">
        <v>2238</v>
      </c>
      <c r="H396" s="66">
        <v>123</v>
      </c>
      <c r="I396" s="80">
        <v>44</v>
      </c>
      <c r="J396" s="80">
        <v>44</v>
      </c>
      <c r="K396" s="80">
        <v>44</v>
      </c>
      <c r="L396" s="80">
        <v>44</v>
      </c>
      <c r="M396" s="80">
        <v>44</v>
      </c>
      <c r="N396" s="81">
        <v>44</v>
      </c>
    </row>
    <row r="397" spans="1:14" x14ac:dyDescent="0.45">
      <c r="A397" s="78">
        <f t="shared" si="16"/>
        <v>1333.3333333333333</v>
      </c>
      <c r="B397" s="79">
        <f t="shared" si="17"/>
        <v>4.0890000000000004</v>
      </c>
      <c r="C397" s="60" t="s">
        <v>1123</v>
      </c>
      <c r="D397" s="61" t="s">
        <v>1136</v>
      </c>
      <c r="E397" s="61" t="s">
        <v>1256</v>
      </c>
      <c r="F397" s="61" t="s">
        <v>906</v>
      </c>
      <c r="G397" s="61" t="s">
        <v>2081</v>
      </c>
      <c r="H397" s="66">
        <v>5452</v>
      </c>
      <c r="I397" s="80">
        <v>1600</v>
      </c>
      <c r="J397" s="80">
        <v>1600</v>
      </c>
      <c r="K397" s="80">
        <v>800</v>
      </c>
      <c r="L397" s="80">
        <v>800</v>
      </c>
      <c r="M397" s="80">
        <v>800</v>
      </c>
      <c r="N397" s="81">
        <v>800</v>
      </c>
    </row>
    <row r="398" spans="1:14" x14ac:dyDescent="0.45">
      <c r="A398" s="78">
        <f t="shared" si="16"/>
        <v>2250</v>
      </c>
      <c r="B398" s="79">
        <f t="shared" si="17"/>
        <v>3.8071111111111109</v>
      </c>
      <c r="C398" s="60" t="s">
        <v>1123</v>
      </c>
      <c r="D398" s="61" t="s">
        <v>1136</v>
      </c>
      <c r="E398" s="61" t="s">
        <v>1256</v>
      </c>
      <c r="F398" s="61" t="s">
        <v>907</v>
      </c>
      <c r="G398" s="61" t="s">
        <v>2082</v>
      </c>
      <c r="H398" s="66">
        <v>8566</v>
      </c>
      <c r="I398" s="80">
        <v>3000</v>
      </c>
      <c r="J398" s="80">
        <v>3000</v>
      </c>
      <c r="K398" s="80">
        <v>750</v>
      </c>
      <c r="L398" s="80">
        <v>750</v>
      </c>
      <c r="M398" s="80">
        <v>750</v>
      </c>
      <c r="N398" s="81">
        <v>750</v>
      </c>
    </row>
    <row r="399" spans="1:14" x14ac:dyDescent="0.45">
      <c r="A399" s="78">
        <f t="shared" si="16"/>
        <v>1116.6666666666667</v>
      </c>
      <c r="B399" s="79">
        <f t="shared" si="17"/>
        <v>6.0062686567164176</v>
      </c>
      <c r="C399" s="60" t="s">
        <v>1123</v>
      </c>
      <c r="D399" s="61" t="s">
        <v>1136</v>
      </c>
      <c r="E399" s="61" t="s">
        <v>1256</v>
      </c>
      <c r="F399" s="61" t="s">
        <v>908</v>
      </c>
      <c r="G399" s="61" t="s">
        <v>2083</v>
      </c>
      <c r="H399" s="66">
        <v>6707</v>
      </c>
      <c r="I399" s="80">
        <v>1500</v>
      </c>
      <c r="J399" s="80">
        <v>1500</v>
      </c>
      <c r="K399" s="80">
        <v>350</v>
      </c>
      <c r="L399" s="80">
        <v>350</v>
      </c>
      <c r="M399" s="80">
        <v>350</v>
      </c>
      <c r="N399" s="81">
        <v>350</v>
      </c>
    </row>
    <row r="400" spans="1:14" x14ac:dyDescent="0.45">
      <c r="A400" s="78">
        <f t="shared" si="16"/>
        <v>266.66666666666669</v>
      </c>
      <c r="B400" s="79">
        <f t="shared" si="17"/>
        <v>1.2524999999999999</v>
      </c>
      <c r="C400" s="60" t="s">
        <v>1123</v>
      </c>
      <c r="D400" s="61" t="s">
        <v>1136</v>
      </c>
      <c r="E400" s="61" t="s">
        <v>1256</v>
      </c>
      <c r="F400" s="61" t="s">
        <v>909</v>
      </c>
      <c r="G400" s="61" t="s">
        <v>2084</v>
      </c>
      <c r="H400" s="66">
        <v>334</v>
      </c>
      <c r="I400" s="80">
        <v>200</v>
      </c>
      <c r="J400" s="80">
        <v>300</v>
      </c>
      <c r="K400" s="80">
        <v>300</v>
      </c>
      <c r="L400" s="80">
        <v>300</v>
      </c>
      <c r="M400" s="80">
        <v>300</v>
      </c>
      <c r="N400" s="81">
        <v>300</v>
      </c>
    </row>
    <row r="401" spans="1:14" x14ac:dyDescent="0.45">
      <c r="A401" s="78">
        <f t="shared" si="16"/>
        <v>450</v>
      </c>
      <c r="B401" s="79">
        <f t="shared" si="17"/>
        <v>14.511111111111111</v>
      </c>
      <c r="C401" s="60" t="s">
        <v>1122</v>
      </c>
      <c r="D401" s="61" t="s">
        <v>1141</v>
      </c>
      <c r="E401" s="61" t="s">
        <v>1259</v>
      </c>
      <c r="F401" s="61" t="s">
        <v>900</v>
      </c>
      <c r="G401" s="61" t="s">
        <v>2075</v>
      </c>
      <c r="H401" s="66">
        <v>6530</v>
      </c>
      <c r="I401" s="80">
        <v>450</v>
      </c>
      <c r="J401" s="80">
        <v>450</v>
      </c>
      <c r="K401" s="80">
        <v>450</v>
      </c>
      <c r="L401" s="80">
        <v>450</v>
      </c>
      <c r="M401" s="80">
        <v>450</v>
      </c>
      <c r="N401" s="81">
        <v>450</v>
      </c>
    </row>
    <row r="402" spans="1:14" x14ac:dyDescent="0.45">
      <c r="A402" s="78">
        <f t="shared" si="16"/>
        <v>32000</v>
      </c>
      <c r="B402" s="79">
        <f t="shared" si="17"/>
        <v>2.3781249999999998</v>
      </c>
      <c r="C402" s="60" t="s">
        <v>1120</v>
      </c>
      <c r="D402" s="61" t="s">
        <v>1139</v>
      </c>
      <c r="E402" s="61" t="s">
        <v>1244</v>
      </c>
      <c r="F402" s="61" t="s">
        <v>775</v>
      </c>
      <c r="G402" s="61" t="s">
        <v>1950</v>
      </c>
      <c r="H402" s="66">
        <v>76100</v>
      </c>
      <c r="I402" s="80">
        <v>32000</v>
      </c>
      <c r="J402" s="80">
        <v>32000</v>
      </c>
      <c r="K402" s="80">
        <v>32000</v>
      </c>
      <c r="L402" s="80">
        <v>32000</v>
      </c>
      <c r="M402" s="80">
        <v>32000</v>
      </c>
      <c r="N402" s="81">
        <v>32000</v>
      </c>
    </row>
    <row r="403" spans="1:14" x14ac:dyDescent="0.45">
      <c r="A403" s="78">
        <f t="shared" si="16"/>
        <v>8000</v>
      </c>
      <c r="B403" s="79">
        <f t="shared" si="17"/>
        <v>0.85224999999999995</v>
      </c>
      <c r="C403" s="60" t="s">
        <v>1120</v>
      </c>
      <c r="D403" s="61" t="s">
        <v>1137</v>
      </c>
      <c r="E403" s="61" t="s">
        <v>1218</v>
      </c>
      <c r="F403" s="61" t="s">
        <v>574</v>
      </c>
      <c r="G403" s="61" t="s">
        <v>1749</v>
      </c>
      <c r="H403" s="66">
        <v>6818</v>
      </c>
      <c r="I403" s="80">
        <v>8000</v>
      </c>
      <c r="J403" s="80">
        <v>8000</v>
      </c>
      <c r="K403" s="80">
        <v>8000</v>
      </c>
      <c r="L403" s="80">
        <v>7500</v>
      </c>
      <c r="M403" s="80">
        <v>7000</v>
      </c>
      <c r="N403" s="81">
        <v>6000</v>
      </c>
    </row>
    <row r="404" spans="1:14" x14ac:dyDescent="0.45">
      <c r="A404" s="78">
        <f t="shared" si="16"/>
        <v>4000</v>
      </c>
      <c r="B404" s="79">
        <f t="shared" si="17"/>
        <v>3.4862500000000001</v>
      </c>
      <c r="C404" s="60" t="s">
        <v>1120</v>
      </c>
      <c r="D404" s="61" t="s">
        <v>1137</v>
      </c>
      <c r="E404" s="61" t="s">
        <v>1218</v>
      </c>
      <c r="F404" s="61" t="s">
        <v>573</v>
      </c>
      <c r="G404" s="61" t="s">
        <v>1748</v>
      </c>
      <c r="H404" s="66">
        <v>13945</v>
      </c>
      <c r="I404" s="80">
        <v>4000</v>
      </c>
      <c r="J404" s="80">
        <v>4000</v>
      </c>
      <c r="K404" s="80">
        <v>4000</v>
      </c>
      <c r="L404" s="80">
        <v>3500</v>
      </c>
      <c r="M404" s="80">
        <v>3500</v>
      </c>
      <c r="N404" s="81">
        <v>3300</v>
      </c>
    </row>
    <row r="405" spans="1:14" x14ac:dyDescent="0.45">
      <c r="A405" s="78">
        <f t="shared" si="16"/>
        <v>20</v>
      </c>
      <c r="B405" s="79">
        <f t="shared" si="17"/>
        <v>5.95</v>
      </c>
      <c r="C405" s="60" t="s">
        <v>1121</v>
      </c>
      <c r="D405" s="61" t="s">
        <v>1130</v>
      </c>
      <c r="E405" s="61" t="s">
        <v>1274</v>
      </c>
      <c r="F405" s="61" t="s">
        <v>1060</v>
      </c>
      <c r="G405" s="61" t="s">
        <v>2235</v>
      </c>
      <c r="H405" s="66">
        <v>119</v>
      </c>
      <c r="I405" s="80">
        <v>20</v>
      </c>
      <c r="J405" s="80">
        <v>20</v>
      </c>
      <c r="K405" s="80">
        <v>20</v>
      </c>
      <c r="L405" s="80">
        <v>20</v>
      </c>
      <c r="M405" s="80">
        <v>20</v>
      </c>
      <c r="N405" s="81">
        <v>20</v>
      </c>
    </row>
    <row r="406" spans="1:14" x14ac:dyDescent="0.45">
      <c r="A406" s="78">
        <f t="shared" si="16"/>
        <v>73.333333333333329</v>
      </c>
      <c r="B406" s="79">
        <f t="shared" si="17"/>
        <v>1.4454545454545455</v>
      </c>
      <c r="C406" s="60" t="s">
        <v>1123</v>
      </c>
      <c r="D406" s="61" t="s">
        <v>1130</v>
      </c>
      <c r="E406" s="61" t="s">
        <v>1274</v>
      </c>
      <c r="F406" s="61" t="s">
        <v>1062</v>
      </c>
      <c r="G406" s="61" t="s">
        <v>2237</v>
      </c>
      <c r="H406" s="66">
        <v>106</v>
      </c>
      <c r="I406" s="80">
        <v>140</v>
      </c>
      <c r="J406" s="80">
        <v>40</v>
      </c>
      <c r="K406" s="80">
        <v>40</v>
      </c>
      <c r="L406" s="80">
        <v>40</v>
      </c>
      <c r="M406" s="80">
        <v>40</v>
      </c>
      <c r="N406" s="81">
        <v>60</v>
      </c>
    </row>
    <row r="407" spans="1:14" x14ac:dyDescent="0.45">
      <c r="A407" s="78">
        <f t="shared" si="16"/>
        <v>330</v>
      </c>
      <c r="B407" s="79">
        <f t="shared" si="17"/>
        <v>5.663636363636364</v>
      </c>
      <c r="C407" s="60" t="s">
        <v>1120</v>
      </c>
      <c r="D407" s="61" t="s">
        <v>1143</v>
      </c>
      <c r="E407" s="61" t="s">
        <v>1270</v>
      </c>
      <c r="F407" s="61" t="s">
        <v>1042</v>
      </c>
      <c r="G407" s="61" t="s">
        <v>2217</v>
      </c>
      <c r="H407" s="66">
        <v>1869</v>
      </c>
      <c r="I407" s="80">
        <v>330</v>
      </c>
      <c r="J407" s="80">
        <v>330</v>
      </c>
      <c r="K407" s="80">
        <v>330</v>
      </c>
      <c r="L407" s="80">
        <v>330</v>
      </c>
      <c r="M407" s="80">
        <v>330</v>
      </c>
      <c r="N407" s="81">
        <v>330</v>
      </c>
    </row>
    <row r="408" spans="1:14" x14ac:dyDescent="0.45">
      <c r="A408" s="78">
        <f t="shared" si="16"/>
        <v>333.33333333333331</v>
      </c>
      <c r="B408" s="79">
        <f t="shared" si="17"/>
        <v>3.4200000000000004</v>
      </c>
      <c r="C408" s="60" t="s">
        <v>1120</v>
      </c>
      <c r="D408" s="61" t="s">
        <v>1143</v>
      </c>
      <c r="E408" s="61" t="s">
        <v>1270</v>
      </c>
      <c r="F408" s="61" t="s">
        <v>1034</v>
      </c>
      <c r="G408" s="61" t="s">
        <v>2209</v>
      </c>
      <c r="H408" s="66">
        <v>1140</v>
      </c>
      <c r="I408" s="80">
        <v>400</v>
      </c>
      <c r="J408" s="80">
        <v>300</v>
      </c>
      <c r="K408" s="80">
        <v>300</v>
      </c>
      <c r="L408" s="80">
        <v>300</v>
      </c>
      <c r="M408" s="80">
        <v>300</v>
      </c>
      <c r="N408" s="81">
        <v>300</v>
      </c>
    </row>
    <row r="409" spans="1:14" x14ac:dyDescent="0.45">
      <c r="A409" s="78">
        <f t="shared" si="16"/>
        <v>80</v>
      </c>
      <c r="B409" s="79">
        <f t="shared" si="17"/>
        <v>6.1875</v>
      </c>
      <c r="C409" s="60" t="s">
        <v>1120</v>
      </c>
      <c r="D409" s="61" t="s">
        <v>1143</v>
      </c>
      <c r="E409" s="61" t="s">
        <v>1270</v>
      </c>
      <c r="F409" s="61" t="s">
        <v>1032</v>
      </c>
      <c r="G409" s="61" t="s">
        <v>2207</v>
      </c>
      <c r="H409" s="66">
        <v>495</v>
      </c>
      <c r="I409" s="80">
        <v>80</v>
      </c>
      <c r="J409" s="80">
        <v>80</v>
      </c>
      <c r="K409" s="80">
        <v>80</v>
      </c>
      <c r="L409" s="80">
        <v>80</v>
      </c>
      <c r="M409" s="80">
        <v>80</v>
      </c>
      <c r="N409" s="81">
        <v>80</v>
      </c>
    </row>
    <row r="410" spans="1:14" x14ac:dyDescent="0.45">
      <c r="A410" s="78">
        <f t="shared" si="16"/>
        <v>90</v>
      </c>
      <c r="B410" s="79">
        <f t="shared" si="17"/>
        <v>8.6666666666666661</v>
      </c>
      <c r="C410" s="60" t="s">
        <v>1120</v>
      </c>
      <c r="D410" s="61" t="s">
        <v>1143</v>
      </c>
      <c r="E410" s="61" t="s">
        <v>1270</v>
      </c>
      <c r="F410" s="61" t="s">
        <v>1036</v>
      </c>
      <c r="G410" s="61" t="s">
        <v>2211</v>
      </c>
      <c r="H410" s="66">
        <v>780</v>
      </c>
      <c r="I410" s="80">
        <v>90</v>
      </c>
      <c r="J410" s="80">
        <v>90</v>
      </c>
      <c r="K410" s="80">
        <v>90</v>
      </c>
      <c r="L410" s="80">
        <v>90</v>
      </c>
      <c r="M410" s="80">
        <v>90</v>
      </c>
      <c r="N410" s="81">
        <v>90</v>
      </c>
    </row>
    <row r="411" spans="1:14" x14ac:dyDescent="0.45">
      <c r="A411" s="78">
        <f t="shared" si="16"/>
        <v>480</v>
      </c>
      <c r="B411" s="79">
        <f t="shared" si="17"/>
        <v>20.377083333333335</v>
      </c>
      <c r="C411" s="60" t="s">
        <v>1121</v>
      </c>
      <c r="D411" s="61" t="s">
        <v>1143</v>
      </c>
      <c r="E411" s="61" t="s">
        <v>1270</v>
      </c>
      <c r="F411" s="61" t="s">
        <v>1041</v>
      </c>
      <c r="G411" s="61" t="s">
        <v>2216</v>
      </c>
      <c r="H411" s="66">
        <v>9781</v>
      </c>
      <c r="I411" s="80">
        <v>450</v>
      </c>
      <c r="J411" s="80">
        <v>450</v>
      </c>
      <c r="K411" s="80">
        <v>540</v>
      </c>
      <c r="L411" s="80">
        <v>590</v>
      </c>
      <c r="M411" s="80">
        <v>590</v>
      </c>
      <c r="N411" s="81">
        <v>590</v>
      </c>
    </row>
    <row r="412" spans="1:14" x14ac:dyDescent="0.45">
      <c r="A412" s="78">
        <f t="shared" si="16"/>
        <v>276.66666666666669</v>
      </c>
      <c r="B412" s="79">
        <f t="shared" si="17"/>
        <v>3.101204819277108</v>
      </c>
      <c r="C412" s="60" t="s">
        <v>1121</v>
      </c>
      <c r="D412" s="61" t="s">
        <v>1143</v>
      </c>
      <c r="E412" s="61" t="s">
        <v>1270</v>
      </c>
      <c r="F412" s="61" t="s">
        <v>1035</v>
      </c>
      <c r="G412" s="61" t="s">
        <v>2210</v>
      </c>
      <c r="H412" s="66">
        <v>858</v>
      </c>
      <c r="I412" s="80">
        <v>250</v>
      </c>
      <c r="J412" s="80">
        <v>250</v>
      </c>
      <c r="K412" s="80">
        <v>330</v>
      </c>
      <c r="L412" s="80">
        <v>380</v>
      </c>
      <c r="M412" s="80">
        <v>380</v>
      </c>
      <c r="N412" s="81">
        <v>380</v>
      </c>
    </row>
    <row r="413" spans="1:14" x14ac:dyDescent="0.45">
      <c r="A413" s="78">
        <f t="shared" si="16"/>
        <v>606.66666666666663</v>
      </c>
      <c r="B413" s="79">
        <f t="shared" si="17"/>
        <v>0</v>
      </c>
      <c r="C413" s="60" t="s">
        <v>1121</v>
      </c>
      <c r="D413" s="61" t="s">
        <v>1143</v>
      </c>
      <c r="E413" s="61" t="s">
        <v>1270</v>
      </c>
      <c r="F413" s="61" t="s">
        <v>1026</v>
      </c>
      <c r="G413" s="61" t="s">
        <v>2201</v>
      </c>
      <c r="H413" s="66">
        <v>0</v>
      </c>
      <c r="I413" s="80">
        <v>550</v>
      </c>
      <c r="J413" s="80">
        <v>550</v>
      </c>
      <c r="K413" s="80">
        <v>720</v>
      </c>
      <c r="L413" s="80">
        <v>790</v>
      </c>
      <c r="M413" s="80">
        <v>790</v>
      </c>
      <c r="N413" s="81">
        <v>790</v>
      </c>
    </row>
    <row r="414" spans="1:14" x14ac:dyDescent="0.45">
      <c r="A414" s="78">
        <f t="shared" si="16"/>
        <v>220</v>
      </c>
      <c r="B414" s="79">
        <f t="shared" si="17"/>
        <v>1.240909090909091</v>
      </c>
      <c r="C414" s="60" t="s">
        <v>1121</v>
      </c>
      <c r="D414" s="61" t="s">
        <v>1143</v>
      </c>
      <c r="E414" s="61" t="s">
        <v>1270</v>
      </c>
      <c r="F414" s="61" t="s">
        <v>1029</v>
      </c>
      <c r="G414" s="61" t="s">
        <v>2204</v>
      </c>
      <c r="H414" s="66">
        <v>273</v>
      </c>
      <c r="I414" s="80">
        <v>200</v>
      </c>
      <c r="J414" s="80">
        <v>200</v>
      </c>
      <c r="K414" s="80">
        <v>260</v>
      </c>
      <c r="L414" s="80">
        <v>290</v>
      </c>
      <c r="M414" s="80">
        <v>290</v>
      </c>
      <c r="N414" s="81">
        <v>290</v>
      </c>
    </row>
    <row r="415" spans="1:14" x14ac:dyDescent="0.45">
      <c r="A415" s="78">
        <f t="shared" si="16"/>
        <v>98</v>
      </c>
      <c r="B415" s="79">
        <f t="shared" si="17"/>
        <v>13.86734693877551</v>
      </c>
      <c r="C415" s="60" t="s">
        <v>1121</v>
      </c>
      <c r="D415" s="61" t="s">
        <v>1143</v>
      </c>
      <c r="E415" s="61" t="s">
        <v>1270</v>
      </c>
      <c r="F415" s="61" t="s">
        <v>1031</v>
      </c>
      <c r="G415" s="61" t="s">
        <v>2206</v>
      </c>
      <c r="H415" s="66">
        <v>1359</v>
      </c>
      <c r="I415" s="80">
        <v>87</v>
      </c>
      <c r="J415" s="80">
        <v>87</v>
      </c>
      <c r="K415" s="80">
        <v>120</v>
      </c>
      <c r="L415" s="80">
        <v>140</v>
      </c>
      <c r="M415" s="80">
        <v>140</v>
      </c>
      <c r="N415" s="81">
        <v>140</v>
      </c>
    </row>
    <row r="416" spans="1:14" x14ac:dyDescent="0.45">
      <c r="A416" s="78">
        <f t="shared" si="16"/>
        <v>2633.3333333333335</v>
      </c>
      <c r="B416" s="79">
        <f t="shared" si="17"/>
        <v>4.0902531645569615</v>
      </c>
      <c r="C416" s="60" t="s">
        <v>1123</v>
      </c>
      <c r="D416" s="61" t="s">
        <v>1143</v>
      </c>
      <c r="E416" s="61" t="s">
        <v>1270</v>
      </c>
      <c r="F416" s="61" t="s">
        <v>1040</v>
      </c>
      <c r="G416" s="61" t="s">
        <v>2215</v>
      </c>
      <c r="H416" s="66">
        <v>10771</v>
      </c>
      <c r="I416" s="80">
        <v>3200</v>
      </c>
      <c r="J416" s="80">
        <v>3000</v>
      </c>
      <c r="K416" s="80">
        <v>1700</v>
      </c>
      <c r="L416" s="80">
        <v>1700</v>
      </c>
      <c r="M416" s="80">
        <v>1700</v>
      </c>
      <c r="N416" s="81">
        <v>1700</v>
      </c>
    </row>
    <row r="417" spans="1:14" x14ac:dyDescent="0.45">
      <c r="A417" s="78">
        <f t="shared" si="16"/>
        <v>100</v>
      </c>
      <c r="B417" s="79">
        <f t="shared" si="17"/>
        <v>12.44</v>
      </c>
      <c r="C417" s="60" t="s">
        <v>1123</v>
      </c>
      <c r="D417" s="61" t="s">
        <v>1143</v>
      </c>
      <c r="E417" s="61" t="s">
        <v>1270</v>
      </c>
      <c r="F417" s="61" t="s">
        <v>1030</v>
      </c>
      <c r="G417" s="61" t="s">
        <v>2205</v>
      </c>
      <c r="H417" s="66">
        <v>1244</v>
      </c>
      <c r="I417" s="80">
        <v>100</v>
      </c>
      <c r="J417" s="80">
        <v>100</v>
      </c>
      <c r="K417" s="80">
        <v>100</v>
      </c>
      <c r="L417" s="80">
        <v>100</v>
      </c>
      <c r="M417" s="80">
        <v>100</v>
      </c>
      <c r="N417" s="81">
        <v>100</v>
      </c>
    </row>
    <row r="418" spans="1:14" x14ac:dyDescent="0.45">
      <c r="A418" s="78">
        <f t="shared" si="16"/>
        <v>650000</v>
      </c>
      <c r="B418" s="79">
        <f t="shared" si="17"/>
        <v>2.0412876923076921</v>
      </c>
      <c r="C418" s="60" t="s">
        <v>1123</v>
      </c>
      <c r="D418" s="61" t="s">
        <v>1139</v>
      </c>
      <c r="E418" s="61" t="s">
        <v>1244</v>
      </c>
      <c r="F418" s="61" t="s">
        <v>788</v>
      </c>
      <c r="G418" s="61" t="s">
        <v>1963</v>
      </c>
      <c r="H418" s="66">
        <v>1326837</v>
      </c>
      <c r="I418" s="80">
        <v>650000</v>
      </c>
      <c r="J418" s="80">
        <v>650000</v>
      </c>
      <c r="K418" s="80">
        <v>650000</v>
      </c>
      <c r="L418" s="80">
        <v>650000</v>
      </c>
      <c r="M418" s="80">
        <v>650000</v>
      </c>
      <c r="N418" s="81">
        <v>650000</v>
      </c>
    </row>
    <row r="419" spans="1:14" x14ac:dyDescent="0.45">
      <c r="A419" s="78">
        <f t="shared" si="16"/>
        <v>733.33333333333337</v>
      </c>
      <c r="B419" s="79">
        <f t="shared" si="17"/>
        <v>6.8140909090909085</v>
      </c>
      <c r="C419" s="60" t="s">
        <v>1123</v>
      </c>
      <c r="D419" s="61" t="s">
        <v>1141</v>
      </c>
      <c r="E419" s="61" t="s">
        <v>1273</v>
      </c>
      <c r="F419" s="61" t="s">
        <v>1058</v>
      </c>
      <c r="G419" s="61" t="s">
        <v>2233</v>
      </c>
      <c r="H419" s="66">
        <v>4997</v>
      </c>
      <c r="I419" s="80">
        <v>1600</v>
      </c>
      <c r="J419" s="80">
        <v>300</v>
      </c>
      <c r="K419" s="80">
        <v>300</v>
      </c>
      <c r="L419" s="80">
        <v>1600</v>
      </c>
      <c r="M419" s="80">
        <v>300</v>
      </c>
      <c r="N419" s="81">
        <v>300</v>
      </c>
    </row>
    <row r="420" spans="1:14" x14ac:dyDescent="0.45">
      <c r="A420" s="78">
        <f t="shared" si="16"/>
        <v>1</v>
      </c>
      <c r="B420" s="79">
        <f t="shared" si="17"/>
        <v>409</v>
      </c>
      <c r="C420" s="60" t="s">
        <v>1122</v>
      </c>
      <c r="D420" s="61" t="s">
        <v>1136</v>
      </c>
      <c r="E420" s="61" t="s">
        <v>1168</v>
      </c>
      <c r="F420" s="61" t="s">
        <v>228</v>
      </c>
      <c r="G420" s="61" t="s">
        <v>1404</v>
      </c>
      <c r="H420" s="66">
        <v>409</v>
      </c>
      <c r="I420" s="80">
        <v>1</v>
      </c>
      <c r="J420" s="80">
        <v>1</v>
      </c>
      <c r="K420" s="80">
        <v>1</v>
      </c>
      <c r="L420" s="80">
        <v>1</v>
      </c>
      <c r="M420" s="80">
        <v>10</v>
      </c>
      <c r="N420" s="81">
        <v>10</v>
      </c>
    </row>
    <row r="421" spans="1:14" x14ac:dyDescent="0.45">
      <c r="A421" s="78">
        <f t="shared" si="16"/>
        <v>1</v>
      </c>
      <c r="B421" s="79">
        <f t="shared" si="17"/>
        <v>246</v>
      </c>
      <c r="C421" s="60" t="s">
        <v>1122</v>
      </c>
      <c r="D421" s="61" t="s">
        <v>1136</v>
      </c>
      <c r="E421" s="61" t="s">
        <v>1168</v>
      </c>
      <c r="F421" s="61" t="s">
        <v>227</v>
      </c>
      <c r="G421" s="61" t="s">
        <v>1403</v>
      </c>
      <c r="H421" s="66">
        <v>246</v>
      </c>
      <c r="I421" s="80">
        <v>1</v>
      </c>
      <c r="J421" s="80">
        <v>1</v>
      </c>
      <c r="K421" s="80">
        <v>1</v>
      </c>
      <c r="L421" s="80">
        <v>1</v>
      </c>
      <c r="M421" s="80">
        <v>17</v>
      </c>
      <c r="N421" s="81">
        <v>17</v>
      </c>
    </row>
    <row r="422" spans="1:14" x14ac:dyDescent="0.45">
      <c r="A422" s="78">
        <f t="shared" si="16"/>
        <v>200</v>
      </c>
      <c r="B422" s="79">
        <f t="shared" si="17"/>
        <v>2.69</v>
      </c>
      <c r="C422" s="60" t="s">
        <v>1123</v>
      </c>
      <c r="D422" s="61" t="s">
        <v>1136</v>
      </c>
      <c r="E422" s="61" t="s">
        <v>1168</v>
      </c>
      <c r="F422" s="61" t="s">
        <v>232</v>
      </c>
      <c r="G422" s="61" t="s">
        <v>1408</v>
      </c>
      <c r="H422" s="66">
        <v>538</v>
      </c>
      <c r="I422" s="80">
        <v>200</v>
      </c>
      <c r="J422" s="80">
        <v>200</v>
      </c>
      <c r="K422" s="80">
        <v>200</v>
      </c>
      <c r="L422" s="80">
        <v>200</v>
      </c>
      <c r="M422" s="80">
        <v>200</v>
      </c>
      <c r="N422" s="81">
        <v>200</v>
      </c>
    </row>
    <row r="423" spans="1:14" x14ac:dyDescent="0.45">
      <c r="A423" s="78">
        <f t="shared" si="16"/>
        <v>1000</v>
      </c>
      <c r="B423" s="79">
        <f t="shared" si="17"/>
        <v>2.3879999999999999</v>
      </c>
      <c r="C423" s="60" t="s">
        <v>1123</v>
      </c>
      <c r="D423" s="61" t="s">
        <v>1136</v>
      </c>
      <c r="E423" s="61" t="s">
        <v>1168</v>
      </c>
      <c r="F423" s="61" t="s">
        <v>231</v>
      </c>
      <c r="G423" s="61" t="s">
        <v>1407</v>
      </c>
      <c r="H423" s="66">
        <v>2388</v>
      </c>
      <c r="I423" s="80">
        <v>1000</v>
      </c>
      <c r="J423" s="80">
        <v>1000</v>
      </c>
      <c r="K423" s="80">
        <v>1000</v>
      </c>
      <c r="L423" s="80">
        <v>1000</v>
      </c>
      <c r="M423" s="80">
        <v>1000</v>
      </c>
      <c r="N423" s="81">
        <v>1000</v>
      </c>
    </row>
    <row r="424" spans="1:14" x14ac:dyDescent="0.45">
      <c r="A424" s="78">
        <f t="shared" si="16"/>
        <v>0</v>
      </c>
      <c r="B424" s="79">
        <f t="shared" si="17"/>
        <v>0</v>
      </c>
      <c r="C424" s="60" t="s">
        <v>1122</v>
      </c>
      <c r="D424" s="61" t="s">
        <v>1136</v>
      </c>
      <c r="E424" s="61" t="s">
        <v>1199</v>
      </c>
      <c r="F424" s="61" t="s">
        <v>443</v>
      </c>
      <c r="G424" s="61" t="s">
        <v>1619</v>
      </c>
      <c r="H424" s="66">
        <v>530</v>
      </c>
      <c r="I424" s="80">
        <v>0</v>
      </c>
      <c r="J424" s="80">
        <v>0</v>
      </c>
      <c r="K424" s="80">
        <v>0</v>
      </c>
      <c r="L424" s="80">
        <v>0</v>
      </c>
      <c r="M424" s="80">
        <v>0</v>
      </c>
      <c r="N424" s="81">
        <v>0</v>
      </c>
    </row>
    <row r="425" spans="1:14" x14ac:dyDescent="0.45">
      <c r="A425" s="78">
        <f t="shared" si="16"/>
        <v>0</v>
      </c>
      <c r="B425" s="79">
        <f t="shared" si="17"/>
        <v>0</v>
      </c>
      <c r="C425" s="60" t="s">
        <v>1122</v>
      </c>
      <c r="D425" s="61" t="s">
        <v>1136</v>
      </c>
      <c r="E425" s="61" t="s">
        <v>1199</v>
      </c>
      <c r="F425" s="61" t="s">
        <v>445</v>
      </c>
      <c r="G425" s="61" t="s">
        <v>1621</v>
      </c>
      <c r="H425" s="66">
        <v>0</v>
      </c>
      <c r="I425" s="80">
        <v>0</v>
      </c>
      <c r="J425" s="80">
        <v>0</v>
      </c>
      <c r="K425" s="80">
        <v>0</v>
      </c>
      <c r="L425" s="80">
        <v>0</v>
      </c>
      <c r="M425" s="80">
        <v>0</v>
      </c>
      <c r="N425" s="81">
        <v>0</v>
      </c>
    </row>
    <row r="426" spans="1:14" x14ac:dyDescent="0.45">
      <c r="A426" s="78">
        <f t="shared" si="16"/>
        <v>700</v>
      </c>
      <c r="B426" s="79">
        <f t="shared" si="17"/>
        <v>6.628571428571429</v>
      </c>
      <c r="C426" s="60" t="s">
        <v>1122</v>
      </c>
      <c r="D426" s="61" t="s">
        <v>1136</v>
      </c>
      <c r="E426" s="61" t="s">
        <v>1199</v>
      </c>
      <c r="F426" s="61" t="s">
        <v>444</v>
      </c>
      <c r="G426" s="61" t="s">
        <v>1620</v>
      </c>
      <c r="H426" s="66">
        <v>4640</v>
      </c>
      <c r="I426" s="80">
        <v>700</v>
      </c>
      <c r="J426" s="80">
        <v>700</v>
      </c>
      <c r="K426" s="80">
        <v>700</v>
      </c>
      <c r="L426" s="80">
        <v>700</v>
      </c>
      <c r="M426" s="80">
        <v>700</v>
      </c>
      <c r="N426" s="81">
        <v>700</v>
      </c>
    </row>
    <row r="427" spans="1:14" x14ac:dyDescent="0.45">
      <c r="A427" s="78">
        <f t="shared" si="16"/>
        <v>1600</v>
      </c>
      <c r="B427" s="79">
        <f t="shared" si="17"/>
        <v>4.1981250000000001</v>
      </c>
      <c r="C427" s="60" t="s">
        <v>1123</v>
      </c>
      <c r="D427" s="61" t="s">
        <v>1132</v>
      </c>
      <c r="E427" s="61" t="s">
        <v>1234</v>
      </c>
      <c r="F427" s="61" t="s">
        <v>651</v>
      </c>
      <c r="G427" s="61" t="s">
        <v>1826</v>
      </c>
      <c r="H427" s="66">
        <v>6717</v>
      </c>
      <c r="I427" s="80">
        <v>1600</v>
      </c>
      <c r="J427" s="80">
        <v>1600</v>
      </c>
      <c r="K427" s="80">
        <v>1600</v>
      </c>
      <c r="L427" s="80">
        <v>1600</v>
      </c>
      <c r="M427" s="80">
        <v>1600</v>
      </c>
      <c r="N427" s="81">
        <v>1600</v>
      </c>
    </row>
    <row r="428" spans="1:14" x14ac:dyDescent="0.45">
      <c r="A428" s="78">
        <f t="shared" ref="A428:A467" si="18">AVERAGE(I428:K428)</f>
        <v>6</v>
      </c>
      <c r="B428" s="79">
        <f t="shared" ref="B428:B467" si="19">IFERROR(H428/A428,0)</f>
        <v>81.333333333333329</v>
      </c>
      <c r="C428" s="60" t="s">
        <v>1122</v>
      </c>
      <c r="D428" s="61" t="s">
        <v>1136</v>
      </c>
      <c r="E428" s="61" t="s">
        <v>1200</v>
      </c>
      <c r="F428" s="61" t="s">
        <v>457</v>
      </c>
      <c r="G428" s="61" t="s">
        <v>1633</v>
      </c>
      <c r="H428" s="66">
        <v>488</v>
      </c>
      <c r="I428" s="80">
        <v>6</v>
      </c>
      <c r="J428" s="80">
        <v>6</v>
      </c>
      <c r="K428" s="80">
        <v>6</v>
      </c>
      <c r="L428" s="80">
        <v>6</v>
      </c>
      <c r="M428" s="80">
        <v>6</v>
      </c>
      <c r="N428" s="81">
        <v>6</v>
      </c>
    </row>
    <row r="429" spans="1:14" x14ac:dyDescent="0.45">
      <c r="A429" s="78">
        <f t="shared" si="18"/>
        <v>250</v>
      </c>
      <c r="B429" s="79">
        <f t="shared" si="19"/>
        <v>4.1559999999999997</v>
      </c>
      <c r="C429" s="60" t="s">
        <v>1122</v>
      </c>
      <c r="D429" s="61" t="s">
        <v>1136</v>
      </c>
      <c r="E429" s="61" t="s">
        <v>1200</v>
      </c>
      <c r="F429" s="61" t="s">
        <v>456</v>
      </c>
      <c r="G429" s="61" t="s">
        <v>1632</v>
      </c>
      <c r="H429" s="66">
        <v>1039</v>
      </c>
      <c r="I429" s="80">
        <v>250</v>
      </c>
      <c r="J429" s="80">
        <v>250</v>
      </c>
      <c r="K429" s="80">
        <v>250</v>
      </c>
      <c r="L429" s="80">
        <v>250</v>
      </c>
      <c r="M429" s="80">
        <v>250</v>
      </c>
      <c r="N429" s="81">
        <v>250</v>
      </c>
    </row>
    <row r="430" spans="1:14" x14ac:dyDescent="0.45">
      <c r="A430" s="78">
        <f t="shared" si="18"/>
        <v>23.333333333333332</v>
      </c>
      <c r="B430" s="79">
        <f t="shared" si="19"/>
        <v>32.442857142857143</v>
      </c>
      <c r="C430" s="60" t="s">
        <v>1122</v>
      </c>
      <c r="D430" s="61" t="s">
        <v>1136</v>
      </c>
      <c r="E430" s="61" t="s">
        <v>1200</v>
      </c>
      <c r="F430" s="61" t="s">
        <v>455</v>
      </c>
      <c r="G430" s="61" t="s">
        <v>1631</v>
      </c>
      <c r="H430" s="66">
        <v>757</v>
      </c>
      <c r="I430" s="80">
        <v>30</v>
      </c>
      <c r="J430" s="80">
        <v>20</v>
      </c>
      <c r="K430" s="80">
        <v>20</v>
      </c>
      <c r="L430" s="80">
        <v>20</v>
      </c>
      <c r="M430" s="80">
        <v>20</v>
      </c>
      <c r="N430" s="81">
        <v>20</v>
      </c>
    </row>
    <row r="431" spans="1:14" x14ac:dyDescent="0.45">
      <c r="A431" s="78">
        <f t="shared" si="18"/>
        <v>33.333333333333336</v>
      </c>
      <c r="B431" s="79">
        <f t="shared" si="19"/>
        <v>22.919999999999998</v>
      </c>
      <c r="C431" s="60" t="s">
        <v>1122</v>
      </c>
      <c r="D431" s="61" t="s">
        <v>1136</v>
      </c>
      <c r="E431" s="61" t="s">
        <v>1200</v>
      </c>
      <c r="F431" s="61" t="s">
        <v>453</v>
      </c>
      <c r="G431" s="61" t="s">
        <v>1629</v>
      </c>
      <c r="H431" s="66">
        <v>764</v>
      </c>
      <c r="I431" s="80">
        <v>40</v>
      </c>
      <c r="J431" s="80">
        <v>30</v>
      </c>
      <c r="K431" s="80">
        <v>30</v>
      </c>
      <c r="L431" s="80">
        <v>30</v>
      </c>
      <c r="M431" s="80">
        <v>30</v>
      </c>
      <c r="N431" s="81">
        <v>30</v>
      </c>
    </row>
    <row r="432" spans="1:14" x14ac:dyDescent="0.45">
      <c r="A432" s="78">
        <f t="shared" si="18"/>
        <v>2600</v>
      </c>
      <c r="B432" s="79">
        <f t="shared" si="19"/>
        <v>2.5584615384615383</v>
      </c>
      <c r="C432" s="60" t="s">
        <v>1122</v>
      </c>
      <c r="D432" s="61" t="s">
        <v>1136</v>
      </c>
      <c r="E432" s="61" t="s">
        <v>1200</v>
      </c>
      <c r="F432" s="61" t="s">
        <v>452</v>
      </c>
      <c r="G432" s="61" t="s">
        <v>1628</v>
      </c>
      <c r="H432" s="66">
        <v>6652</v>
      </c>
      <c r="I432" s="80">
        <v>2600</v>
      </c>
      <c r="J432" s="80">
        <v>2600</v>
      </c>
      <c r="K432" s="80">
        <v>2600</v>
      </c>
      <c r="L432" s="80">
        <v>2600</v>
      </c>
      <c r="M432" s="80">
        <v>2600</v>
      </c>
      <c r="N432" s="81">
        <v>2100</v>
      </c>
    </row>
    <row r="433" spans="1:14" x14ac:dyDescent="0.45">
      <c r="A433" s="78">
        <f t="shared" si="18"/>
        <v>20</v>
      </c>
      <c r="B433" s="79">
        <f t="shared" si="19"/>
        <v>125.15</v>
      </c>
      <c r="C433" s="60" t="s">
        <v>1122</v>
      </c>
      <c r="D433" s="61" t="s">
        <v>1136</v>
      </c>
      <c r="E433" s="61" t="s">
        <v>1200</v>
      </c>
      <c r="F433" s="61" t="s">
        <v>451</v>
      </c>
      <c r="G433" s="61" t="s">
        <v>1627</v>
      </c>
      <c r="H433" s="66">
        <v>2503</v>
      </c>
      <c r="I433" s="80">
        <v>20</v>
      </c>
      <c r="J433" s="80">
        <v>20</v>
      </c>
      <c r="K433" s="80">
        <v>20</v>
      </c>
      <c r="L433" s="80">
        <v>20</v>
      </c>
      <c r="M433" s="80">
        <v>20</v>
      </c>
      <c r="N433" s="81">
        <v>20</v>
      </c>
    </row>
    <row r="434" spans="1:14" x14ac:dyDescent="0.45">
      <c r="A434" s="78">
        <f t="shared" si="18"/>
        <v>20</v>
      </c>
      <c r="B434" s="79">
        <f t="shared" si="19"/>
        <v>149.6</v>
      </c>
      <c r="C434" s="60" t="s">
        <v>1122</v>
      </c>
      <c r="D434" s="61" t="s">
        <v>1136</v>
      </c>
      <c r="E434" s="61" t="s">
        <v>1200</v>
      </c>
      <c r="F434" s="61" t="s">
        <v>449</v>
      </c>
      <c r="G434" s="61" t="s">
        <v>1625</v>
      </c>
      <c r="H434" s="66">
        <v>2992</v>
      </c>
      <c r="I434" s="80">
        <v>20</v>
      </c>
      <c r="J434" s="80">
        <v>20</v>
      </c>
      <c r="K434" s="80">
        <v>20</v>
      </c>
      <c r="L434" s="80">
        <v>20</v>
      </c>
      <c r="M434" s="80">
        <v>20</v>
      </c>
      <c r="N434" s="81">
        <v>20</v>
      </c>
    </row>
    <row r="435" spans="1:14" x14ac:dyDescent="0.45">
      <c r="A435" s="78">
        <f t="shared" si="18"/>
        <v>2200</v>
      </c>
      <c r="B435" s="79">
        <f t="shared" si="19"/>
        <v>1.6922727272727274</v>
      </c>
      <c r="C435" s="60" t="s">
        <v>1122</v>
      </c>
      <c r="D435" s="61" t="s">
        <v>1136</v>
      </c>
      <c r="E435" s="61" t="s">
        <v>1200</v>
      </c>
      <c r="F435" s="61" t="s">
        <v>448</v>
      </c>
      <c r="G435" s="61" t="s">
        <v>1624</v>
      </c>
      <c r="H435" s="66">
        <v>3723</v>
      </c>
      <c r="I435" s="80">
        <v>2200</v>
      </c>
      <c r="J435" s="80">
        <v>2200</v>
      </c>
      <c r="K435" s="80">
        <v>2200</v>
      </c>
      <c r="L435" s="80">
        <v>2200</v>
      </c>
      <c r="M435" s="80">
        <v>2200</v>
      </c>
      <c r="N435" s="81">
        <v>1500</v>
      </c>
    </row>
    <row r="436" spans="1:14" x14ac:dyDescent="0.45">
      <c r="A436" s="78">
        <f t="shared" si="18"/>
        <v>15</v>
      </c>
      <c r="B436" s="79">
        <f t="shared" si="19"/>
        <v>35.799999999999997</v>
      </c>
      <c r="C436" s="60" t="s">
        <v>1122</v>
      </c>
      <c r="D436" s="61" t="s">
        <v>1136</v>
      </c>
      <c r="E436" s="61" t="s">
        <v>1200</v>
      </c>
      <c r="F436" s="61" t="s">
        <v>447</v>
      </c>
      <c r="G436" s="61" t="s">
        <v>1623</v>
      </c>
      <c r="H436" s="66">
        <v>537</v>
      </c>
      <c r="I436" s="80">
        <v>15</v>
      </c>
      <c r="J436" s="80">
        <v>15</v>
      </c>
      <c r="K436" s="80">
        <v>15</v>
      </c>
      <c r="L436" s="80">
        <v>15</v>
      </c>
      <c r="M436" s="80">
        <v>15</v>
      </c>
      <c r="N436" s="81">
        <v>15</v>
      </c>
    </row>
    <row r="437" spans="1:14" x14ac:dyDescent="0.45">
      <c r="A437" s="78">
        <f t="shared" si="18"/>
        <v>400</v>
      </c>
      <c r="B437" s="79">
        <f t="shared" si="19"/>
        <v>6.35</v>
      </c>
      <c r="C437" s="60" t="s">
        <v>1122</v>
      </c>
      <c r="D437" s="61" t="s">
        <v>1136</v>
      </c>
      <c r="E437" s="61" t="s">
        <v>1200</v>
      </c>
      <c r="F437" s="61" t="s">
        <v>446</v>
      </c>
      <c r="G437" s="61" t="s">
        <v>1622</v>
      </c>
      <c r="H437" s="66">
        <v>2540</v>
      </c>
      <c r="I437" s="80">
        <v>400</v>
      </c>
      <c r="J437" s="80">
        <v>400</v>
      </c>
      <c r="K437" s="80">
        <v>400</v>
      </c>
      <c r="L437" s="80">
        <v>400</v>
      </c>
      <c r="M437" s="80">
        <v>400</v>
      </c>
      <c r="N437" s="81">
        <v>400</v>
      </c>
    </row>
    <row r="438" spans="1:14" x14ac:dyDescent="0.45">
      <c r="A438" s="78">
        <f t="shared" si="18"/>
        <v>2.3333333333333335</v>
      </c>
      <c r="B438" s="79">
        <f t="shared" si="19"/>
        <v>120.85714285714285</v>
      </c>
      <c r="C438" s="60" t="s">
        <v>1122</v>
      </c>
      <c r="D438" s="61" t="s">
        <v>1143</v>
      </c>
      <c r="E438" s="61" t="s">
        <v>1270</v>
      </c>
      <c r="F438" s="61" t="s">
        <v>1037</v>
      </c>
      <c r="G438" s="61" t="s">
        <v>2212</v>
      </c>
      <c r="H438" s="66">
        <v>282</v>
      </c>
      <c r="I438" s="80">
        <v>2</v>
      </c>
      <c r="J438" s="80">
        <v>2</v>
      </c>
      <c r="K438" s="80">
        <v>3</v>
      </c>
      <c r="L438" s="80">
        <v>3</v>
      </c>
      <c r="M438" s="80">
        <v>3</v>
      </c>
      <c r="N438" s="81">
        <v>3</v>
      </c>
    </row>
    <row r="439" spans="1:14" x14ac:dyDescent="0.45">
      <c r="A439" s="78">
        <f t="shared" si="18"/>
        <v>9650</v>
      </c>
      <c r="B439" s="79">
        <f t="shared" si="19"/>
        <v>9.5990673575129541</v>
      </c>
      <c r="C439" s="60" t="s">
        <v>1122</v>
      </c>
      <c r="D439" s="61" t="s">
        <v>1139</v>
      </c>
      <c r="E439" s="61" t="s">
        <v>1244</v>
      </c>
      <c r="F439" s="61" t="s">
        <v>772</v>
      </c>
      <c r="G439" s="61" t="s">
        <v>1947</v>
      </c>
      <c r="H439" s="66">
        <v>92631</v>
      </c>
      <c r="I439" s="80">
        <v>9650</v>
      </c>
      <c r="J439" s="80">
        <v>9650</v>
      </c>
      <c r="K439" s="80">
        <v>9650</v>
      </c>
      <c r="L439" s="80">
        <v>9650</v>
      </c>
      <c r="M439" s="80">
        <v>9650</v>
      </c>
      <c r="N439" s="81">
        <v>9650</v>
      </c>
    </row>
    <row r="440" spans="1:14" x14ac:dyDescent="0.45">
      <c r="A440" s="78">
        <f t="shared" si="18"/>
        <v>51250</v>
      </c>
      <c r="B440" s="79">
        <f t="shared" si="19"/>
        <v>4.0577756097560975</v>
      </c>
      <c r="C440" s="60" t="s">
        <v>1122</v>
      </c>
      <c r="D440" s="61" t="s">
        <v>1139</v>
      </c>
      <c r="E440" s="61" t="s">
        <v>1244</v>
      </c>
      <c r="F440" s="61" t="s">
        <v>768</v>
      </c>
      <c r="G440" s="61" t="s">
        <v>1943</v>
      </c>
      <c r="H440" s="66">
        <v>207961</v>
      </c>
      <c r="I440" s="80">
        <v>51250</v>
      </c>
      <c r="J440" s="80">
        <v>51250</v>
      </c>
      <c r="K440" s="80">
        <v>51250</v>
      </c>
      <c r="L440" s="80">
        <v>51250</v>
      </c>
      <c r="M440" s="80">
        <v>51250</v>
      </c>
      <c r="N440" s="81">
        <v>51250</v>
      </c>
    </row>
    <row r="441" spans="1:14" x14ac:dyDescent="0.45">
      <c r="A441" s="78">
        <f t="shared" si="18"/>
        <v>50666.666666666664</v>
      </c>
      <c r="B441" s="79">
        <f t="shared" si="19"/>
        <v>4.9308552631578948</v>
      </c>
      <c r="C441" s="60" t="s">
        <v>1122</v>
      </c>
      <c r="D441" s="61" t="s">
        <v>1139</v>
      </c>
      <c r="E441" s="61" t="s">
        <v>1244</v>
      </c>
      <c r="F441" s="61" t="s">
        <v>761</v>
      </c>
      <c r="G441" s="61" t="s">
        <v>1936</v>
      </c>
      <c r="H441" s="66">
        <v>249830</v>
      </c>
      <c r="I441" s="80">
        <v>54000</v>
      </c>
      <c r="J441" s="80">
        <v>54000</v>
      </c>
      <c r="K441" s="80">
        <v>44000</v>
      </c>
      <c r="L441" s="80">
        <v>44000</v>
      </c>
      <c r="M441" s="80">
        <v>44000</v>
      </c>
      <c r="N441" s="81">
        <v>44000</v>
      </c>
    </row>
    <row r="442" spans="1:14" x14ac:dyDescent="0.45">
      <c r="A442" s="78">
        <f t="shared" si="18"/>
        <v>6600</v>
      </c>
      <c r="B442" s="79">
        <f t="shared" si="19"/>
        <v>7.9374242424242425</v>
      </c>
      <c r="C442" s="60" t="s">
        <v>1122</v>
      </c>
      <c r="D442" s="61" t="s">
        <v>1139</v>
      </c>
      <c r="E442" s="61" t="s">
        <v>1244</v>
      </c>
      <c r="F442" s="61" t="s">
        <v>765</v>
      </c>
      <c r="G442" s="61" t="s">
        <v>1940</v>
      </c>
      <c r="H442" s="66">
        <v>52387</v>
      </c>
      <c r="I442" s="80">
        <v>6600</v>
      </c>
      <c r="J442" s="80">
        <v>6600</v>
      </c>
      <c r="K442" s="80">
        <v>6600</v>
      </c>
      <c r="L442" s="80">
        <v>6600</v>
      </c>
      <c r="M442" s="80">
        <v>6600</v>
      </c>
      <c r="N442" s="81">
        <v>6600</v>
      </c>
    </row>
    <row r="443" spans="1:14" x14ac:dyDescent="0.45">
      <c r="A443" s="78">
        <f t="shared" si="18"/>
        <v>620</v>
      </c>
      <c r="B443" s="79">
        <f t="shared" si="19"/>
        <v>4.8806451612903228</v>
      </c>
      <c r="C443" s="60" t="s">
        <v>1122</v>
      </c>
      <c r="D443" s="61" t="s">
        <v>1139</v>
      </c>
      <c r="E443" s="61" t="s">
        <v>1272</v>
      </c>
      <c r="F443" s="61" t="s">
        <v>1055</v>
      </c>
      <c r="G443" s="61" t="s">
        <v>2230</v>
      </c>
      <c r="H443" s="66">
        <v>3026</v>
      </c>
      <c r="I443" s="80">
        <v>620</v>
      </c>
      <c r="J443" s="80">
        <v>620</v>
      </c>
      <c r="K443" s="80">
        <v>620</v>
      </c>
      <c r="L443" s="80">
        <v>620</v>
      </c>
      <c r="M443" s="80">
        <v>900</v>
      </c>
      <c r="N443" s="81">
        <v>900</v>
      </c>
    </row>
    <row r="444" spans="1:14" x14ac:dyDescent="0.45">
      <c r="A444" s="78">
        <f t="shared" si="18"/>
        <v>90</v>
      </c>
      <c r="B444" s="79">
        <f t="shared" si="19"/>
        <v>8.6666666666666661</v>
      </c>
      <c r="C444" s="60" t="s">
        <v>1121</v>
      </c>
      <c r="D444" s="61" t="s">
        <v>1143</v>
      </c>
      <c r="E444" s="61" t="s">
        <v>1209</v>
      </c>
      <c r="F444" s="61" t="s">
        <v>516</v>
      </c>
      <c r="G444" s="61" t="s">
        <v>1692</v>
      </c>
      <c r="H444" s="66">
        <v>780</v>
      </c>
      <c r="I444" s="80">
        <v>90</v>
      </c>
      <c r="J444" s="80">
        <v>90</v>
      </c>
      <c r="K444" s="80">
        <v>90</v>
      </c>
      <c r="L444" s="80">
        <v>90</v>
      </c>
      <c r="M444" s="80">
        <v>90</v>
      </c>
      <c r="N444" s="81">
        <v>90</v>
      </c>
    </row>
    <row r="445" spans="1:14" x14ac:dyDescent="0.45">
      <c r="A445" s="78">
        <f t="shared" si="18"/>
        <v>366.66666666666669</v>
      </c>
      <c r="B445" s="79">
        <f t="shared" si="19"/>
        <v>1.6090909090909089</v>
      </c>
      <c r="C445" s="60" t="s">
        <v>1121</v>
      </c>
      <c r="D445" s="61" t="s">
        <v>1130</v>
      </c>
      <c r="E445" s="61" t="s">
        <v>1157</v>
      </c>
      <c r="F445" s="61" t="s">
        <v>147</v>
      </c>
      <c r="G445" s="61" t="s">
        <v>1323</v>
      </c>
      <c r="H445" s="66">
        <v>590</v>
      </c>
      <c r="I445" s="80">
        <v>1100</v>
      </c>
      <c r="J445" s="80">
        <v>0</v>
      </c>
      <c r="K445" s="80">
        <v>0</v>
      </c>
      <c r="L445" s="80">
        <v>0</v>
      </c>
      <c r="M445" s="80">
        <v>0</v>
      </c>
      <c r="N445" s="81">
        <v>0</v>
      </c>
    </row>
    <row r="446" spans="1:14" x14ac:dyDescent="0.45">
      <c r="A446" s="78">
        <f t="shared" si="18"/>
        <v>6500</v>
      </c>
      <c r="B446" s="79">
        <f t="shared" si="19"/>
        <v>2.6289230769230771</v>
      </c>
      <c r="C446" s="60" t="s">
        <v>1120</v>
      </c>
      <c r="D446" s="61" t="s">
        <v>1136</v>
      </c>
      <c r="E446" s="61" t="s">
        <v>1261</v>
      </c>
      <c r="F446" s="61" t="s">
        <v>912</v>
      </c>
      <c r="G446" s="61" t="s">
        <v>2087</v>
      </c>
      <c r="H446" s="66">
        <v>17088</v>
      </c>
      <c r="I446" s="80">
        <v>6500</v>
      </c>
      <c r="J446" s="80">
        <v>6500</v>
      </c>
      <c r="K446" s="80">
        <v>6500</v>
      </c>
      <c r="L446" s="80">
        <v>6500</v>
      </c>
      <c r="M446" s="80">
        <v>6500</v>
      </c>
      <c r="N446" s="81">
        <v>6500</v>
      </c>
    </row>
    <row r="447" spans="1:14" x14ac:dyDescent="0.45">
      <c r="A447" s="78">
        <f t="shared" si="18"/>
        <v>12000</v>
      </c>
      <c r="B447" s="79">
        <f t="shared" si="19"/>
        <v>4.3105833333333337</v>
      </c>
      <c r="C447" s="60" t="s">
        <v>1120</v>
      </c>
      <c r="D447" s="61" t="s">
        <v>1136</v>
      </c>
      <c r="E447" s="61" t="s">
        <v>1261</v>
      </c>
      <c r="F447" s="61" t="s">
        <v>910</v>
      </c>
      <c r="G447" s="61" t="s">
        <v>2085</v>
      </c>
      <c r="H447" s="66">
        <v>51727</v>
      </c>
      <c r="I447" s="80">
        <v>12000</v>
      </c>
      <c r="J447" s="80">
        <v>12000</v>
      </c>
      <c r="K447" s="80">
        <v>12000</v>
      </c>
      <c r="L447" s="80">
        <v>12000</v>
      </c>
      <c r="M447" s="80">
        <v>12000</v>
      </c>
      <c r="N447" s="81">
        <v>12000</v>
      </c>
    </row>
    <row r="448" spans="1:14" x14ac:dyDescent="0.45">
      <c r="A448" s="78">
        <f t="shared" si="18"/>
        <v>15500</v>
      </c>
      <c r="B448" s="79">
        <f t="shared" si="19"/>
        <v>2.0871612903225807</v>
      </c>
      <c r="C448" s="60" t="s">
        <v>1120</v>
      </c>
      <c r="D448" s="61" t="s">
        <v>1136</v>
      </c>
      <c r="E448" s="61" t="s">
        <v>1261</v>
      </c>
      <c r="F448" s="61" t="s">
        <v>911</v>
      </c>
      <c r="G448" s="61" t="s">
        <v>2086</v>
      </c>
      <c r="H448" s="66">
        <v>32351</v>
      </c>
      <c r="I448" s="80">
        <v>15500</v>
      </c>
      <c r="J448" s="80">
        <v>15500</v>
      </c>
      <c r="K448" s="80">
        <v>15500</v>
      </c>
      <c r="L448" s="80">
        <v>15500</v>
      </c>
      <c r="M448" s="80">
        <v>15500</v>
      </c>
      <c r="N448" s="81">
        <v>15500</v>
      </c>
    </row>
    <row r="449" spans="1:14" x14ac:dyDescent="0.45">
      <c r="A449" s="78">
        <f t="shared" si="18"/>
        <v>104.66666666666667</v>
      </c>
      <c r="B449" s="79">
        <f t="shared" si="19"/>
        <v>9.0764331210191074</v>
      </c>
      <c r="C449" s="60" t="s">
        <v>1122</v>
      </c>
      <c r="D449" s="61" t="s">
        <v>1146</v>
      </c>
      <c r="E449" s="61" t="s">
        <v>1247</v>
      </c>
      <c r="F449" s="61" t="s">
        <v>791</v>
      </c>
      <c r="G449" s="61" t="s">
        <v>1966</v>
      </c>
      <c r="H449" s="66">
        <v>950</v>
      </c>
      <c r="I449" s="80">
        <v>100</v>
      </c>
      <c r="J449" s="80">
        <v>107</v>
      </c>
      <c r="K449" s="80">
        <v>107</v>
      </c>
      <c r="L449" s="80">
        <v>107</v>
      </c>
      <c r="M449" s="80">
        <v>107</v>
      </c>
      <c r="N449" s="81">
        <v>107</v>
      </c>
    </row>
    <row r="450" spans="1:14" x14ac:dyDescent="0.45">
      <c r="A450" s="78">
        <f t="shared" si="18"/>
        <v>850</v>
      </c>
      <c r="B450" s="79">
        <f t="shared" si="19"/>
        <v>5.6670588235294117</v>
      </c>
      <c r="C450" s="60" t="s">
        <v>1122</v>
      </c>
      <c r="D450" s="61" t="s">
        <v>1146</v>
      </c>
      <c r="E450" s="61" t="s">
        <v>1247</v>
      </c>
      <c r="F450" s="61" t="s">
        <v>792</v>
      </c>
      <c r="G450" s="61" t="s">
        <v>1967</v>
      </c>
      <c r="H450" s="66">
        <v>4817</v>
      </c>
      <c r="I450" s="80">
        <v>850</v>
      </c>
      <c r="J450" s="80">
        <v>850</v>
      </c>
      <c r="K450" s="80">
        <v>850</v>
      </c>
      <c r="L450" s="80">
        <v>971</v>
      </c>
      <c r="M450" s="80">
        <v>971</v>
      </c>
      <c r="N450" s="81">
        <v>971</v>
      </c>
    </row>
    <row r="451" spans="1:14" x14ac:dyDescent="0.45">
      <c r="A451" s="78">
        <f t="shared" si="18"/>
        <v>100</v>
      </c>
      <c r="B451" s="79">
        <f t="shared" si="19"/>
        <v>10.8</v>
      </c>
      <c r="C451" s="60" t="s">
        <v>1122</v>
      </c>
      <c r="D451" s="61" t="s">
        <v>1146</v>
      </c>
      <c r="E451" s="61" t="s">
        <v>1247</v>
      </c>
      <c r="F451" s="61" t="s">
        <v>793</v>
      </c>
      <c r="G451" s="61" t="s">
        <v>1968</v>
      </c>
      <c r="H451" s="66">
        <v>1080</v>
      </c>
      <c r="I451" s="80">
        <v>100</v>
      </c>
      <c r="J451" s="80">
        <v>100</v>
      </c>
      <c r="K451" s="80">
        <v>100</v>
      </c>
      <c r="L451" s="80">
        <v>100</v>
      </c>
      <c r="M451" s="80">
        <v>100</v>
      </c>
      <c r="N451" s="81">
        <v>100</v>
      </c>
    </row>
    <row r="452" spans="1:14" x14ac:dyDescent="0.45">
      <c r="A452" s="78">
        <f t="shared" si="18"/>
        <v>1033.3333333333333</v>
      </c>
      <c r="B452" s="79">
        <f t="shared" si="19"/>
        <v>14.059354838709679</v>
      </c>
      <c r="C452" s="60" t="s">
        <v>1123</v>
      </c>
      <c r="D452" s="61" t="s">
        <v>1136</v>
      </c>
      <c r="E452" s="61" t="s">
        <v>1200</v>
      </c>
      <c r="F452" s="61" t="s">
        <v>460</v>
      </c>
      <c r="G452" s="61" t="s">
        <v>1636</v>
      </c>
      <c r="H452" s="66">
        <v>14528</v>
      </c>
      <c r="I452" s="80">
        <v>1000</v>
      </c>
      <c r="J452" s="80">
        <v>1000</v>
      </c>
      <c r="K452" s="80">
        <v>1100</v>
      </c>
      <c r="L452" s="80">
        <v>1100</v>
      </c>
      <c r="M452" s="80">
        <v>1100</v>
      </c>
      <c r="N452" s="81">
        <v>1100</v>
      </c>
    </row>
    <row r="453" spans="1:14" x14ac:dyDescent="0.45">
      <c r="A453" s="78">
        <f t="shared" si="18"/>
        <v>1533.3333333333333</v>
      </c>
      <c r="B453" s="79">
        <f t="shared" si="19"/>
        <v>6.0143478260869569</v>
      </c>
      <c r="C453" s="60" t="s">
        <v>1123</v>
      </c>
      <c r="D453" s="61" t="s">
        <v>1136</v>
      </c>
      <c r="E453" s="61" t="s">
        <v>1200</v>
      </c>
      <c r="F453" s="61" t="s">
        <v>462</v>
      </c>
      <c r="G453" s="61" t="s">
        <v>1638</v>
      </c>
      <c r="H453" s="66">
        <v>9222</v>
      </c>
      <c r="I453" s="80">
        <v>1500</v>
      </c>
      <c r="J453" s="80">
        <v>1500</v>
      </c>
      <c r="K453" s="80">
        <v>1600</v>
      </c>
      <c r="L453" s="80">
        <v>1600</v>
      </c>
      <c r="M453" s="80">
        <v>1600</v>
      </c>
      <c r="N453" s="81">
        <v>1600</v>
      </c>
    </row>
    <row r="454" spans="1:14" x14ac:dyDescent="0.45">
      <c r="A454" s="78">
        <f t="shared" si="18"/>
        <v>576.66666666666663</v>
      </c>
      <c r="B454" s="79">
        <f t="shared" si="19"/>
        <v>13.621387283236995</v>
      </c>
      <c r="C454" s="60" t="s">
        <v>1123</v>
      </c>
      <c r="D454" s="61" t="s">
        <v>1136</v>
      </c>
      <c r="E454" s="61" t="s">
        <v>1200</v>
      </c>
      <c r="F454" s="61" t="s">
        <v>465</v>
      </c>
      <c r="G454" s="61" t="s">
        <v>1641</v>
      </c>
      <c r="H454" s="66">
        <v>7855</v>
      </c>
      <c r="I454" s="80">
        <v>500</v>
      </c>
      <c r="J454" s="80">
        <v>500</v>
      </c>
      <c r="K454" s="80">
        <v>730</v>
      </c>
      <c r="L454" s="80">
        <v>730</v>
      </c>
      <c r="M454" s="80">
        <v>730</v>
      </c>
      <c r="N454" s="81">
        <v>730</v>
      </c>
    </row>
    <row r="455" spans="1:14" x14ac:dyDescent="0.45">
      <c r="A455" s="78">
        <f t="shared" si="18"/>
        <v>380</v>
      </c>
      <c r="B455" s="79">
        <f t="shared" si="19"/>
        <v>2.2394736842105263</v>
      </c>
      <c r="C455" s="60" t="s">
        <v>1121</v>
      </c>
      <c r="D455" s="61" t="s">
        <v>1136</v>
      </c>
      <c r="E455" s="61" t="s">
        <v>1200</v>
      </c>
      <c r="F455" s="61" t="s">
        <v>461</v>
      </c>
      <c r="G455" s="61" t="s">
        <v>1637</v>
      </c>
      <c r="H455" s="66">
        <v>851</v>
      </c>
      <c r="I455" s="80">
        <v>380</v>
      </c>
      <c r="J455" s="80">
        <v>380</v>
      </c>
      <c r="K455" s="80">
        <v>380</v>
      </c>
      <c r="L455" s="80">
        <v>380</v>
      </c>
      <c r="M455" s="80">
        <v>0</v>
      </c>
      <c r="N455" s="81">
        <v>0</v>
      </c>
    </row>
    <row r="456" spans="1:14" x14ac:dyDescent="0.45">
      <c r="A456" s="78">
        <f t="shared" si="18"/>
        <v>150</v>
      </c>
      <c r="B456" s="79">
        <f t="shared" si="19"/>
        <v>6.333333333333333</v>
      </c>
      <c r="C456" s="60" t="s">
        <v>1121</v>
      </c>
      <c r="D456" s="61" t="s">
        <v>1136</v>
      </c>
      <c r="E456" s="61" t="s">
        <v>1200</v>
      </c>
      <c r="F456" s="61" t="s">
        <v>463</v>
      </c>
      <c r="G456" s="61" t="s">
        <v>1639</v>
      </c>
      <c r="H456" s="66">
        <v>950</v>
      </c>
      <c r="I456" s="80">
        <v>150</v>
      </c>
      <c r="J456" s="80">
        <v>150</v>
      </c>
      <c r="K456" s="80">
        <v>150</v>
      </c>
      <c r="L456" s="80">
        <v>150</v>
      </c>
      <c r="M456" s="80">
        <v>150</v>
      </c>
      <c r="N456" s="81">
        <v>150</v>
      </c>
    </row>
    <row r="457" spans="1:14" x14ac:dyDescent="0.45">
      <c r="A457" s="78">
        <f t="shared" si="18"/>
        <v>225</v>
      </c>
      <c r="B457" s="79">
        <f t="shared" si="19"/>
        <v>2.9644444444444447</v>
      </c>
      <c r="C457" s="60" t="s">
        <v>1121</v>
      </c>
      <c r="D457" s="61" t="s">
        <v>1136</v>
      </c>
      <c r="E457" s="61" t="s">
        <v>1200</v>
      </c>
      <c r="F457" s="61" t="s">
        <v>464</v>
      </c>
      <c r="G457" s="61" t="s">
        <v>1640</v>
      </c>
      <c r="H457" s="66">
        <v>667</v>
      </c>
      <c r="I457" s="80">
        <v>225</v>
      </c>
      <c r="J457" s="80">
        <v>225</v>
      </c>
      <c r="K457" s="80">
        <v>225</v>
      </c>
      <c r="L457" s="80">
        <v>225</v>
      </c>
      <c r="M457" s="80">
        <v>0</v>
      </c>
      <c r="N457" s="81">
        <v>0</v>
      </c>
    </row>
    <row r="458" spans="1:14" x14ac:dyDescent="0.45">
      <c r="A458" s="78">
        <f t="shared" si="18"/>
        <v>96</v>
      </c>
      <c r="B458" s="79">
        <f t="shared" si="19"/>
        <v>8.75</v>
      </c>
      <c r="C458" s="60" t="s">
        <v>1121</v>
      </c>
      <c r="D458" s="61" t="s">
        <v>1136</v>
      </c>
      <c r="E458" s="61" t="s">
        <v>1200</v>
      </c>
      <c r="F458" s="61" t="s">
        <v>466</v>
      </c>
      <c r="G458" s="61" t="s">
        <v>1642</v>
      </c>
      <c r="H458" s="66">
        <v>840</v>
      </c>
      <c r="I458" s="80">
        <v>96</v>
      </c>
      <c r="J458" s="80">
        <v>96</v>
      </c>
      <c r="K458" s="80">
        <v>96</v>
      </c>
      <c r="L458" s="80">
        <v>96</v>
      </c>
      <c r="M458" s="80">
        <v>96</v>
      </c>
      <c r="N458" s="81">
        <v>96</v>
      </c>
    </row>
    <row r="459" spans="1:14" x14ac:dyDescent="0.45">
      <c r="A459" s="78">
        <f t="shared" si="18"/>
        <v>10</v>
      </c>
      <c r="B459" s="79">
        <f t="shared" si="19"/>
        <v>79.3</v>
      </c>
      <c r="C459" s="60" t="s">
        <v>1122</v>
      </c>
      <c r="D459" s="61" t="s">
        <v>1139</v>
      </c>
      <c r="E459" s="61" t="s">
        <v>1242</v>
      </c>
      <c r="F459" s="61" t="s">
        <v>725</v>
      </c>
      <c r="G459" s="61" t="s">
        <v>1900</v>
      </c>
      <c r="H459" s="66">
        <v>793</v>
      </c>
      <c r="I459" s="80">
        <v>10</v>
      </c>
      <c r="J459" s="80">
        <v>10</v>
      </c>
      <c r="K459" s="80">
        <v>10</v>
      </c>
      <c r="L459" s="80">
        <v>10</v>
      </c>
      <c r="M459" s="80">
        <v>10</v>
      </c>
      <c r="N459" s="81">
        <v>10</v>
      </c>
    </row>
    <row r="460" spans="1:14" x14ac:dyDescent="0.45">
      <c r="A460" s="78">
        <f t="shared" si="18"/>
        <v>10</v>
      </c>
      <c r="B460" s="79">
        <f t="shared" si="19"/>
        <v>110.5</v>
      </c>
      <c r="C460" s="60" t="s">
        <v>1122</v>
      </c>
      <c r="D460" s="61" t="s">
        <v>1139</v>
      </c>
      <c r="E460" s="61" t="s">
        <v>1242</v>
      </c>
      <c r="F460" s="61" t="s">
        <v>726</v>
      </c>
      <c r="G460" s="61" t="s">
        <v>1901</v>
      </c>
      <c r="H460" s="66">
        <v>1105</v>
      </c>
      <c r="I460" s="80">
        <v>10</v>
      </c>
      <c r="J460" s="80">
        <v>10</v>
      </c>
      <c r="K460" s="80">
        <v>10</v>
      </c>
      <c r="L460" s="80">
        <v>10</v>
      </c>
      <c r="M460" s="80">
        <v>10</v>
      </c>
      <c r="N460" s="81">
        <v>10</v>
      </c>
    </row>
    <row r="461" spans="1:14" x14ac:dyDescent="0.45">
      <c r="A461" s="78">
        <f t="shared" si="18"/>
        <v>10</v>
      </c>
      <c r="B461" s="79">
        <f t="shared" si="19"/>
        <v>91.7</v>
      </c>
      <c r="C461" s="60" t="s">
        <v>1122</v>
      </c>
      <c r="D461" s="61" t="s">
        <v>1139</v>
      </c>
      <c r="E461" s="61" t="s">
        <v>1242</v>
      </c>
      <c r="F461" s="61" t="s">
        <v>727</v>
      </c>
      <c r="G461" s="61" t="s">
        <v>1902</v>
      </c>
      <c r="H461" s="66">
        <v>917</v>
      </c>
      <c r="I461" s="80">
        <v>10</v>
      </c>
      <c r="J461" s="80">
        <v>10</v>
      </c>
      <c r="K461" s="80">
        <v>10</v>
      </c>
      <c r="L461" s="80">
        <v>10</v>
      </c>
      <c r="M461" s="80">
        <v>10</v>
      </c>
      <c r="N461" s="81">
        <v>10</v>
      </c>
    </row>
    <row r="462" spans="1:14" x14ac:dyDescent="0.45">
      <c r="A462" s="78">
        <f t="shared" si="18"/>
        <v>20</v>
      </c>
      <c r="B462" s="79">
        <f t="shared" si="19"/>
        <v>46.5</v>
      </c>
      <c r="C462" s="60" t="s">
        <v>1122</v>
      </c>
      <c r="D462" s="61" t="s">
        <v>1139</v>
      </c>
      <c r="E462" s="61" t="s">
        <v>1242</v>
      </c>
      <c r="F462" s="61" t="s">
        <v>723</v>
      </c>
      <c r="G462" s="61" t="s">
        <v>1898</v>
      </c>
      <c r="H462" s="66">
        <v>930</v>
      </c>
      <c r="I462" s="80">
        <v>20</v>
      </c>
      <c r="J462" s="80">
        <v>20</v>
      </c>
      <c r="K462" s="80">
        <v>20</v>
      </c>
      <c r="L462" s="80">
        <v>20</v>
      </c>
      <c r="M462" s="80">
        <v>20</v>
      </c>
      <c r="N462" s="81">
        <v>20</v>
      </c>
    </row>
    <row r="463" spans="1:14" x14ac:dyDescent="0.45">
      <c r="A463" s="78">
        <f t="shared" si="18"/>
        <v>10</v>
      </c>
      <c r="B463" s="79">
        <f t="shared" si="19"/>
        <v>29.9</v>
      </c>
      <c r="C463" s="60" t="s">
        <v>1122</v>
      </c>
      <c r="D463" s="61" t="s">
        <v>1139</v>
      </c>
      <c r="E463" s="61" t="s">
        <v>1242</v>
      </c>
      <c r="F463" s="61" t="s">
        <v>724</v>
      </c>
      <c r="G463" s="61" t="s">
        <v>1899</v>
      </c>
      <c r="H463" s="66">
        <v>299</v>
      </c>
      <c r="I463" s="80">
        <v>10</v>
      </c>
      <c r="J463" s="80">
        <v>10</v>
      </c>
      <c r="K463" s="80">
        <v>10</v>
      </c>
      <c r="L463" s="80">
        <v>10</v>
      </c>
      <c r="M463" s="80">
        <v>10</v>
      </c>
      <c r="N463" s="81">
        <v>10</v>
      </c>
    </row>
    <row r="464" spans="1:14" x14ac:dyDescent="0.45">
      <c r="A464" s="78">
        <f t="shared" si="18"/>
        <v>30</v>
      </c>
      <c r="B464" s="79">
        <f t="shared" si="19"/>
        <v>0</v>
      </c>
      <c r="C464" s="60" t="s">
        <v>1122</v>
      </c>
      <c r="D464" s="61" t="s">
        <v>1139</v>
      </c>
      <c r="E464" s="61" t="s">
        <v>1242</v>
      </c>
      <c r="F464" s="61" t="s">
        <v>730</v>
      </c>
      <c r="G464" s="61" t="s">
        <v>1905</v>
      </c>
      <c r="H464" s="66">
        <v>0</v>
      </c>
      <c r="I464" s="80">
        <v>30</v>
      </c>
      <c r="J464" s="80">
        <v>30</v>
      </c>
      <c r="K464" s="80">
        <v>30</v>
      </c>
      <c r="L464" s="80">
        <v>30</v>
      </c>
      <c r="M464" s="80">
        <v>30</v>
      </c>
      <c r="N464" s="81">
        <v>30</v>
      </c>
    </row>
    <row r="465" spans="1:14" x14ac:dyDescent="0.45">
      <c r="A465" s="78">
        <f t="shared" si="18"/>
        <v>50</v>
      </c>
      <c r="B465" s="79">
        <f t="shared" si="19"/>
        <v>0</v>
      </c>
      <c r="C465" s="60" t="s">
        <v>1122</v>
      </c>
      <c r="D465" s="61" t="s">
        <v>1139</v>
      </c>
      <c r="E465" s="61" t="s">
        <v>1242</v>
      </c>
      <c r="F465" s="61" t="s">
        <v>731</v>
      </c>
      <c r="G465" s="61" t="s">
        <v>1906</v>
      </c>
      <c r="H465" s="66">
        <v>0</v>
      </c>
      <c r="I465" s="80">
        <v>50</v>
      </c>
      <c r="J465" s="80">
        <v>50</v>
      </c>
      <c r="K465" s="80">
        <v>50</v>
      </c>
      <c r="L465" s="80">
        <v>50</v>
      </c>
      <c r="M465" s="80">
        <v>50</v>
      </c>
      <c r="N465" s="81">
        <v>50</v>
      </c>
    </row>
    <row r="466" spans="1:14" x14ac:dyDescent="0.45">
      <c r="A466" s="78">
        <f t="shared" si="18"/>
        <v>50</v>
      </c>
      <c r="B466" s="79">
        <f t="shared" si="19"/>
        <v>2.9</v>
      </c>
      <c r="C466" s="60" t="s">
        <v>1122</v>
      </c>
      <c r="D466" s="61" t="s">
        <v>1139</v>
      </c>
      <c r="E466" s="61" t="s">
        <v>1242</v>
      </c>
      <c r="F466" s="61" t="s">
        <v>732</v>
      </c>
      <c r="G466" s="61" t="s">
        <v>1907</v>
      </c>
      <c r="H466" s="66">
        <v>145</v>
      </c>
      <c r="I466" s="80">
        <v>50</v>
      </c>
      <c r="J466" s="80">
        <v>50</v>
      </c>
      <c r="K466" s="80">
        <v>50</v>
      </c>
      <c r="L466" s="80">
        <v>50</v>
      </c>
      <c r="M466" s="80">
        <v>50</v>
      </c>
      <c r="N466" s="81">
        <v>50</v>
      </c>
    </row>
    <row r="467" spans="1:14" x14ac:dyDescent="0.45">
      <c r="A467" s="78">
        <f t="shared" si="18"/>
        <v>100</v>
      </c>
      <c r="B467" s="79">
        <f t="shared" si="19"/>
        <v>10.96</v>
      </c>
      <c r="C467" s="60" t="s">
        <v>1122</v>
      </c>
      <c r="D467" s="61" t="s">
        <v>1139</v>
      </c>
      <c r="E467" s="61" t="s">
        <v>1242</v>
      </c>
      <c r="F467" s="61" t="s">
        <v>733</v>
      </c>
      <c r="G467" s="61" t="s">
        <v>1908</v>
      </c>
      <c r="H467" s="66">
        <v>1096</v>
      </c>
      <c r="I467" s="80">
        <v>100</v>
      </c>
      <c r="J467" s="80">
        <v>100</v>
      </c>
      <c r="K467" s="80">
        <v>100</v>
      </c>
      <c r="L467" s="80">
        <v>100</v>
      </c>
      <c r="M467" s="80">
        <v>100</v>
      </c>
      <c r="N467" s="81">
        <v>100</v>
      </c>
    </row>
    <row r="468" spans="1:14" x14ac:dyDescent="0.45">
      <c r="A468" s="78">
        <f t="shared" ref="A468:A496" si="20">AVERAGE(I468:K468)</f>
        <v>120</v>
      </c>
      <c r="B468" s="79">
        <f t="shared" ref="B468:B496" si="21">IFERROR(H468/A468,0)</f>
        <v>20.441666666666666</v>
      </c>
      <c r="C468" s="60" t="s">
        <v>1122</v>
      </c>
      <c r="D468" s="61" t="s">
        <v>1139</v>
      </c>
      <c r="E468" s="61" t="s">
        <v>1242</v>
      </c>
      <c r="F468" s="61" t="s">
        <v>729</v>
      </c>
      <c r="G468" s="61" t="s">
        <v>1904</v>
      </c>
      <c r="H468" s="66">
        <v>2453</v>
      </c>
      <c r="I468" s="80">
        <v>120</v>
      </c>
      <c r="J468" s="80">
        <v>120</v>
      </c>
      <c r="K468" s="80">
        <v>120</v>
      </c>
      <c r="L468" s="80">
        <v>120</v>
      </c>
      <c r="M468" s="80">
        <v>120</v>
      </c>
      <c r="N468" s="81">
        <v>120</v>
      </c>
    </row>
    <row r="469" spans="1:14" x14ac:dyDescent="0.45">
      <c r="A469" s="78">
        <f t="shared" si="20"/>
        <v>450</v>
      </c>
      <c r="B469" s="79">
        <f t="shared" si="21"/>
        <v>2.7288888888888887</v>
      </c>
      <c r="C469" s="60" t="s">
        <v>1120</v>
      </c>
      <c r="D469" s="61" t="s">
        <v>1143</v>
      </c>
      <c r="E469" s="61" t="s">
        <v>1232</v>
      </c>
      <c r="F469" s="61" t="s">
        <v>639</v>
      </c>
      <c r="G469" s="61" t="s">
        <v>1814</v>
      </c>
      <c r="H469" s="66">
        <v>1228</v>
      </c>
      <c r="I469" s="80">
        <v>450</v>
      </c>
      <c r="J469" s="80">
        <v>450</v>
      </c>
      <c r="K469" s="80">
        <v>450</v>
      </c>
      <c r="L469" s="80">
        <v>450</v>
      </c>
      <c r="M469" s="80">
        <v>450</v>
      </c>
      <c r="N469" s="81">
        <v>450</v>
      </c>
    </row>
    <row r="470" spans="1:14" x14ac:dyDescent="0.45">
      <c r="A470" s="78">
        <f t="shared" si="20"/>
        <v>36.333333333333336</v>
      </c>
      <c r="B470" s="79">
        <f t="shared" si="21"/>
        <v>126.35779816513761</v>
      </c>
      <c r="C470" s="60" t="s">
        <v>1121</v>
      </c>
      <c r="D470" s="61" t="s">
        <v>1143</v>
      </c>
      <c r="E470" s="61" t="s">
        <v>1232</v>
      </c>
      <c r="F470" s="61" t="s">
        <v>638</v>
      </c>
      <c r="G470" s="61" t="s">
        <v>1813</v>
      </c>
      <c r="H470" s="66">
        <v>4591</v>
      </c>
      <c r="I470" s="80">
        <v>3</v>
      </c>
      <c r="J470" s="80">
        <v>3</v>
      </c>
      <c r="K470" s="80">
        <v>103</v>
      </c>
      <c r="L470" s="80">
        <v>153</v>
      </c>
      <c r="M470" s="80">
        <v>153</v>
      </c>
      <c r="N470" s="81">
        <v>53</v>
      </c>
    </row>
    <row r="471" spans="1:14" x14ac:dyDescent="0.45">
      <c r="A471" s="78">
        <f t="shared" si="20"/>
        <v>300</v>
      </c>
      <c r="B471" s="79">
        <f t="shared" si="21"/>
        <v>0</v>
      </c>
      <c r="C471" s="60" t="s">
        <v>1123</v>
      </c>
      <c r="D471" s="61" t="s">
        <v>1143</v>
      </c>
      <c r="E471" s="61" t="s">
        <v>1232</v>
      </c>
      <c r="F471" s="61" t="s">
        <v>637</v>
      </c>
      <c r="G471" s="61" t="s">
        <v>1812</v>
      </c>
      <c r="H471" s="66">
        <v>0</v>
      </c>
      <c r="I471" s="80">
        <v>300</v>
      </c>
      <c r="J471" s="80">
        <v>300</v>
      </c>
      <c r="K471" s="80">
        <v>300</v>
      </c>
      <c r="L471" s="80">
        <v>300</v>
      </c>
      <c r="M471" s="80">
        <v>300</v>
      </c>
      <c r="N471" s="81">
        <v>300</v>
      </c>
    </row>
    <row r="472" spans="1:14" x14ac:dyDescent="0.45">
      <c r="A472" s="78">
        <f t="shared" si="20"/>
        <v>596.66666666666663</v>
      </c>
      <c r="B472" s="79">
        <f t="shared" si="21"/>
        <v>5.1603351955307266</v>
      </c>
      <c r="C472" s="60" t="s">
        <v>1122</v>
      </c>
      <c r="D472" s="61" t="s">
        <v>1143</v>
      </c>
      <c r="E472" s="61" t="s">
        <v>1232</v>
      </c>
      <c r="F472" s="61" t="s">
        <v>636</v>
      </c>
      <c r="G472" s="61" t="s">
        <v>1811</v>
      </c>
      <c r="H472" s="66">
        <v>3079</v>
      </c>
      <c r="I472" s="80">
        <v>550</v>
      </c>
      <c r="J472" s="80">
        <v>600</v>
      </c>
      <c r="K472" s="80">
        <v>640</v>
      </c>
      <c r="L472" s="80">
        <v>640</v>
      </c>
      <c r="M472" s="80">
        <v>760</v>
      </c>
      <c r="N472" s="81">
        <v>760</v>
      </c>
    </row>
    <row r="473" spans="1:14" x14ac:dyDescent="0.45">
      <c r="A473" s="78">
        <f t="shared" si="20"/>
        <v>95</v>
      </c>
      <c r="B473" s="79">
        <f t="shared" si="21"/>
        <v>7.6947368421052635</v>
      </c>
      <c r="C473" s="60" t="s">
        <v>1122</v>
      </c>
      <c r="D473" s="61" t="s">
        <v>1143</v>
      </c>
      <c r="E473" s="61" t="s">
        <v>1223</v>
      </c>
      <c r="F473" s="61" t="s">
        <v>597</v>
      </c>
      <c r="G473" s="61" t="s">
        <v>1772</v>
      </c>
      <c r="H473" s="66">
        <v>731</v>
      </c>
      <c r="I473" s="80">
        <v>95</v>
      </c>
      <c r="J473" s="80">
        <v>95</v>
      </c>
      <c r="K473" s="80">
        <v>95</v>
      </c>
      <c r="L473" s="80">
        <v>95</v>
      </c>
      <c r="M473" s="80">
        <v>95</v>
      </c>
      <c r="N473" s="81">
        <v>95</v>
      </c>
    </row>
    <row r="474" spans="1:14" x14ac:dyDescent="0.45">
      <c r="A474" s="78">
        <f t="shared" si="20"/>
        <v>233.33333333333334</v>
      </c>
      <c r="B474" s="79">
        <f t="shared" si="21"/>
        <v>0</v>
      </c>
      <c r="C474" s="60" t="s">
        <v>1121</v>
      </c>
      <c r="D474" s="61" t="s">
        <v>1140</v>
      </c>
      <c r="E474" s="61" t="s">
        <v>1268</v>
      </c>
      <c r="F474" s="61" t="s">
        <v>1003</v>
      </c>
      <c r="G474" s="61" t="s">
        <v>2178</v>
      </c>
      <c r="H474" s="66">
        <v>0</v>
      </c>
      <c r="I474" s="80">
        <v>700</v>
      </c>
      <c r="J474" s="80">
        <v>0</v>
      </c>
      <c r="K474" s="80">
        <v>0</v>
      </c>
      <c r="L474" s="80">
        <v>0</v>
      </c>
      <c r="M474" s="80">
        <v>0</v>
      </c>
      <c r="N474" s="81">
        <v>0</v>
      </c>
    </row>
    <row r="475" spans="1:14" x14ac:dyDescent="0.45">
      <c r="A475" s="78">
        <f t="shared" si="20"/>
        <v>1833.3333333333333</v>
      </c>
      <c r="B475" s="79">
        <f t="shared" si="21"/>
        <v>0</v>
      </c>
      <c r="C475" s="60" t="s">
        <v>1121</v>
      </c>
      <c r="D475" s="61" t="s">
        <v>1140</v>
      </c>
      <c r="E475" s="61" t="s">
        <v>1268</v>
      </c>
      <c r="F475" s="61" t="s">
        <v>1007</v>
      </c>
      <c r="G475" s="61" t="s">
        <v>2182</v>
      </c>
      <c r="H475" s="66">
        <v>0</v>
      </c>
      <c r="I475" s="80">
        <v>3500</v>
      </c>
      <c r="J475" s="80">
        <v>2000</v>
      </c>
      <c r="K475" s="80">
        <v>0</v>
      </c>
      <c r="L475" s="80">
        <v>0</v>
      </c>
      <c r="M475" s="80">
        <v>0</v>
      </c>
      <c r="N475" s="81">
        <v>0</v>
      </c>
    </row>
    <row r="476" spans="1:14" x14ac:dyDescent="0.45">
      <c r="A476" s="78">
        <f t="shared" si="20"/>
        <v>53.333333333333336</v>
      </c>
      <c r="B476" s="79">
        <f t="shared" si="21"/>
        <v>10.3125</v>
      </c>
      <c r="C476" s="60" t="s">
        <v>1122</v>
      </c>
      <c r="D476" s="61" t="s">
        <v>1140</v>
      </c>
      <c r="E476" s="61" t="s">
        <v>1268</v>
      </c>
      <c r="F476" s="61" t="s">
        <v>993</v>
      </c>
      <c r="G476" s="61" t="s">
        <v>2168</v>
      </c>
      <c r="H476" s="66">
        <v>550</v>
      </c>
      <c r="I476" s="80">
        <v>80</v>
      </c>
      <c r="J476" s="80">
        <v>40</v>
      </c>
      <c r="K476" s="80">
        <v>40</v>
      </c>
      <c r="L476" s="80">
        <v>40</v>
      </c>
      <c r="M476" s="80">
        <v>40</v>
      </c>
      <c r="N476" s="81">
        <v>40</v>
      </c>
    </row>
    <row r="477" spans="1:14" x14ac:dyDescent="0.45">
      <c r="A477" s="78">
        <f t="shared" si="20"/>
        <v>80</v>
      </c>
      <c r="B477" s="79">
        <f t="shared" si="21"/>
        <v>0</v>
      </c>
      <c r="C477" s="60" t="s">
        <v>1122</v>
      </c>
      <c r="D477" s="61" t="s">
        <v>1140</v>
      </c>
      <c r="E477" s="61" t="s">
        <v>1268</v>
      </c>
      <c r="F477" s="61" t="s">
        <v>995</v>
      </c>
      <c r="G477" s="61" t="s">
        <v>2170</v>
      </c>
      <c r="H477" s="66">
        <v>0</v>
      </c>
      <c r="I477" s="80">
        <v>80</v>
      </c>
      <c r="J477" s="80">
        <v>80</v>
      </c>
      <c r="K477" s="80">
        <v>80</v>
      </c>
      <c r="L477" s="80">
        <v>110</v>
      </c>
      <c r="M477" s="80">
        <v>110</v>
      </c>
      <c r="N477" s="81">
        <v>110</v>
      </c>
    </row>
    <row r="478" spans="1:14" x14ac:dyDescent="0.45">
      <c r="A478" s="78">
        <f t="shared" si="20"/>
        <v>300</v>
      </c>
      <c r="B478" s="79">
        <f t="shared" si="21"/>
        <v>0</v>
      </c>
      <c r="C478" s="60" t="s">
        <v>1121</v>
      </c>
      <c r="D478" s="61" t="s">
        <v>1140</v>
      </c>
      <c r="E478" s="61" t="s">
        <v>1268</v>
      </c>
      <c r="F478" s="61" t="s">
        <v>1004</v>
      </c>
      <c r="G478" s="61" t="s">
        <v>2179</v>
      </c>
      <c r="H478" s="66">
        <v>0</v>
      </c>
      <c r="I478" s="80">
        <v>900</v>
      </c>
      <c r="J478" s="80">
        <v>0</v>
      </c>
      <c r="K478" s="80">
        <v>0</v>
      </c>
      <c r="L478" s="80">
        <v>0</v>
      </c>
      <c r="M478" s="80">
        <v>0</v>
      </c>
      <c r="N478" s="81">
        <v>0</v>
      </c>
    </row>
    <row r="479" spans="1:14" x14ac:dyDescent="0.45">
      <c r="A479" s="78">
        <f t="shared" si="20"/>
        <v>666.66666666666663</v>
      </c>
      <c r="B479" s="79">
        <f t="shared" si="21"/>
        <v>0</v>
      </c>
      <c r="C479" s="60" t="s">
        <v>1121</v>
      </c>
      <c r="D479" s="61" t="s">
        <v>1140</v>
      </c>
      <c r="E479" s="61" t="s">
        <v>1268</v>
      </c>
      <c r="F479" s="61" t="s">
        <v>1005</v>
      </c>
      <c r="G479" s="61" t="s">
        <v>2180</v>
      </c>
      <c r="H479" s="66">
        <v>0</v>
      </c>
      <c r="I479" s="80">
        <v>2000</v>
      </c>
      <c r="J479" s="80">
        <v>0</v>
      </c>
      <c r="K479" s="80">
        <v>0</v>
      </c>
      <c r="L479" s="80">
        <v>0</v>
      </c>
      <c r="M479" s="80">
        <v>0</v>
      </c>
      <c r="N479" s="81">
        <v>0</v>
      </c>
    </row>
    <row r="480" spans="1:14" x14ac:dyDescent="0.45">
      <c r="A480" s="78">
        <f t="shared" si="20"/>
        <v>45</v>
      </c>
      <c r="B480" s="79">
        <f t="shared" si="21"/>
        <v>8.9111111111111114</v>
      </c>
      <c r="C480" s="60" t="s">
        <v>1122</v>
      </c>
      <c r="D480" s="61" t="s">
        <v>1140</v>
      </c>
      <c r="E480" s="61" t="s">
        <v>1268</v>
      </c>
      <c r="F480" s="61" t="s">
        <v>994</v>
      </c>
      <c r="G480" s="61" t="s">
        <v>2169</v>
      </c>
      <c r="H480" s="66">
        <v>401</v>
      </c>
      <c r="I480" s="80">
        <v>45</v>
      </c>
      <c r="J480" s="80">
        <v>45</v>
      </c>
      <c r="K480" s="80">
        <v>45</v>
      </c>
      <c r="L480" s="80">
        <v>45</v>
      </c>
      <c r="M480" s="80">
        <v>45</v>
      </c>
      <c r="N480" s="81">
        <v>45</v>
      </c>
    </row>
    <row r="481" spans="1:14" x14ac:dyDescent="0.45">
      <c r="A481" s="78">
        <f t="shared" si="20"/>
        <v>193.33333333333334</v>
      </c>
      <c r="B481" s="79">
        <f t="shared" si="21"/>
        <v>3.3103448275862069</v>
      </c>
      <c r="C481" s="60" t="s">
        <v>1122</v>
      </c>
      <c r="D481" s="61" t="s">
        <v>1140</v>
      </c>
      <c r="E481" s="61" t="s">
        <v>1268</v>
      </c>
      <c r="F481" s="61" t="s">
        <v>1002</v>
      </c>
      <c r="G481" s="61" t="s">
        <v>2177</v>
      </c>
      <c r="H481" s="66">
        <v>640</v>
      </c>
      <c r="I481" s="80">
        <v>250</v>
      </c>
      <c r="J481" s="80">
        <v>165</v>
      </c>
      <c r="K481" s="80">
        <v>165</v>
      </c>
      <c r="L481" s="80">
        <v>165</v>
      </c>
      <c r="M481" s="80">
        <v>165</v>
      </c>
      <c r="N481" s="81">
        <v>165</v>
      </c>
    </row>
    <row r="482" spans="1:14" x14ac:dyDescent="0.45">
      <c r="A482" s="78">
        <f t="shared" si="20"/>
        <v>75</v>
      </c>
      <c r="B482" s="79">
        <f t="shared" si="21"/>
        <v>9</v>
      </c>
      <c r="C482" s="60" t="s">
        <v>1122</v>
      </c>
      <c r="D482" s="61" t="s">
        <v>1140</v>
      </c>
      <c r="E482" s="61" t="s">
        <v>1268</v>
      </c>
      <c r="F482" s="61" t="s">
        <v>999</v>
      </c>
      <c r="G482" s="61" t="s">
        <v>2174</v>
      </c>
      <c r="H482" s="66">
        <v>675</v>
      </c>
      <c r="I482" s="80">
        <v>75</v>
      </c>
      <c r="J482" s="80">
        <v>75</v>
      </c>
      <c r="K482" s="80">
        <v>75</v>
      </c>
      <c r="L482" s="80">
        <v>75</v>
      </c>
      <c r="M482" s="80">
        <v>75</v>
      </c>
      <c r="N482" s="81">
        <v>75</v>
      </c>
    </row>
    <row r="483" spans="1:14" x14ac:dyDescent="0.45">
      <c r="A483" s="78">
        <f t="shared" si="20"/>
        <v>60</v>
      </c>
      <c r="B483" s="79">
        <f t="shared" si="21"/>
        <v>13.616666666666667</v>
      </c>
      <c r="C483" s="60" t="s">
        <v>1122</v>
      </c>
      <c r="D483" s="61" t="s">
        <v>1140</v>
      </c>
      <c r="E483" s="61" t="s">
        <v>1268</v>
      </c>
      <c r="F483" s="61" t="s">
        <v>997</v>
      </c>
      <c r="G483" s="61" t="s">
        <v>2172</v>
      </c>
      <c r="H483" s="66">
        <v>817</v>
      </c>
      <c r="I483" s="80">
        <v>60</v>
      </c>
      <c r="J483" s="80">
        <v>60</v>
      </c>
      <c r="K483" s="80">
        <v>60</v>
      </c>
      <c r="L483" s="80">
        <v>60</v>
      </c>
      <c r="M483" s="80">
        <v>60</v>
      </c>
      <c r="N483" s="81">
        <v>60</v>
      </c>
    </row>
    <row r="484" spans="1:14" x14ac:dyDescent="0.45">
      <c r="A484" s="78">
        <f t="shared" si="20"/>
        <v>250</v>
      </c>
      <c r="B484" s="79">
        <f t="shared" si="21"/>
        <v>1.0760000000000001</v>
      </c>
      <c r="C484" s="60" t="s">
        <v>1122</v>
      </c>
      <c r="D484" s="61" t="s">
        <v>1140</v>
      </c>
      <c r="E484" s="61" t="s">
        <v>1268</v>
      </c>
      <c r="F484" s="61" t="s">
        <v>998</v>
      </c>
      <c r="G484" s="61" t="s">
        <v>2173</v>
      </c>
      <c r="H484" s="66">
        <v>269</v>
      </c>
      <c r="I484" s="80">
        <v>250</v>
      </c>
      <c r="J484" s="80">
        <v>250</v>
      </c>
      <c r="K484" s="80">
        <v>250</v>
      </c>
      <c r="L484" s="80">
        <v>250</v>
      </c>
      <c r="M484" s="80">
        <v>250</v>
      </c>
      <c r="N484" s="81">
        <v>250</v>
      </c>
    </row>
    <row r="485" spans="1:14" x14ac:dyDescent="0.45">
      <c r="A485" s="78">
        <f t="shared" si="20"/>
        <v>50</v>
      </c>
      <c r="B485" s="79">
        <f t="shared" si="21"/>
        <v>10.220000000000001</v>
      </c>
      <c r="C485" s="60" t="s">
        <v>1122</v>
      </c>
      <c r="D485" s="61" t="s">
        <v>1140</v>
      </c>
      <c r="E485" s="61" t="s">
        <v>1268</v>
      </c>
      <c r="F485" s="61" t="s">
        <v>996</v>
      </c>
      <c r="G485" s="61" t="s">
        <v>2171</v>
      </c>
      <c r="H485" s="66">
        <v>511</v>
      </c>
      <c r="I485" s="80">
        <v>50</v>
      </c>
      <c r="J485" s="80">
        <v>50</v>
      </c>
      <c r="K485" s="80">
        <v>50</v>
      </c>
      <c r="L485" s="80">
        <v>50</v>
      </c>
      <c r="M485" s="80">
        <v>50</v>
      </c>
      <c r="N485" s="81">
        <v>50</v>
      </c>
    </row>
    <row r="486" spans="1:14" x14ac:dyDescent="0.45">
      <c r="A486" s="78">
        <f t="shared" si="20"/>
        <v>0</v>
      </c>
      <c r="B486" s="79">
        <f t="shared" si="21"/>
        <v>0</v>
      </c>
      <c r="C486" s="60" t="s">
        <v>1121</v>
      </c>
      <c r="D486" s="61" t="s">
        <v>1140</v>
      </c>
      <c r="E486" s="61" t="s">
        <v>1268</v>
      </c>
      <c r="F486" s="61" t="s">
        <v>1006</v>
      </c>
      <c r="G486" s="61" t="s">
        <v>2181</v>
      </c>
      <c r="H486" s="66">
        <v>0</v>
      </c>
      <c r="I486" s="80">
        <v>0</v>
      </c>
      <c r="J486" s="80">
        <v>0</v>
      </c>
      <c r="K486" s="80">
        <v>0</v>
      </c>
      <c r="L486" s="80">
        <v>0</v>
      </c>
      <c r="M486" s="80">
        <v>0</v>
      </c>
      <c r="N486" s="81">
        <v>0</v>
      </c>
    </row>
    <row r="487" spans="1:14" x14ac:dyDescent="0.45">
      <c r="A487" s="78">
        <f t="shared" si="20"/>
        <v>550</v>
      </c>
      <c r="B487" s="79">
        <f t="shared" si="21"/>
        <v>8.8381818181818179</v>
      </c>
      <c r="C487" s="60" t="s">
        <v>1122</v>
      </c>
      <c r="D487" s="61" t="s">
        <v>1137</v>
      </c>
      <c r="E487" s="61" t="s">
        <v>1214</v>
      </c>
      <c r="F487" s="61" t="s">
        <v>126</v>
      </c>
      <c r="G487" s="61" t="s">
        <v>1302</v>
      </c>
      <c r="H487" s="66">
        <v>4861</v>
      </c>
      <c r="I487" s="80">
        <v>550</v>
      </c>
      <c r="J487" s="80">
        <v>550</v>
      </c>
      <c r="K487" s="80">
        <v>550</v>
      </c>
      <c r="L487" s="80">
        <v>550</v>
      </c>
      <c r="M487" s="80">
        <v>550</v>
      </c>
      <c r="N487" s="81">
        <v>550</v>
      </c>
    </row>
    <row r="488" spans="1:14" x14ac:dyDescent="0.45">
      <c r="A488" s="78">
        <f t="shared" si="20"/>
        <v>1900</v>
      </c>
      <c r="B488" s="79">
        <f t="shared" si="21"/>
        <v>6.4836842105263157</v>
      </c>
      <c r="C488" s="60" t="s">
        <v>1122</v>
      </c>
      <c r="D488" s="61" t="s">
        <v>1137</v>
      </c>
      <c r="E488" s="61" t="s">
        <v>1214</v>
      </c>
      <c r="F488" s="61" t="s">
        <v>125</v>
      </c>
      <c r="G488" s="61" t="s">
        <v>1301</v>
      </c>
      <c r="H488" s="66">
        <v>12319</v>
      </c>
      <c r="I488" s="80">
        <v>1900</v>
      </c>
      <c r="J488" s="80">
        <v>1900</v>
      </c>
      <c r="K488" s="80">
        <v>1900</v>
      </c>
      <c r="L488" s="80">
        <v>1900</v>
      </c>
      <c r="M488" s="80">
        <v>1900</v>
      </c>
      <c r="N488" s="81">
        <v>1900</v>
      </c>
    </row>
    <row r="489" spans="1:14" x14ac:dyDescent="0.45">
      <c r="A489" s="78">
        <f t="shared" si="20"/>
        <v>5800</v>
      </c>
      <c r="B489" s="79">
        <f t="shared" si="21"/>
        <v>1.6625862068965518</v>
      </c>
      <c r="C489" s="60" t="s">
        <v>1120</v>
      </c>
      <c r="D489" s="61" t="s">
        <v>1139</v>
      </c>
      <c r="E489" s="61" t="s">
        <v>1197</v>
      </c>
      <c r="F489" s="61" t="s">
        <v>416</v>
      </c>
      <c r="G489" s="61" t="s">
        <v>1592</v>
      </c>
      <c r="H489" s="66">
        <v>9643</v>
      </c>
      <c r="I489" s="80">
        <v>5800</v>
      </c>
      <c r="J489" s="80">
        <v>5800</v>
      </c>
      <c r="K489" s="80">
        <v>5800</v>
      </c>
      <c r="L489" s="80">
        <v>5800</v>
      </c>
      <c r="M489" s="80">
        <v>5800</v>
      </c>
      <c r="N489" s="81">
        <v>5800</v>
      </c>
    </row>
    <row r="490" spans="1:14" x14ac:dyDescent="0.45">
      <c r="A490" s="78">
        <f t="shared" si="20"/>
        <v>11500</v>
      </c>
      <c r="B490" s="79">
        <f t="shared" si="21"/>
        <v>3.4246086956521737</v>
      </c>
      <c r="C490" s="60" t="s">
        <v>1120</v>
      </c>
      <c r="D490" s="61" t="s">
        <v>1139</v>
      </c>
      <c r="E490" s="61" t="s">
        <v>1197</v>
      </c>
      <c r="F490" s="61" t="s">
        <v>419</v>
      </c>
      <c r="G490" s="61" t="s">
        <v>1595</v>
      </c>
      <c r="H490" s="66">
        <v>39383</v>
      </c>
      <c r="I490" s="80">
        <v>11500</v>
      </c>
      <c r="J490" s="80">
        <v>11500</v>
      </c>
      <c r="K490" s="80">
        <v>11500</v>
      </c>
      <c r="L490" s="80">
        <v>11500</v>
      </c>
      <c r="M490" s="80">
        <v>11500</v>
      </c>
      <c r="N490" s="81">
        <v>11500</v>
      </c>
    </row>
    <row r="491" spans="1:14" x14ac:dyDescent="0.45">
      <c r="A491" s="78">
        <f t="shared" si="20"/>
        <v>73.333333333333329</v>
      </c>
      <c r="B491" s="79">
        <f t="shared" si="21"/>
        <v>90.24545454545455</v>
      </c>
      <c r="C491" s="60" t="s">
        <v>1122</v>
      </c>
      <c r="D491" s="61" t="s">
        <v>1141</v>
      </c>
      <c r="E491" s="61" t="s">
        <v>1224</v>
      </c>
      <c r="F491" s="61" t="s">
        <v>602</v>
      </c>
      <c r="G491" s="61" t="s">
        <v>1777</v>
      </c>
      <c r="H491" s="66">
        <v>6618</v>
      </c>
      <c r="I491" s="80">
        <v>100</v>
      </c>
      <c r="J491" s="80">
        <v>100</v>
      </c>
      <c r="K491" s="80">
        <v>20</v>
      </c>
      <c r="L491" s="80">
        <v>20</v>
      </c>
      <c r="M491" s="80">
        <v>20</v>
      </c>
      <c r="N491" s="81">
        <v>20</v>
      </c>
    </row>
    <row r="492" spans="1:14" x14ac:dyDescent="0.45">
      <c r="A492" s="78">
        <f t="shared" si="20"/>
        <v>850</v>
      </c>
      <c r="B492" s="79">
        <f t="shared" si="21"/>
        <v>5.5447058823529414</v>
      </c>
      <c r="C492" s="60" t="s">
        <v>1120</v>
      </c>
      <c r="D492" s="61" t="s">
        <v>1141</v>
      </c>
      <c r="E492" s="61" t="s">
        <v>1170</v>
      </c>
      <c r="F492" s="61" t="s">
        <v>237</v>
      </c>
      <c r="G492" s="61" t="s">
        <v>1413</v>
      </c>
      <c r="H492" s="66">
        <v>4713</v>
      </c>
      <c r="I492" s="80">
        <v>850</v>
      </c>
      <c r="J492" s="80">
        <v>850</v>
      </c>
      <c r="K492" s="80">
        <v>850</v>
      </c>
      <c r="L492" s="80">
        <v>850</v>
      </c>
      <c r="M492" s="80">
        <v>850</v>
      </c>
      <c r="N492" s="81">
        <v>850</v>
      </c>
    </row>
    <row r="493" spans="1:14" x14ac:dyDescent="0.45">
      <c r="A493" s="78">
        <f t="shared" si="20"/>
        <v>560</v>
      </c>
      <c r="B493" s="79">
        <f t="shared" si="21"/>
        <v>3.2124999999999999</v>
      </c>
      <c r="C493" s="60" t="s">
        <v>1120</v>
      </c>
      <c r="D493" s="61" t="s">
        <v>1141</v>
      </c>
      <c r="E493" s="61" t="s">
        <v>1170</v>
      </c>
      <c r="F493" s="61" t="s">
        <v>234</v>
      </c>
      <c r="G493" s="61" t="s">
        <v>1410</v>
      </c>
      <c r="H493" s="66">
        <v>1799</v>
      </c>
      <c r="I493" s="80">
        <v>560</v>
      </c>
      <c r="J493" s="80">
        <v>560</v>
      </c>
      <c r="K493" s="80">
        <v>560</v>
      </c>
      <c r="L493" s="80">
        <v>560</v>
      </c>
      <c r="M493" s="80">
        <v>560</v>
      </c>
      <c r="N493" s="81">
        <v>560</v>
      </c>
    </row>
    <row r="494" spans="1:14" x14ac:dyDescent="0.45">
      <c r="A494" s="78">
        <f t="shared" si="20"/>
        <v>380</v>
      </c>
      <c r="B494" s="79">
        <f t="shared" si="21"/>
        <v>4.4289473684210527</v>
      </c>
      <c r="C494" s="60" t="s">
        <v>1120</v>
      </c>
      <c r="D494" s="61" t="s">
        <v>1141</v>
      </c>
      <c r="E494" s="61" t="s">
        <v>1170</v>
      </c>
      <c r="F494" s="61" t="s">
        <v>238</v>
      </c>
      <c r="G494" s="61" t="s">
        <v>1414</v>
      </c>
      <c r="H494" s="66">
        <v>1683</v>
      </c>
      <c r="I494" s="80">
        <v>380</v>
      </c>
      <c r="J494" s="80">
        <v>380</v>
      </c>
      <c r="K494" s="80">
        <v>380</v>
      </c>
      <c r="L494" s="80">
        <v>380</v>
      </c>
      <c r="M494" s="80">
        <v>380</v>
      </c>
      <c r="N494" s="81">
        <v>380</v>
      </c>
    </row>
    <row r="495" spans="1:14" x14ac:dyDescent="0.45">
      <c r="A495" s="78">
        <f t="shared" si="20"/>
        <v>180</v>
      </c>
      <c r="B495" s="79">
        <f t="shared" si="21"/>
        <v>98.944444444444443</v>
      </c>
      <c r="C495" s="60" t="s">
        <v>1122</v>
      </c>
      <c r="D495" s="61" t="s">
        <v>1141</v>
      </c>
      <c r="E495" s="61" t="s">
        <v>1224</v>
      </c>
      <c r="F495" s="61" t="s">
        <v>603</v>
      </c>
      <c r="G495" s="61" t="s">
        <v>1778</v>
      </c>
      <c r="H495" s="66">
        <v>17810</v>
      </c>
      <c r="I495" s="80">
        <v>230</v>
      </c>
      <c r="J495" s="80">
        <v>230</v>
      </c>
      <c r="K495" s="80">
        <v>80</v>
      </c>
      <c r="L495" s="80">
        <v>80</v>
      </c>
      <c r="M495" s="80">
        <v>80</v>
      </c>
      <c r="N495" s="81">
        <v>80</v>
      </c>
    </row>
    <row r="496" spans="1:14" x14ac:dyDescent="0.45">
      <c r="A496" s="78">
        <f t="shared" si="20"/>
        <v>1700</v>
      </c>
      <c r="B496" s="79">
        <f t="shared" si="21"/>
        <v>1.1223529411764706</v>
      </c>
      <c r="C496" s="60" t="s">
        <v>1120</v>
      </c>
      <c r="D496" s="61" t="s">
        <v>1130</v>
      </c>
      <c r="E496" s="61" t="s">
        <v>1184</v>
      </c>
      <c r="F496" s="61" t="s">
        <v>332</v>
      </c>
      <c r="G496" s="61" t="s">
        <v>1508</v>
      </c>
      <c r="H496" s="66">
        <v>1908</v>
      </c>
      <c r="I496" s="80">
        <v>1700</v>
      </c>
      <c r="J496" s="80">
        <v>1700</v>
      </c>
      <c r="K496" s="80">
        <v>1700</v>
      </c>
      <c r="L496" s="80">
        <v>1700</v>
      </c>
      <c r="M496" s="80">
        <v>1700</v>
      </c>
      <c r="N496" s="81">
        <v>1700</v>
      </c>
    </row>
    <row r="497" spans="1:14" x14ac:dyDescent="0.45">
      <c r="A497" s="78">
        <f t="shared" ref="A497:A526" si="22">AVERAGE(I497:K497)</f>
        <v>450</v>
      </c>
      <c r="B497" s="79">
        <f t="shared" ref="B497:B526" si="23">IFERROR(H497/A497,0)</f>
        <v>17.64</v>
      </c>
      <c r="C497" s="60" t="s">
        <v>1120</v>
      </c>
      <c r="D497" s="61" t="s">
        <v>1141</v>
      </c>
      <c r="E497" s="61" t="s">
        <v>1253</v>
      </c>
      <c r="F497" s="61" t="s">
        <v>864</v>
      </c>
      <c r="G497" s="61" t="s">
        <v>2039</v>
      </c>
      <c r="H497" s="66">
        <v>7938</v>
      </c>
      <c r="I497" s="80">
        <v>450</v>
      </c>
      <c r="J497" s="80">
        <v>450</v>
      </c>
      <c r="K497" s="80">
        <v>450</v>
      </c>
      <c r="L497" s="80">
        <v>450</v>
      </c>
      <c r="M497" s="80">
        <v>450</v>
      </c>
      <c r="N497" s="81">
        <v>450</v>
      </c>
    </row>
    <row r="498" spans="1:14" x14ac:dyDescent="0.45">
      <c r="A498" s="78">
        <f t="shared" si="22"/>
        <v>11500</v>
      </c>
      <c r="B498" s="79">
        <f t="shared" si="23"/>
        <v>2.6633043478260872</v>
      </c>
      <c r="C498" s="60" t="s">
        <v>1120</v>
      </c>
      <c r="D498" s="61" t="s">
        <v>1136</v>
      </c>
      <c r="E498" s="61" t="s">
        <v>1161</v>
      </c>
      <c r="F498" s="61" t="s">
        <v>169</v>
      </c>
      <c r="G498" s="61" t="s">
        <v>1345</v>
      </c>
      <c r="H498" s="66">
        <v>30628</v>
      </c>
      <c r="I498" s="80">
        <v>11500</v>
      </c>
      <c r="J498" s="80">
        <v>11500</v>
      </c>
      <c r="K498" s="80">
        <v>11500</v>
      </c>
      <c r="L498" s="80">
        <v>11500</v>
      </c>
      <c r="M498" s="80">
        <v>11500</v>
      </c>
      <c r="N498" s="81">
        <v>11500</v>
      </c>
    </row>
    <row r="499" spans="1:14" x14ac:dyDescent="0.45">
      <c r="A499" s="78">
        <f t="shared" si="22"/>
        <v>16500</v>
      </c>
      <c r="B499" s="79">
        <f t="shared" si="23"/>
        <v>1.3858181818181818</v>
      </c>
      <c r="C499" s="60" t="s">
        <v>1120</v>
      </c>
      <c r="D499" s="61" t="s">
        <v>1136</v>
      </c>
      <c r="E499" s="61" t="s">
        <v>1161</v>
      </c>
      <c r="F499" s="61" t="s">
        <v>170</v>
      </c>
      <c r="G499" s="61" t="s">
        <v>1346</v>
      </c>
      <c r="H499" s="66">
        <v>22866</v>
      </c>
      <c r="I499" s="80">
        <v>16500</v>
      </c>
      <c r="J499" s="80">
        <v>16500</v>
      </c>
      <c r="K499" s="80">
        <v>16500</v>
      </c>
      <c r="L499" s="80">
        <v>16500</v>
      </c>
      <c r="M499" s="80">
        <v>16500</v>
      </c>
      <c r="N499" s="81">
        <v>16500</v>
      </c>
    </row>
    <row r="500" spans="1:14" x14ac:dyDescent="0.45">
      <c r="A500" s="78">
        <f t="shared" si="22"/>
        <v>0</v>
      </c>
      <c r="B500" s="79">
        <f t="shared" si="23"/>
        <v>0</v>
      </c>
      <c r="C500" s="60" t="s">
        <v>1120</v>
      </c>
      <c r="D500" s="61" t="s">
        <v>1136</v>
      </c>
      <c r="E500" s="61" t="s">
        <v>1161</v>
      </c>
      <c r="F500" s="61" t="s">
        <v>171</v>
      </c>
      <c r="G500" s="61" t="s">
        <v>1347</v>
      </c>
      <c r="H500" s="66">
        <v>7571</v>
      </c>
      <c r="I500" s="80">
        <v>0</v>
      </c>
      <c r="J500" s="80">
        <v>0</v>
      </c>
      <c r="K500" s="80">
        <v>0</v>
      </c>
      <c r="L500" s="80">
        <v>0</v>
      </c>
      <c r="M500" s="80">
        <v>0</v>
      </c>
      <c r="N500" s="81">
        <v>0</v>
      </c>
    </row>
    <row r="501" spans="1:14" x14ac:dyDescent="0.45">
      <c r="A501" s="78">
        <f t="shared" si="22"/>
        <v>2250</v>
      </c>
      <c r="B501" s="79">
        <f t="shared" si="23"/>
        <v>4.862222222222222</v>
      </c>
      <c r="C501" s="60" t="s">
        <v>1120</v>
      </c>
      <c r="D501" s="61" t="s">
        <v>1136</v>
      </c>
      <c r="E501" s="61" t="s">
        <v>1161</v>
      </c>
      <c r="F501" s="61" t="s">
        <v>190</v>
      </c>
      <c r="G501" s="61" t="s">
        <v>1366</v>
      </c>
      <c r="H501" s="66">
        <v>10940</v>
      </c>
      <c r="I501" s="80">
        <v>2250</v>
      </c>
      <c r="J501" s="80">
        <v>2250</v>
      </c>
      <c r="K501" s="80">
        <v>2250</v>
      </c>
      <c r="L501" s="80">
        <v>2250</v>
      </c>
      <c r="M501" s="80">
        <v>2250</v>
      </c>
      <c r="N501" s="81">
        <v>2250</v>
      </c>
    </row>
    <row r="502" spans="1:14" x14ac:dyDescent="0.45">
      <c r="A502" s="78">
        <f t="shared" si="22"/>
        <v>26500</v>
      </c>
      <c r="B502" s="79">
        <f t="shared" si="23"/>
        <v>2.2654339622641508</v>
      </c>
      <c r="C502" s="60" t="s">
        <v>1120</v>
      </c>
      <c r="D502" s="61" t="s">
        <v>1140</v>
      </c>
      <c r="E502" s="61" t="s">
        <v>1269</v>
      </c>
      <c r="F502" s="61" t="s">
        <v>1023</v>
      </c>
      <c r="G502" s="61" t="s">
        <v>2198</v>
      </c>
      <c r="H502" s="66">
        <v>60034</v>
      </c>
      <c r="I502" s="80">
        <v>26500</v>
      </c>
      <c r="J502" s="80">
        <v>26500</v>
      </c>
      <c r="K502" s="80">
        <v>26500</v>
      </c>
      <c r="L502" s="80">
        <v>26500</v>
      </c>
      <c r="M502" s="80">
        <v>26500</v>
      </c>
      <c r="N502" s="81">
        <v>26500</v>
      </c>
    </row>
    <row r="503" spans="1:14" x14ac:dyDescent="0.45">
      <c r="A503" s="78">
        <f t="shared" si="22"/>
        <v>600</v>
      </c>
      <c r="B503" s="79">
        <f t="shared" si="23"/>
        <v>16.601666666666667</v>
      </c>
      <c r="C503" s="60" t="s">
        <v>1122</v>
      </c>
      <c r="D503" s="61" t="s">
        <v>1139</v>
      </c>
      <c r="E503" s="61" t="s">
        <v>1244</v>
      </c>
      <c r="F503" s="61" t="s">
        <v>762</v>
      </c>
      <c r="G503" s="61" t="s">
        <v>1937</v>
      </c>
      <c r="H503" s="66">
        <v>9961</v>
      </c>
      <c r="I503" s="80">
        <v>600</v>
      </c>
      <c r="J503" s="80">
        <v>600</v>
      </c>
      <c r="K503" s="80">
        <v>600</v>
      </c>
      <c r="L503" s="80">
        <v>600</v>
      </c>
      <c r="M503" s="80">
        <v>600</v>
      </c>
      <c r="N503" s="81">
        <v>600</v>
      </c>
    </row>
    <row r="504" spans="1:14" x14ac:dyDescent="0.45">
      <c r="A504" s="78">
        <f t="shared" si="22"/>
        <v>350</v>
      </c>
      <c r="B504" s="79">
        <f t="shared" si="23"/>
        <v>22.602857142857143</v>
      </c>
      <c r="C504" s="60" t="s">
        <v>1122</v>
      </c>
      <c r="D504" s="61" t="s">
        <v>1139</v>
      </c>
      <c r="E504" s="61" t="s">
        <v>1244</v>
      </c>
      <c r="F504" s="61" t="s">
        <v>763</v>
      </c>
      <c r="G504" s="61" t="s">
        <v>1938</v>
      </c>
      <c r="H504" s="66">
        <v>7911</v>
      </c>
      <c r="I504" s="80">
        <v>350</v>
      </c>
      <c r="J504" s="80">
        <v>350</v>
      </c>
      <c r="K504" s="80">
        <v>350</v>
      </c>
      <c r="L504" s="80">
        <v>350</v>
      </c>
      <c r="M504" s="80">
        <v>350</v>
      </c>
      <c r="N504" s="81">
        <v>350</v>
      </c>
    </row>
    <row r="505" spans="1:14" x14ac:dyDescent="0.45">
      <c r="A505" s="78">
        <f t="shared" si="22"/>
        <v>7100</v>
      </c>
      <c r="B505" s="79">
        <f t="shared" si="23"/>
        <v>2.5605633802816903</v>
      </c>
      <c r="C505" s="60" t="s">
        <v>1122</v>
      </c>
      <c r="D505" s="61" t="s">
        <v>1139</v>
      </c>
      <c r="E505" s="61" t="s">
        <v>1244</v>
      </c>
      <c r="F505" s="61" t="s">
        <v>764</v>
      </c>
      <c r="G505" s="61" t="s">
        <v>1939</v>
      </c>
      <c r="H505" s="66">
        <v>18180</v>
      </c>
      <c r="I505" s="80">
        <v>7100</v>
      </c>
      <c r="J505" s="80">
        <v>7100</v>
      </c>
      <c r="K505" s="80">
        <v>7100</v>
      </c>
      <c r="L505" s="80">
        <v>7100</v>
      </c>
      <c r="M505" s="80">
        <v>7100</v>
      </c>
      <c r="N505" s="81">
        <v>7100</v>
      </c>
    </row>
    <row r="506" spans="1:14" x14ac:dyDescent="0.45">
      <c r="A506" s="78">
        <f t="shared" si="22"/>
        <v>3000</v>
      </c>
      <c r="B506" s="79">
        <f t="shared" si="23"/>
        <v>0.67200000000000004</v>
      </c>
      <c r="C506" s="60" t="s">
        <v>1122</v>
      </c>
      <c r="D506" s="61" t="s">
        <v>1139</v>
      </c>
      <c r="E506" s="61" t="s">
        <v>1244</v>
      </c>
      <c r="F506" s="61" t="s">
        <v>766</v>
      </c>
      <c r="G506" s="61" t="s">
        <v>1941</v>
      </c>
      <c r="H506" s="66">
        <v>2016</v>
      </c>
      <c r="I506" s="80">
        <v>3000</v>
      </c>
      <c r="J506" s="80">
        <v>3000</v>
      </c>
      <c r="K506" s="80">
        <v>3000</v>
      </c>
      <c r="L506" s="80">
        <v>3000</v>
      </c>
      <c r="M506" s="80">
        <v>1550</v>
      </c>
      <c r="N506" s="81">
        <v>1550</v>
      </c>
    </row>
    <row r="507" spans="1:14" x14ac:dyDescent="0.45">
      <c r="A507" s="78">
        <f t="shared" si="22"/>
        <v>90</v>
      </c>
      <c r="B507" s="79">
        <f t="shared" si="23"/>
        <v>19.822222222222223</v>
      </c>
      <c r="C507" s="60" t="s">
        <v>1122</v>
      </c>
      <c r="D507" s="61" t="s">
        <v>1139</v>
      </c>
      <c r="E507" s="61" t="s">
        <v>1244</v>
      </c>
      <c r="F507" s="61" t="s">
        <v>767</v>
      </c>
      <c r="G507" s="61" t="s">
        <v>1942</v>
      </c>
      <c r="H507" s="66">
        <v>1784</v>
      </c>
      <c r="I507" s="80">
        <v>90</v>
      </c>
      <c r="J507" s="80">
        <v>90</v>
      </c>
      <c r="K507" s="80">
        <v>90</v>
      </c>
      <c r="L507" s="80">
        <v>90</v>
      </c>
      <c r="M507" s="80">
        <v>50</v>
      </c>
      <c r="N507" s="81">
        <v>50</v>
      </c>
    </row>
    <row r="508" spans="1:14" x14ac:dyDescent="0.45">
      <c r="A508" s="78">
        <f t="shared" si="22"/>
        <v>800</v>
      </c>
      <c r="B508" s="79">
        <f t="shared" si="23"/>
        <v>34.603749999999998</v>
      </c>
      <c r="C508" s="60" t="s">
        <v>1122</v>
      </c>
      <c r="D508" s="61" t="s">
        <v>1139</v>
      </c>
      <c r="E508" s="61" t="s">
        <v>1244</v>
      </c>
      <c r="F508" s="61" t="s">
        <v>769</v>
      </c>
      <c r="G508" s="61" t="s">
        <v>1944</v>
      </c>
      <c r="H508" s="66">
        <v>27683</v>
      </c>
      <c r="I508" s="80">
        <v>800</v>
      </c>
      <c r="J508" s="80">
        <v>800</v>
      </c>
      <c r="K508" s="80">
        <v>800</v>
      </c>
      <c r="L508" s="80">
        <v>800</v>
      </c>
      <c r="M508" s="80">
        <v>800</v>
      </c>
      <c r="N508" s="81">
        <v>800</v>
      </c>
    </row>
    <row r="509" spans="1:14" x14ac:dyDescent="0.45">
      <c r="A509" s="78">
        <f t="shared" si="22"/>
        <v>800</v>
      </c>
      <c r="B509" s="79">
        <f t="shared" si="23"/>
        <v>1.38625</v>
      </c>
      <c r="C509" s="60" t="s">
        <v>1122</v>
      </c>
      <c r="D509" s="61" t="s">
        <v>1139</v>
      </c>
      <c r="E509" s="61" t="s">
        <v>1244</v>
      </c>
      <c r="F509" s="61" t="s">
        <v>770</v>
      </c>
      <c r="G509" s="61" t="s">
        <v>1945</v>
      </c>
      <c r="H509" s="66">
        <v>1109</v>
      </c>
      <c r="I509" s="80">
        <v>800</v>
      </c>
      <c r="J509" s="80">
        <v>800</v>
      </c>
      <c r="K509" s="80">
        <v>800</v>
      </c>
      <c r="L509" s="80">
        <v>800</v>
      </c>
      <c r="M509" s="80">
        <v>800</v>
      </c>
      <c r="N509" s="81">
        <v>800</v>
      </c>
    </row>
    <row r="510" spans="1:14" x14ac:dyDescent="0.45">
      <c r="A510" s="78">
        <f t="shared" si="22"/>
        <v>11333.333333333334</v>
      </c>
      <c r="B510" s="79">
        <f t="shared" si="23"/>
        <v>8.275941176470587</v>
      </c>
      <c r="C510" s="60" t="s">
        <v>1122</v>
      </c>
      <c r="D510" s="61" t="s">
        <v>1139</v>
      </c>
      <c r="E510" s="61" t="s">
        <v>1244</v>
      </c>
      <c r="F510" s="61" t="s">
        <v>771</v>
      </c>
      <c r="G510" s="61" t="s">
        <v>1946</v>
      </c>
      <c r="H510" s="66">
        <v>93794</v>
      </c>
      <c r="I510" s="80">
        <v>15000</v>
      </c>
      <c r="J510" s="80">
        <v>9500</v>
      </c>
      <c r="K510" s="80">
        <v>9500</v>
      </c>
      <c r="L510" s="80">
        <v>9500</v>
      </c>
      <c r="M510" s="80">
        <v>9500</v>
      </c>
      <c r="N510" s="81">
        <v>9500</v>
      </c>
    </row>
    <row r="511" spans="1:14" x14ac:dyDescent="0.45">
      <c r="A511" s="78">
        <f t="shared" si="22"/>
        <v>4166.666666666667</v>
      </c>
      <c r="B511" s="79">
        <f t="shared" si="23"/>
        <v>1.0480799999999999</v>
      </c>
      <c r="C511" s="60" t="s">
        <v>1122</v>
      </c>
      <c r="D511" s="61" t="s">
        <v>1139</v>
      </c>
      <c r="E511" s="61" t="s">
        <v>1244</v>
      </c>
      <c r="F511" s="61" t="s">
        <v>773</v>
      </c>
      <c r="G511" s="61" t="s">
        <v>1948</v>
      </c>
      <c r="H511" s="66">
        <v>4367</v>
      </c>
      <c r="I511" s="80">
        <v>5000</v>
      </c>
      <c r="J511" s="80">
        <v>5000</v>
      </c>
      <c r="K511" s="80">
        <v>2500</v>
      </c>
      <c r="L511" s="80">
        <v>2500</v>
      </c>
      <c r="M511" s="80">
        <v>2500</v>
      </c>
      <c r="N511" s="81">
        <v>2500</v>
      </c>
    </row>
    <row r="512" spans="1:14" x14ac:dyDescent="0.45">
      <c r="A512" s="78">
        <f t="shared" si="22"/>
        <v>2300</v>
      </c>
      <c r="B512" s="79">
        <f t="shared" si="23"/>
        <v>5.8213043478260866</v>
      </c>
      <c r="C512" s="60" t="s">
        <v>1120</v>
      </c>
      <c r="D512" s="61" t="s">
        <v>1136</v>
      </c>
      <c r="E512" s="61" t="s">
        <v>1200</v>
      </c>
      <c r="F512" s="61" t="s">
        <v>450</v>
      </c>
      <c r="G512" s="61" t="s">
        <v>1626</v>
      </c>
      <c r="H512" s="66">
        <v>13389</v>
      </c>
      <c r="I512" s="80">
        <v>2300</v>
      </c>
      <c r="J512" s="80">
        <v>2300</v>
      </c>
      <c r="K512" s="80">
        <v>2300</v>
      </c>
      <c r="L512" s="80">
        <v>2300</v>
      </c>
      <c r="M512" s="80">
        <v>2300</v>
      </c>
      <c r="N512" s="81">
        <v>2300</v>
      </c>
    </row>
    <row r="513" spans="1:14" x14ac:dyDescent="0.45">
      <c r="A513" s="78">
        <f t="shared" si="22"/>
        <v>6000</v>
      </c>
      <c r="B513" s="79">
        <f t="shared" si="23"/>
        <v>1.9995000000000001</v>
      </c>
      <c r="C513" s="60" t="s">
        <v>1120</v>
      </c>
      <c r="D513" s="61" t="s">
        <v>1136</v>
      </c>
      <c r="E513" s="61" t="s">
        <v>1200</v>
      </c>
      <c r="F513" s="61" t="s">
        <v>454</v>
      </c>
      <c r="G513" s="61" t="s">
        <v>1630</v>
      </c>
      <c r="H513" s="66">
        <v>11997</v>
      </c>
      <c r="I513" s="80">
        <v>6000</v>
      </c>
      <c r="J513" s="80">
        <v>6000</v>
      </c>
      <c r="K513" s="80">
        <v>6000</v>
      </c>
      <c r="L513" s="80">
        <v>6000</v>
      </c>
      <c r="M513" s="80">
        <v>6000</v>
      </c>
      <c r="N513" s="81">
        <v>6000</v>
      </c>
    </row>
    <row r="514" spans="1:14" x14ac:dyDescent="0.45">
      <c r="A514" s="78">
        <f t="shared" si="22"/>
        <v>6</v>
      </c>
      <c r="B514" s="79">
        <f t="shared" si="23"/>
        <v>25</v>
      </c>
      <c r="C514" s="60" t="s">
        <v>1122</v>
      </c>
      <c r="D514" s="61" t="s">
        <v>1135</v>
      </c>
      <c r="E514" s="61" t="s">
        <v>1148</v>
      </c>
      <c r="F514" s="61" t="s">
        <v>116</v>
      </c>
      <c r="G514" s="61" t="s">
        <v>1293</v>
      </c>
      <c r="H514" s="66">
        <v>150</v>
      </c>
      <c r="I514" s="80">
        <v>6</v>
      </c>
      <c r="J514" s="80">
        <v>6</v>
      </c>
      <c r="K514" s="80">
        <v>6</v>
      </c>
      <c r="L514" s="80">
        <v>17</v>
      </c>
      <c r="M514" s="80">
        <v>17</v>
      </c>
      <c r="N514" s="81">
        <v>17</v>
      </c>
    </row>
    <row r="515" spans="1:14" x14ac:dyDescent="0.45">
      <c r="A515" s="78">
        <f t="shared" si="22"/>
        <v>30</v>
      </c>
      <c r="B515" s="79">
        <f t="shared" si="23"/>
        <v>6.5666666666666664</v>
      </c>
      <c r="C515" s="60" t="s">
        <v>1122</v>
      </c>
      <c r="D515" s="61" t="s">
        <v>1135</v>
      </c>
      <c r="E515" s="61" t="s">
        <v>1148</v>
      </c>
      <c r="F515" s="61" t="s">
        <v>117</v>
      </c>
      <c r="G515" s="61" t="s">
        <v>1294</v>
      </c>
      <c r="H515" s="66">
        <v>197</v>
      </c>
      <c r="I515" s="80">
        <v>30</v>
      </c>
      <c r="J515" s="80">
        <v>30</v>
      </c>
      <c r="K515" s="80">
        <v>30</v>
      </c>
      <c r="L515" s="80">
        <v>90</v>
      </c>
      <c r="M515" s="80">
        <v>90</v>
      </c>
      <c r="N515" s="81">
        <v>90</v>
      </c>
    </row>
    <row r="516" spans="1:14" x14ac:dyDescent="0.45">
      <c r="A516" s="78">
        <f t="shared" si="22"/>
        <v>0</v>
      </c>
      <c r="B516" s="79">
        <f t="shared" si="23"/>
        <v>0</v>
      </c>
      <c r="C516" s="60" t="s">
        <v>1122</v>
      </c>
      <c r="D516" s="61" t="s">
        <v>1140</v>
      </c>
      <c r="E516" s="61" t="s">
        <v>1265</v>
      </c>
      <c r="F516" s="61" t="s">
        <v>980</v>
      </c>
      <c r="G516" s="61" t="s">
        <v>2155</v>
      </c>
      <c r="H516" s="66">
        <v>0</v>
      </c>
      <c r="I516" s="80">
        <v>0</v>
      </c>
      <c r="J516" s="80">
        <v>0</v>
      </c>
      <c r="K516" s="80">
        <v>0</v>
      </c>
      <c r="L516" s="80">
        <v>0</v>
      </c>
      <c r="M516" s="80">
        <v>0</v>
      </c>
      <c r="N516" s="81">
        <v>0</v>
      </c>
    </row>
    <row r="517" spans="1:14" x14ac:dyDescent="0.45">
      <c r="A517" s="78">
        <f t="shared" si="22"/>
        <v>0</v>
      </c>
      <c r="B517" s="79">
        <f t="shared" si="23"/>
        <v>0</v>
      </c>
      <c r="C517" s="60" t="s">
        <v>1122</v>
      </c>
      <c r="D517" s="61" t="s">
        <v>1140</v>
      </c>
      <c r="E517" s="61" t="s">
        <v>1265</v>
      </c>
      <c r="F517" s="61" t="s">
        <v>979</v>
      </c>
      <c r="G517" s="61" t="s">
        <v>2154</v>
      </c>
      <c r="H517" s="66">
        <v>0</v>
      </c>
      <c r="I517" s="80">
        <v>0</v>
      </c>
      <c r="J517" s="80">
        <v>0</v>
      </c>
      <c r="K517" s="80">
        <v>0</v>
      </c>
      <c r="L517" s="80">
        <v>0</v>
      </c>
      <c r="M517" s="80">
        <v>0</v>
      </c>
      <c r="N517" s="81">
        <v>0</v>
      </c>
    </row>
    <row r="518" spans="1:14" x14ac:dyDescent="0.45">
      <c r="A518" s="78">
        <f t="shared" si="22"/>
        <v>0</v>
      </c>
      <c r="B518" s="79">
        <f t="shared" si="23"/>
        <v>0</v>
      </c>
      <c r="C518" s="60" t="s">
        <v>1122</v>
      </c>
      <c r="D518" s="61" t="s">
        <v>1140</v>
      </c>
      <c r="E518" s="61" t="s">
        <v>1265</v>
      </c>
      <c r="F518" s="61" t="s">
        <v>978</v>
      </c>
      <c r="G518" s="61" t="s">
        <v>2153</v>
      </c>
      <c r="H518" s="66">
        <v>0</v>
      </c>
      <c r="I518" s="80">
        <v>0</v>
      </c>
      <c r="J518" s="80">
        <v>0</v>
      </c>
      <c r="K518" s="80">
        <v>0</v>
      </c>
      <c r="L518" s="80">
        <v>0</v>
      </c>
      <c r="M518" s="80">
        <v>0</v>
      </c>
      <c r="N518" s="81">
        <v>0</v>
      </c>
    </row>
    <row r="519" spans="1:14" x14ac:dyDescent="0.45">
      <c r="A519" s="78">
        <f t="shared" si="22"/>
        <v>3400</v>
      </c>
      <c r="B519" s="79">
        <f t="shared" si="23"/>
        <v>0.41411764705882353</v>
      </c>
      <c r="C519" s="60" t="s">
        <v>1120</v>
      </c>
      <c r="D519" s="61" t="s">
        <v>1140</v>
      </c>
      <c r="E519" s="61" t="s">
        <v>1265</v>
      </c>
      <c r="F519" s="61" t="s">
        <v>985</v>
      </c>
      <c r="G519" s="61" t="s">
        <v>2160</v>
      </c>
      <c r="H519" s="66">
        <v>1408</v>
      </c>
      <c r="I519" s="80">
        <v>3400</v>
      </c>
      <c r="J519" s="80">
        <v>3400</v>
      </c>
      <c r="K519" s="80">
        <v>3400</v>
      </c>
      <c r="L519" s="80">
        <v>3400</v>
      </c>
      <c r="M519" s="80">
        <v>3400</v>
      </c>
      <c r="N519" s="81">
        <v>3400</v>
      </c>
    </row>
    <row r="520" spans="1:14" x14ac:dyDescent="0.45">
      <c r="A520" s="78">
        <f t="shared" si="22"/>
        <v>50</v>
      </c>
      <c r="B520" s="79">
        <f t="shared" si="23"/>
        <v>1.88</v>
      </c>
      <c r="C520" s="60" t="s">
        <v>1122</v>
      </c>
      <c r="D520" s="61" t="s">
        <v>1140</v>
      </c>
      <c r="E520" s="61" t="s">
        <v>1268</v>
      </c>
      <c r="F520" s="61" t="s">
        <v>1001</v>
      </c>
      <c r="G520" s="61" t="s">
        <v>2176</v>
      </c>
      <c r="H520" s="66">
        <v>94</v>
      </c>
      <c r="I520" s="80">
        <v>50</v>
      </c>
      <c r="J520" s="80">
        <v>50</v>
      </c>
      <c r="K520" s="80">
        <v>50</v>
      </c>
      <c r="L520" s="80">
        <v>50</v>
      </c>
      <c r="M520" s="80">
        <v>50</v>
      </c>
      <c r="N520" s="81">
        <v>50</v>
      </c>
    </row>
    <row r="521" spans="1:14" x14ac:dyDescent="0.45">
      <c r="A521" s="78">
        <f t="shared" si="22"/>
        <v>70</v>
      </c>
      <c r="B521" s="79">
        <f t="shared" si="23"/>
        <v>2.5857142857142859</v>
      </c>
      <c r="C521" s="60" t="s">
        <v>1122</v>
      </c>
      <c r="D521" s="61" t="s">
        <v>1140</v>
      </c>
      <c r="E521" s="61" t="s">
        <v>1268</v>
      </c>
      <c r="F521" s="61" t="s">
        <v>1000</v>
      </c>
      <c r="G521" s="61" t="s">
        <v>2175</v>
      </c>
      <c r="H521" s="66">
        <v>181</v>
      </c>
      <c r="I521" s="80">
        <v>70</v>
      </c>
      <c r="J521" s="80">
        <v>70</v>
      </c>
      <c r="K521" s="80">
        <v>70</v>
      </c>
      <c r="L521" s="80">
        <v>70</v>
      </c>
      <c r="M521" s="80">
        <v>70</v>
      </c>
      <c r="N521" s="81">
        <v>70</v>
      </c>
    </row>
    <row r="522" spans="1:14" x14ac:dyDescent="0.45">
      <c r="A522" s="78">
        <f t="shared" si="22"/>
        <v>11500</v>
      </c>
      <c r="B522" s="79">
        <f t="shared" si="23"/>
        <v>0.48399999999999999</v>
      </c>
      <c r="C522" s="60" t="s">
        <v>1120</v>
      </c>
      <c r="D522" s="61" t="s">
        <v>1129</v>
      </c>
      <c r="E522" s="61" t="s">
        <v>1262</v>
      </c>
      <c r="F522" s="61" t="s">
        <v>929</v>
      </c>
      <c r="G522" s="61" t="s">
        <v>2104</v>
      </c>
      <c r="H522" s="66">
        <v>5566</v>
      </c>
      <c r="I522" s="80">
        <v>11500</v>
      </c>
      <c r="J522" s="80">
        <v>11500</v>
      </c>
      <c r="K522" s="80">
        <v>11500</v>
      </c>
      <c r="L522" s="80">
        <v>11500</v>
      </c>
      <c r="M522" s="80">
        <v>11500</v>
      </c>
      <c r="N522" s="81">
        <v>11500</v>
      </c>
    </row>
    <row r="523" spans="1:14" x14ac:dyDescent="0.45">
      <c r="A523" s="78">
        <f t="shared" si="22"/>
        <v>40</v>
      </c>
      <c r="B523" s="79">
        <f t="shared" si="23"/>
        <v>111.7</v>
      </c>
      <c r="C523" s="60" t="s">
        <v>1123</v>
      </c>
      <c r="D523" s="61" t="s">
        <v>1140</v>
      </c>
      <c r="E523" s="61" t="s">
        <v>1268</v>
      </c>
      <c r="F523" s="61" t="s">
        <v>1008</v>
      </c>
      <c r="G523" s="61" t="s">
        <v>2183</v>
      </c>
      <c r="H523" s="66">
        <v>4468</v>
      </c>
      <c r="I523" s="80">
        <v>50</v>
      </c>
      <c r="J523" s="80">
        <v>50</v>
      </c>
      <c r="K523" s="80">
        <v>20</v>
      </c>
      <c r="L523" s="80">
        <v>20</v>
      </c>
      <c r="M523" s="80">
        <v>20</v>
      </c>
      <c r="N523" s="81">
        <v>20</v>
      </c>
    </row>
    <row r="524" spans="1:14" x14ac:dyDescent="0.45">
      <c r="A524" s="78">
        <f t="shared" si="22"/>
        <v>415</v>
      </c>
      <c r="B524" s="79">
        <f t="shared" si="23"/>
        <v>13.609638554216868</v>
      </c>
      <c r="C524" s="60" t="s">
        <v>1123</v>
      </c>
      <c r="D524" s="61" t="s">
        <v>1140</v>
      </c>
      <c r="E524" s="61" t="s">
        <v>1268</v>
      </c>
      <c r="F524" s="61" t="s">
        <v>1009</v>
      </c>
      <c r="G524" s="61" t="s">
        <v>2184</v>
      </c>
      <c r="H524" s="66">
        <v>5648</v>
      </c>
      <c r="I524" s="80">
        <v>500</v>
      </c>
      <c r="J524" s="80">
        <v>500</v>
      </c>
      <c r="K524" s="80">
        <v>245</v>
      </c>
      <c r="L524" s="80">
        <v>245</v>
      </c>
      <c r="M524" s="80">
        <v>245</v>
      </c>
      <c r="N524" s="81">
        <v>245</v>
      </c>
    </row>
    <row r="525" spans="1:14" x14ac:dyDescent="0.45">
      <c r="A525" s="78">
        <f t="shared" si="22"/>
        <v>1500</v>
      </c>
      <c r="B525" s="79">
        <f t="shared" si="23"/>
        <v>5.4593333333333334</v>
      </c>
      <c r="C525" s="60" t="s">
        <v>1123</v>
      </c>
      <c r="D525" s="61" t="s">
        <v>1140</v>
      </c>
      <c r="E525" s="61" t="s">
        <v>1268</v>
      </c>
      <c r="F525" s="61" t="s">
        <v>1010</v>
      </c>
      <c r="G525" s="61" t="s">
        <v>2185</v>
      </c>
      <c r="H525" s="66">
        <v>8189</v>
      </c>
      <c r="I525" s="80">
        <v>1500</v>
      </c>
      <c r="J525" s="80">
        <v>1500</v>
      </c>
      <c r="K525" s="80">
        <v>1500</v>
      </c>
      <c r="L525" s="80">
        <v>1500</v>
      </c>
      <c r="M525" s="80">
        <v>1500</v>
      </c>
      <c r="N525" s="81">
        <v>1500</v>
      </c>
    </row>
    <row r="526" spans="1:14" x14ac:dyDescent="0.45">
      <c r="A526" s="78">
        <f t="shared" si="22"/>
        <v>160</v>
      </c>
      <c r="B526" s="79">
        <f t="shared" si="23"/>
        <v>7.6875</v>
      </c>
      <c r="C526" s="60" t="s">
        <v>1123</v>
      </c>
      <c r="D526" s="61" t="s">
        <v>1140</v>
      </c>
      <c r="E526" s="61" t="s">
        <v>1268</v>
      </c>
      <c r="F526" s="61" t="s">
        <v>1011</v>
      </c>
      <c r="G526" s="61" t="s">
        <v>2186</v>
      </c>
      <c r="H526" s="66">
        <v>1230</v>
      </c>
      <c r="I526" s="80">
        <v>200</v>
      </c>
      <c r="J526" s="80">
        <v>200</v>
      </c>
      <c r="K526" s="80">
        <v>80</v>
      </c>
      <c r="L526" s="80">
        <v>80</v>
      </c>
      <c r="M526" s="80">
        <v>80</v>
      </c>
      <c r="N526" s="81">
        <v>80</v>
      </c>
    </row>
    <row r="527" spans="1:14" x14ac:dyDescent="0.45">
      <c r="A527" s="78">
        <f t="shared" ref="A527:A559" si="24">AVERAGE(I527:K527)</f>
        <v>200</v>
      </c>
      <c r="B527" s="79">
        <f t="shared" ref="B527:B559" si="25">IFERROR(H527/A527,0)</f>
        <v>3.14</v>
      </c>
      <c r="C527" s="60" t="s">
        <v>1123</v>
      </c>
      <c r="D527" s="61" t="s">
        <v>1143</v>
      </c>
      <c r="E527" s="61" t="s">
        <v>1209</v>
      </c>
      <c r="F527" s="61" t="s">
        <v>515</v>
      </c>
      <c r="G527" s="61" t="s">
        <v>1691</v>
      </c>
      <c r="H527" s="66">
        <v>628</v>
      </c>
      <c r="I527" s="80">
        <v>200</v>
      </c>
      <c r="J527" s="80">
        <v>200</v>
      </c>
      <c r="K527" s="80">
        <v>200</v>
      </c>
      <c r="L527" s="80">
        <v>200</v>
      </c>
      <c r="M527" s="80">
        <v>200</v>
      </c>
      <c r="N527" s="81">
        <v>200</v>
      </c>
    </row>
    <row r="528" spans="1:14" x14ac:dyDescent="0.45">
      <c r="A528" s="78">
        <f t="shared" si="24"/>
        <v>12000</v>
      </c>
      <c r="B528" s="79">
        <f t="shared" si="25"/>
        <v>0.76091666666666669</v>
      </c>
      <c r="C528" s="60" t="s">
        <v>1122</v>
      </c>
      <c r="D528" s="61" t="s">
        <v>1139</v>
      </c>
      <c r="E528" s="61" t="s">
        <v>1197</v>
      </c>
      <c r="F528" s="61" t="s">
        <v>408</v>
      </c>
      <c r="G528" s="61" t="s">
        <v>1584</v>
      </c>
      <c r="H528" s="66">
        <v>9131</v>
      </c>
      <c r="I528" s="80">
        <v>12000</v>
      </c>
      <c r="J528" s="80">
        <v>12000</v>
      </c>
      <c r="K528" s="80">
        <v>12000</v>
      </c>
      <c r="L528" s="80">
        <v>12000</v>
      </c>
      <c r="M528" s="80">
        <v>12000</v>
      </c>
      <c r="N528" s="81">
        <v>12000</v>
      </c>
    </row>
    <row r="529" spans="1:14" x14ac:dyDescent="0.45">
      <c r="A529" s="78">
        <f t="shared" si="24"/>
        <v>3350</v>
      </c>
      <c r="B529" s="79">
        <f t="shared" si="25"/>
        <v>1.2913432835820895</v>
      </c>
      <c r="C529" s="60" t="s">
        <v>1122</v>
      </c>
      <c r="D529" s="61" t="s">
        <v>1139</v>
      </c>
      <c r="E529" s="61" t="s">
        <v>1197</v>
      </c>
      <c r="F529" s="61" t="s">
        <v>407</v>
      </c>
      <c r="G529" s="61" t="s">
        <v>1583</v>
      </c>
      <c r="H529" s="66">
        <v>4326</v>
      </c>
      <c r="I529" s="80">
        <v>3900</v>
      </c>
      <c r="J529" s="80">
        <v>3900</v>
      </c>
      <c r="K529" s="80">
        <v>2250</v>
      </c>
      <c r="L529" s="80">
        <v>2250</v>
      </c>
      <c r="M529" s="80">
        <v>2250</v>
      </c>
      <c r="N529" s="81">
        <v>2250</v>
      </c>
    </row>
    <row r="530" spans="1:14" x14ac:dyDescent="0.45">
      <c r="A530" s="78">
        <f t="shared" si="24"/>
        <v>2150</v>
      </c>
      <c r="B530" s="79">
        <f t="shared" si="25"/>
        <v>4.6511627906976747E-4</v>
      </c>
      <c r="C530" s="60" t="s">
        <v>1122</v>
      </c>
      <c r="D530" s="61" t="s">
        <v>1139</v>
      </c>
      <c r="E530" s="61" t="s">
        <v>1197</v>
      </c>
      <c r="F530" s="61" t="s">
        <v>406</v>
      </c>
      <c r="G530" s="61" t="s">
        <v>1582</v>
      </c>
      <c r="H530" s="66">
        <v>1</v>
      </c>
      <c r="I530" s="80">
        <v>2500</v>
      </c>
      <c r="J530" s="80">
        <v>2500</v>
      </c>
      <c r="K530" s="80">
        <v>1450</v>
      </c>
      <c r="L530" s="80">
        <v>1450</v>
      </c>
      <c r="M530" s="80">
        <v>1450</v>
      </c>
      <c r="N530" s="81">
        <v>1450</v>
      </c>
    </row>
    <row r="531" spans="1:14" x14ac:dyDescent="0.45">
      <c r="A531" s="78">
        <f t="shared" si="24"/>
        <v>250</v>
      </c>
      <c r="B531" s="79">
        <f t="shared" si="25"/>
        <v>0</v>
      </c>
      <c r="C531" s="60" t="s">
        <v>1122</v>
      </c>
      <c r="D531" s="61" t="s">
        <v>1139</v>
      </c>
      <c r="E531" s="61" t="s">
        <v>1197</v>
      </c>
      <c r="F531" s="61" t="s">
        <v>405</v>
      </c>
      <c r="G531" s="61" t="s">
        <v>1581</v>
      </c>
      <c r="H531" s="66">
        <v>0</v>
      </c>
      <c r="I531" s="80">
        <v>250</v>
      </c>
      <c r="J531" s="80">
        <v>250</v>
      </c>
      <c r="K531" s="80">
        <v>250</v>
      </c>
      <c r="L531" s="80">
        <v>250</v>
      </c>
      <c r="M531" s="80">
        <v>250</v>
      </c>
      <c r="N531" s="81">
        <v>250</v>
      </c>
    </row>
    <row r="532" spans="1:14" x14ac:dyDescent="0.45">
      <c r="A532" s="78">
        <f t="shared" si="24"/>
        <v>12333.333333333334</v>
      </c>
      <c r="B532" s="79">
        <f t="shared" si="25"/>
        <v>8.6270270270270261E-2</v>
      </c>
      <c r="C532" s="60" t="s">
        <v>1122</v>
      </c>
      <c r="D532" s="61" t="s">
        <v>1139</v>
      </c>
      <c r="E532" s="61" t="s">
        <v>1197</v>
      </c>
      <c r="F532" s="61" t="s">
        <v>404</v>
      </c>
      <c r="G532" s="61" t="s">
        <v>1580</v>
      </c>
      <c r="H532" s="66">
        <v>1064</v>
      </c>
      <c r="I532" s="80">
        <v>15000</v>
      </c>
      <c r="J532" s="80">
        <v>11000</v>
      </c>
      <c r="K532" s="80">
        <v>11000</v>
      </c>
      <c r="L532" s="80">
        <v>11000</v>
      </c>
      <c r="M532" s="80">
        <v>11000</v>
      </c>
      <c r="N532" s="81">
        <v>11000</v>
      </c>
    </row>
    <row r="533" spans="1:14" x14ac:dyDescent="0.45">
      <c r="A533" s="78">
        <f t="shared" si="24"/>
        <v>1420</v>
      </c>
      <c r="B533" s="79">
        <f t="shared" si="25"/>
        <v>7.2507042253521128</v>
      </c>
      <c r="C533" s="60" t="s">
        <v>1122</v>
      </c>
      <c r="D533" s="61" t="s">
        <v>1139</v>
      </c>
      <c r="E533" s="61" t="s">
        <v>1197</v>
      </c>
      <c r="F533" s="61" t="s">
        <v>403</v>
      </c>
      <c r="G533" s="61" t="s">
        <v>1579</v>
      </c>
      <c r="H533" s="66">
        <v>10296</v>
      </c>
      <c r="I533" s="80">
        <v>1420</v>
      </c>
      <c r="J533" s="80">
        <v>1420</v>
      </c>
      <c r="K533" s="80">
        <v>1420</v>
      </c>
      <c r="L533" s="80">
        <v>1420</v>
      </c>
      <c r="M533" s="80">
        <v>1420</v>
      </c>
      <c r="N533" s="81">
        <v>1420</v>
      </c>
    </row>
    <row r="534" spans="1:14" x14ac:dyDescent="0.45">
      <c r="A534" s="78">
        <f t="shared" si="24"/>
        <v>920</v>
      </c>
      <c r="B534" s="79">
        <f t="shared" si="25"/>
        <v>1.9760869565217392</v>
      </c>
      <c r="C534" s="60" t="s">
        <v>1122</v>
      </c>
      <c r="D534" s="61" t="s">
        <v>1139</v>
      </c>
      <c r="E534" s="61" t="s">
        <v>1197</v>
      </c>
      <c r="F534" s="61" t="s">
        <v>402</v>
      </c>
      <c r="G534" s="61" t="s">
        <v>1578</v>
      </c>
      <c r="H534" s="66">
        <v>1818</v>
      </c>
      <c r="I534" s="80">
        <v>1200</v>
      </c>
      <c r="J534" s="80">
        <v>780</v>
      </c>
      <c r="K534" s="80">
        <v>780</v>
      </c>
      <c r="L534" s="80">
        <v>780</v>
      </c>
      <c r="M534" s="80">
        <v>780</v>
      </c>
      <c r="N534" s="81">
        <v>780</v>
      </c>
    </row>
    <row r="535" spans="1:14" x14ac:dyDescent="0.45">
      <c r="A535" s="78">
        <f t="shared" si="24"/>
        <v>160</v>
      </c>
      <c r="B535" s="79">
        <f t="shared" si="25"/>
        <v>10.4</v>
      </c>
      <c r="C535" s="60" t="s">
        <v>1122</v>
      </c>
      <c r="D535" s="61" t="s">
        <v>1139</v>
      </c>
      <c r="E535" s="61" t="s">
        <v>1197</v>
      </c>
      <c r="F535" s="61" t="s">
        <v>401</v>
      </c>
      <c r="G535" s="61" t="s">
        <v>1577</v>
      </c>
      <c r="H535" s="66">
        <v>1664</v>
      </c>
      <c r="I535" s="80">
        <v>160</v>
      </c>
      <c r="J535" s="80">
        <v>160</v>
      </c>
      <c r="K535" s="80">
        <v>160</v>
      </c>
      <c r="L535" s="80">
        <v>160</v>
      </c>
      <c r="M535" s="80">
        <v>160</v>
      </c>
      <c r="N535" s="81">
        <v>160</v>
      </c>
    </row>
    <row r="536" spans="1:14" x14ac:dyDescent="0.45">
      <c r="A536" s="78">
        <f t="shared" si="24"/>
        <v>12000</v>
      </c>
      <c r="B536" s="79">
        <f t="shared" si="25"/>
        <v>1.1632499999999999</v>
      </c>
      <c r="C536" s="60" t="s">
        <v>1122</v>
      </c>
      <c r="D536" s="61" t="s">
        <v>1141</v>
      </c>
      <c r="E536" s="61" t="s">
        <v>1253</v>
      </c>
      <c r="F536" s="61" t="s">
        <v>846</v>
      </c>
      <c r="G536" s="61" t="s">
        <v>2021</v>
      </c>
      <c r="H536" s="66">
        <v>13959</v>
      </c>
      <c r="I536" s="80">
        <v>12000</v>
      </c>
      <c r="J536" s="80">
        <v>12000</v>
      </c>
      <c r="K536" s="80">
        <v>12000</v>
      </c>
      <c r="L536" s="80">
        <v>12000</v>
      </c>
      <c r="M536" s="80">
        <v>12000</v>
      </c>
      <c r="N536" s="81">
        <v>12000</v>
      </c>
    </row>
    <row r="537" spans="1:14" x14ac:dyDescent="0.45">
      <c r="A537" s="78">
        <f t="shared" si="24"/>
        <v>1700</v>
      </c>
      <c r="B537" s="79">
        <f t="shared" si="25"/>
        <v>1.3182352941176469</v>
      </c>
      <c r="C537" s="60" t="s">
        <v>1122</v>
      </c>
      <c r="D537" s="61" t="s">
        <v>1141</v>
      </c>
      <c r="E537" s="61" t="s">
        <v>1253</v>
      </c>
      <c r="F537" s="61" t="s">
        <v>845</v>
      </c>
      <c r="G537" s="61" t="s">
        <v>2020</v>
      </c>
      <c r="H537" s="66">
        <v>2241</v>
      </c>
      <c r="I537" s="80">
        <v>1700</v>
      </c>
      <c r="J537" s="80">
        <v>1700</v>
      </c>
      <c r="K537" s="80">
        <v>1700</v>
      </c>
      <c r="L537" s="80">
        <v>1700</v>
      </c>
      <c r="M537" s="80">
        <v>1700</v>
      </c>
      <c r="N537" s="81">
        <v>1700</v>
      </c>
    </row>
    <row r="538" spans="1:14" x14ac:dyDescent="0.45">
      <c r="A538" s="78">
        <f t="shared" si="24"/>
        <v>10800</v>
      </c>
      <c r="B538" s="79">
        <f t="shared" si="25"/>
        <v>4.6181481481481486</v>
      </c>
      <c r="C538" s="60" t="s">
        <v>1122</v>
      </c>
      <c r="D538" s="61" t="s">
        <v>1141</v>
      </c>
      <c r="E538" s="61" t="s">
        <v>1253</v>
      </c>
      <c r="F538" s="61" t="s">
        <v>849</v>
      </c>
      <c r="G538" s="61" t="s">
        <v>2024</v>
      </c>
      <c r="H538" s="66">
        <v>49876</v>
      </c>
      <c r="I538" s="80">
        <v>10800</v>
      </c>
      <c r="J538" s="80">
        <v>10800</v>
      </c>
      <c r="K538" s="80">
        <v>10800</v>
      </c>
      <c r="L538" s="80">
        <v>10800</v>
      </c>
      <c r="M538" s="80">
        <v>10800</v>
      </c>
      <c r="N538" s="81">
        <v>10800</v>
      </c>
    </row>
    <row r="539" spans="1:14" x14ac:dyDescent="0.45">
      <c r="A539" s="78">
        <f t="shared" si="24"/>
        <v>7200</v>
      </c>
      <c r="B539" s="79">
        <f t="shared" si="25"/>
        <v>0.54152777777777783</v>
      </c>
      <c r="C539" s="60" t="s">
        <v>1122</v>
      </c>
      <c r="D539" s="61" t="s">
        <v>1141</v>
      </c>
      <c r="E539" s="61" t="s">
        <v>1253</v>
      </c>
      <c r="F539" s="61" t="s">
        <v>834</v>
      </c>
      <c r="G539" s="61" t="s">
        <v>2009</v>
      </c>
      <c r="H539" s="66">
        <v>3899</v>
      </c>
      <c r="I539" s="80">
        <v>7200</v>
      </c>
      <c r="J539" s="80">
        <v>7200</v>
      </c>
      <c r="K539" s="80">
        <v>7200</v>
      </c>
      <c r="L539" s="80">
        <v>7200</v>
      </c>
      <c r="M539" s="80">
        <v>7200</v>
      </c>
      <c r="N539" s="81">
        <v>7200</v>
      </c>
    </row>
    <row r="540" spans="1:14" x14ac:dyDescent="0.45">
      <c r="A540" s="78">
        <f t="shared" si="24"/>
        <v>833.33333333333337</v>
      </c>
      <c r="B540" s="79">
        <f t="shared" si="25"/>
        <v>2.8799999999999999E-2</v>
      </c>
      <c r="C540" s="60" t="s">
        <v>1122</v>
      </c>
      <c r="D540" s="61" t="s">
        <v>1141</v>
      </c>
      <c r="E540" s="61" t="s">
        <v>1253</v>
      </c>
      <c r="F540" s="61" t="s">
        <v>833</v>
      </c>
      <c r="G540" s="61" t="s">
        <v>2008</v>
      </c>
      <c r="H540" s="66">
        <v>24</v>
      </c>
      <c r="I540" s="80">
        <v>1300</v>
      </c>
      <c r="J540" s="80">
        <v>750</v>
      </c>
      <c r="K540" s="80">
        <v>450</v>
      </c>
      <c r="L540" s="80">
        <v>450</v>
      </c>
      <c r="M540" s="80">
        <v>450</v>
      </c>
      <c r="N540" s="81">
        <v>450</v>
      </c>
    </row>
    <row r="541" spans="1:14" x14ac:dyDescent="0.45">
      <c r="A541" s="78">
        <f t="shared" si="24"/>
        <v>5</v>
      </c>
      <c r="B541" s="79">
        <f t="shared" si="25"/>
        <v>0</v>
      </c>
      <c r="C541" s="60" t="s">
        <v>1122</v>
      </c>
      <c r="D541" s="61" t="s">
        <v>1141</v>
      </c>
      <c r="E541" s="61" t="s">
        <v>1253</v>
      </c>
      <c r="F541" s="61" t="s">
        <v>840</v>
      </c>
      <c r="G541" s="61" t="s">
        <v>2015</v>
      </c>
      <c r="H541" s="66">
        <v>0</v>
      </c>
      <c r="I541" s="80">
        <v>5</v>
      </c>
      <c r="J541" s="80">
        <v>5</v>
      </c>
      <c r="K541" s="80">
        <v>5</v>
      </c>
      <c r="L541" s="80">
        <v>5</v>
      </c>
      <c r="M541" s="80">
        <v>5</v>
      </c>
      <c r="N541" s="81">
        <v>5</v>
      </c>
    </row>
    <row r="542" spans="1:14" x14ac:dyDescent="0.45">
      <c r="A542" s="78">
        <f t="shared" si="24"/>
        <v>50</v>
      </c>
      <c r="B542" s="79">
        <f t="shared" si="25"/>
        <v>93.96</v>
      </c>
      <c r="C542" s="60" t="s">
        <v>1122</v>
      </c>
      <c r="D542" s="61" t="s">
        <v>1141</v>
      </c>
      <c r="E542" s="61" t="s">
        <v>1253</v>
      </c>
      <c r="F542" s="61" t="s">
        <v>841</v>
      </c>
      <c r="G542" s="61" t="s">
        <v>2016</v>
      </c>
      <c r="H542" s="66">
        <v>4698</v>
      </c>
      <c r="I542" s="80">
        <v>50</v>
      </c>
      <c r="J542" s="80">
        <v>50</v>
      </c>
      <c r="K542" s="80">
        <v>50</v>
      </c>
      <c r="L542" s="80">
        <v>50</v>
      </c>
      <c r="M542" s="80">
        <v>50</v>
      </c>
      <c r="N542" s="81">
        <v>50</v>
      </c>
    </row>
    <row r="543" spans="1:14" x14ac:dyDescent="0.45">
      <c r="A543" s="78">
        <f t="shared" si="24"/>
        <v>550</v>
      </c>
      <c r="B543" s="79">
        <f t="shared" si="25"/>
        <v>1.6363636363636365E-2</v>
      </c>
      <c r="C543" s="60" t="s">
        <v>1122</v>
      </c>
      <c r="D543" s="61" t="s">
        <v>1136</v>
      </c>
      <c r="E543" s="61" t="s">
        <v>1278</v>
      </c>
      <c r="F543" s="61" t="s">
        <v>1086</v>
      </c>
      <c r="G543" s="61" t="s">
        <v>2261</v>
      </c>
      <c r="H543" s="66">
        <v>9</v>
      </c>
      <c r="I543" s="80">
        <v>550</v>
      </c>
      <c r="J543" s="80">
        <v>550</v>
      </c>
      <c r="K543" s="80">
        <v>550</v>
      </c>
      <c r="L543" s="80">
        <v>550</v>
      </c>
      <c r="M543" s="80">
        <v>550</v>
      </c>
      <c r="N543" s="81">
        <v>550</v>
      </c>
    </row>
    <row r="544" spans="1:14" x14ac:dyDescent="0.45">
      <c r="A544" s="78">
        <f t="shared" si="24"/>
        <v>1050</v>
      </c>
      <c r="B544" s="79">
        <f t="shared" si="25"/>
        <v>3.8847619047619046</v>
      </c>
      <c r="C544" s="60" t="s">
        <v>1122</v>
      </c>
      <c r="D544" s="61" t="s">
        <v>1136</v>
      </c>
      <c r="E544" s="61" t="s">
        <v>1278</v>
      </c>
      <c r="F544" s="61" t="s">
        <v>1087</v>
      </c>
      <c r="G544" s="61" t="s">
        <v>2262</v>
      </c>
      <c r="H544" s="66">
        <v>4079</v>
      </c>
      <c r="I544" s="80">
        <v>1050</v>
      </c>
      <c r="J544" s="80">
        <v>1050</v>
      </c>
      <c r="K544" s="80">
        <v>1050</v>
      </c>
      <c r="L544" s="80">
        <v>1050</v>
      </c>
      <c r="M544" s="80">
        <v>1050</v>
      </c>
      <c r="N544" s="81">
        <v>1050</v>
      </c>
    </row>
    <row r="545" spans="1:14" x14ac:dyDescent="0.45">
      <c r="A545" s="78">
        <f t="shared" si="24"/>
        <v>33000</v>
      </c>
      <c r="B545" s="79">
        <f t="shared" si="25"/>
        <v>2.7952727272727271</v>
      </c>
      <c r="C545" s="60" t="s">
        <v>1122</v>
      </c>
      <c r="D545" s="61" t="s">
        <v>1136</v>
      </c>
      <c r="E545" s="61" t="s">
        <v>1278</v>
      </c>
      <c r="F545" s="61" t="s">
        <v>1088</v>
      </c>
      <c r="G545" s="61" t="s">
        <v>2263</v>
      </c>
      <c r="H545" s="66">
        <v>92244</v>
      </c>
      <c r="I545" s="80">
        <v>33000</v>
      </c>
      <c r="J545" s="80">
        <v>33000</v>
      </c>
      <c r="K545" s="80">
        <v>33000</v>
      </c>
      <c r="L545" s="80">
        <v>33000</v>
      </c>
      <c r="M545" s="80">
        <v>33000</v>
      </c>
      <c r="N545" s="81">
        <v>33000</v>
      </c>
    </row>
    <row r="546" spans="1:14" x14ac:dyDescent="0.45">
      <c r="A546" s="78">
        <f t="shared" si="24"/>
        <v>90</v>
      </c>
      <c r="B546" s="79">
        <f t="shared" si="25"/>
        <v>37.466666666666669</v>
      </c>
      <c r="C546" s="60" t="s">
        <v>1122</v>
      </c>
      <c r="D546" s="61" t="s">
        <v>1141</v>
      </c>
      <c r="E546" s="61" t="s">
        <v>1253</v>
      </c>
      <c r="F546" s="61" t="s">
        <v>835</v>
      </c>
      <c r="G546" s="61" t="s">
        <v>2010</v>
      </c>
      <c r="H546" s="66">
        <v>3372</v>
      </c>
      <c r="I546" s="80">
        <v>90</v>
      </c>
      <c r="J546" s="80">
        <v>90</v>
      </c>
      <c r="K546" s="80">
        <v>90</v>
      </c>
      <c r="L546" s="80">
        <v>90</v>
      </c>
      <c r="M546" s="80">
        <v>90</v>
      </c>
      <c r="N546" s="81">
        <v>90</v>
      </c>
    </row>
    <row r="547" spans="1:14" x14ac:dyDescent="0.45">
      <c r="A547" s="78">
        <f t="shared" si="24"/>
        <v>2500</v>
      </c>
      <c r="B547" s="79">
        <f t="shared" si="25"/>
        <v>0.25040000000000001</v>
      </c>
      <c r="C547" s="60" t="s">
        <v>1122</v>
      </c>
      <c r="D547" s="61" t="s">
        <v>1141</v>
      </c>
      <c r="E547" s="61" t="s">
        <v>1253</v>
      </c>
      <c r="F547" s="61" t="s">
        <v>848</v>
      </c>
      <c r="G547" s="61" t="s">
        <v>2023</v>
      </c>
      <c r="H547" s="66">
        <v>626</v>
      </c>
      <c r="I547" s="80">
        <v>2500</v>
      </c>
      <c r="J547" s="80">
        <v>2500</v>
      </c>
      <c r="K547" s="80">
        <v>2500</v>
      </c>
      <c r="L547" s="80">
        <v>2500</v>
      </c>
      <c r="M547" s="80">
        <v>2500</v>
      </c>
      <c r="N547" s="81">
        <v>2500</v>
      </c>
    </row>
    <row r="548" spans="1:14" x14ac:dyDescent="0.45">
      <c r="A548" s="78">
        <f t="shared" si="24"/>
        <v>400</v>
      </c>
      <c r="B548" s="79">
        <f t="shared" si="25"/>
        <v>12.727499999999999</v>
      </c>
      <c r="C548" s="60" t="s">
        <v>1122</v>
      </c>
      <c r="D548" s="61" t="s">
        <v>1141</v>
      </c>
      <c r="E548" s="61" t="s">
        <v>1253</v>
      </c>
      <c r="F548" s="61" t="s">
        <v>836</v>
      </c>
      <c r="G548" s="61" t="s">
        <v>2011</v>
      </c>
      <c r="H548" s="66">
        <v>5091</v>
      </c>
      <c r="I548" s="80">
        <v>600</v>
      </c>
      <c r="J548" s="80">
        <v>300</v>
      </c>
      <c r="K548" s="80">
        <v>300</v>
      </c>
      <c r="L548" s="80">
        <v>300</v>
      </c>
      <c r="M548" s="80">
        <v>300</v>
      </c>
      <c r="N548" s="81">
        <v>300</v>
      </c>
    </row>
    <row r="549" spans="1:14" x14ac:dyDescent="0.45">
      <c r="A549" s="78">
        <f t="shared" si="24"/>
        <v>74</v>
      </c>
      <c r="B549" s="79">
        <f t="shared" si="25"/>
        <v>16.621621621621621</v>
      </c>
      <c r="C549" s="60" t="s">
        <v>1122</v>
      </c>
      <c r="D549" s="61" t="s">
        <v>1141</v>
      </c>
      <c r="E549" s="61" t="s">
        <v>1253</v>
      </c>
      <c r="F549" s="61" t="s">
        <v>837</v>
      </c>
      <c r="G549" s="61" t="s">
        <v>2012</v>
      </c>
      <c r="H549" s="66">
        <v>1230</v>
      </c>
      <c r="I549" s="80">
        <v>74</v>
      </c>
      <c r="J549" s="80">
        <v>74</v>
      </c>
      <c r="K549" s="80">
        <v>74</v>
      </c>
      <c r="L549" s="80">
        <v>74</v>
      </c>
      <c r="M549" s="80">
        <v>74</v>
      </c>
      <c r="N549" s="81">
        <v>74</v>
      </c>
    </row>
    <row r="550" spans="1:14" x14ac:dyDescent="0.45">
      <c r="A550" s="78">
        <f t="shared" si="24"/>
        <v>1000</v>
      </c>
      <c r="B550" s="79">
        <f t="shared" si="25"/>
        <v>4.1550000000000002</v>
      </c>
      <c r="C550" s="60" t="s">
        <v>1122</v>
      </c>
      <c r="D550" s="61" t="s">
        <v>1141</v>
      </c>
      <c r="E550" s="61" t="s">
        <v>1253</v>
      </c>
      <c r="F550" s="61" t="s">
        <v>838</v>
      </c>
      <c r="G550" s="61" t="s">
        <v>2013</v>
      </c>
      <c r="H550" s="66">
        <v>4155</v>
      </c>
      <c r="I550" s="80">
        <v>1500</v>
      </c>
      <c r="J550" s="80">
        <v>750</v>
      </c>
      <c r="K550" s="80">
        <v>750</v>
      </c>
      <c r="L550" s="80">
        <v>750</v>
      </c>
      <c r="M550" s="80">
        <v>750</v>
      </c>
      <c r="N550" s="81">
        <v>750</v>
      </c>
    </row>
    <row r="551" spans="1:14" x14ac:dyDescent="0.45">
      <c r="A551" s="78">
        <f t="shared" si="24"/>
        <v>300</v>
      </c>
      <c r="B551" s="79">
        <f t="shared" si="25"/>
        <v>8.57</v>
      </c>
      <c r="C551" s="60" t="s">
        <v>1122</v>
      </c>
      <c r="D551" s="61" t="s">
        <v>1141</v>
      </c>
      <c r="E551" s="61" t="s">
        <v>1253</v>
      </c>
      <c r="F551" s="61" t="s">
        <v>847</v>
      </c>
      <c r="G551" s="61" t="s">
        <v>2022</v>
      </c>
      <c r="H551" s="66">
        <v>2571</v>
      </c>
      <c r="I551" s="80">
        <v>300</v>
      </c>
      <c r="J551" s="80">
        <v>300</v>
      </c>
      <c r="K551" s="80">
        <v>300</v>
      </c>
      <c r="L551" s="80">
        <v>300</v>
      </c>
      <c r="M551" s="80">
        <v>300</v>
      </c>
      <c r="N551" s="81">
        <v>300</v>
      </c>
    </row>
    <row r="552" spans="1:14" x14ac:dyDescent="0.45">
      <c r="A552" s="78">
        <f t="shared" si="24"/>
        <v>7500</v>
      </c>
      <c r="B552" s="79">
        <f t="shared" si="25"/>
        <v>2.4897333333333331</v>
      </c>
      <c r="C552" s="60" t="s">
        <v>1122</v>
      </c>
      <c r="D552" s="61" t="s">
        <v>1141</v>
      </c>
      <c r="E552" s="61" t="s">
        <v>1253</v>
      </c>
      <c r="F552" s="61" t="s">
        <v>839</v>
      </c>
      <c r="G552" s="61" t="s">
        <v>2014</v>
      </c>
      <c r="H552" s="66">
        <v>18673</v>
      </c>
      <c r="I552" s="80">
        <v>7500</v>
      </c>
      <c r="J552" s="80">
        <v>7500</v>
      </c>
      <c r="K552" s="80">
        <v>7500</v>
      </c>
      <c r="L552" s="80">
        <v>7500</v>
      </c>
      <c r="M552" s="80">
        <v>7500</v>
      </c>
      <c r="N552" s="81">
        <v>7500</v>
      </c>
    </row>
    <row r="553" spans="1:14" x14ac:dyDescent="0.45">
      <c r="A553" s="78">
        <f t="shared" si="24"/>
        <v>300</v>
      </c>
      <c r="B553" s="79">
        <f t="shared" si="25"/>
        <v>23.58</v>
      </c>
      <c r="C553" s="60" t="s">
        <v>1122</v>
      </c>
      <c r="D553" s="61" t="s">
        <v>1141</v>
      </c>
      <c r="E553" s="61" t="s">
        <v>1253</v>
      </c>
      <c r="F553" s="61" t="s">
        <v>842</v>
      </c>
      <c r="G553" s="61" t="s">
        <v>2017</v>
      </c>
      <c r="H553" s="66">
        <v>7074</v>
      </c>
      <c r="I553" s="80">
        <v>300</v>
      </c>
      <c r="J553" s="80">
        <v>300</v>
      </c>
      <c r="K553" s="80">
        <v>300</v>
      </c>
      <c r="L553" s="80">
        <v>300</v>
      </c>
      <c r="M553" s="80">
        <v>300</v>
      </c>
      <c r="N553" s="81">
        <v>300</v>
      </c>
    </row>
    <row r="554" spans="1:14" x14ac:dyDescent="0.45">
      <c r="A554" s="78">
        <f t="shared" si="24"/>
        <v>2400</v>
      </c>
      <c r="B554" s="79">
        <f t="shared" si="25"/>
        <v>1.3845833333333333</v>
      </c>
      <c r="C554" s="60" t="s">
        <v>1122</v>
      </c>
      <c r="D554" s="61" t="s">
        <v>1141</v>
      </c>
      <c r="E554" s="61" t="s">
        <v>1253</v>
      </c>
      <c r="F554" s="61" t="s">
        <v>843</v>
      </c>
      <c r="G554" s="61" t="s">
        <v>2018</v>
      </c>
      <c r="H554" s="66">
        <v>3323</v>
      </c>
      <c r="I554" s="80">
        <v>2400</v>
      </c>
      <c r="J554" s="80">
        <v>2400</v>
      </c>
      <c r="K554" s="80">
        <v>2400</v>
      </c>
      <c r="L554" s="80">
        <v>2000</v>
      </c>
      <c r="M554" s="80">
        <v>2000</v>
      </c>
      <c r="N554" s="81">
        <v>2000</v>
      </c>
    </row>
    <row r="555" spans="1:14" x14ac:dyDescent="0.45">
      <c r="A555" s="78">
        <f t="shared" si="24"/>
        <v>11500</v>
      </c>
      <c r="B555" s="79">
        <f t="shared" si="25"/>
        <v>2.6474782608695651</v>
      </c>
      <c r="C555" s="60" t="s">
        <v>1122</v>
      </c>
      <c r="D555" s="61" t="s">
        <v>1141</v>
      </c>
      <c r="E555" s="61" t="s">
        <v>1253</v>
      </c>
      <c r="F555" s="61" t="s">
        <v>844</v>
      </c>
      <c r="G555" s="61" t="s">
        <v>2019</v>
      </c>
      <c r="H555" s="66">
        <v>30446</v>
      </c>
      <c r="I555" s="80">
        <v>11500</v>
      </c>
      <c r="J555" s="80">
        <v>11500</v>
      </c>
      <c r="K555" s="80">
        <v>11500</v>
      </c>
      <c r="L555" s="80">
        <v>11500</v>
      </c>
      <c r="M555" s="80">
        <v>11500</v>
      </c>
      <c r="N555" s="81">
        <v>11500</v>
      </c>
    </row>
    <row r="556" spans="1:14" x14ac:dyDescent="0.45">
      <c r="A556" s="78">
        <f t="shared" si="24"/>
        <v>4700</v>
      </c>
      <c r="B556" s="79">
        <f t="shared" si="25"/>
        <v>3.4897872340425531</v>
      </c>
      <c r="C556" s="60" t="s">
        <v>1120</v>
      </c>
      <c r="D556" s="61" t="s">
        <v>1141</v>
      </c>
      <c r="E556" s="61" t="s">
        <v>1253</v>
      </c>
      <c r="F556" s="61" t="s">
        <v>859</v>
      </c>
      <c r="G556" s="61" t="s">
        <v>2034</v>
      </c>
      <c r="H556" s="66">
        <v>16402</v>
      </c>
      <c r="I556" s="80">
        <v>4700</v>
      </c>
      <c r="J556" s="80">
        <v>4700</v>
      </c>
      <c r="K556" s="80">
        <v>4700</v>
      </c>
      <c r="L556" s="80">
        <v>4700</v>
      </c>
      <c r="M556" s="80">
        <v>4700</v>
      </c>
      <c r="N556" s="81">
        <v>4700</v>
      </c>
    </row>
    <row r="557" spans="1:14" x14ac:dyDescent="0.45">
      <c r="A557" s="78">
        <f t="shared" si="24"/>
        <v>20000</v>
      </c>
      <c r="B557" s="79">
        <f t="shared" si="25"/>
        <v>3.0207000000000002</v>
      </c>
      <c r="C557" s="60" t="s">
        <v>1120</v>
      </c>
      <c r="D557" s="61" t="s">
        <v>1141</v>
      </c>
      <c r="E557" s="61" t="s">
        <v>1253</v>
      </c>
      <c r="F557" s="61" t="s">
        <v>867</v>
      </c>
      <c r="G557" s="61" t="s">
        <v>2042</v>
      </c>
      <c r="H557" s="66">
        <v>60414</v>
      </c>
      <c r="I557" s="80">
        <v>20000</v>
      </c>
      <c r="J557" s="80">
        <v>20000</v>
      </c>
      <c r="K557" s="80">
        <v>20000</v>
      </c>
      <c r="L557" s="80">
        <v>20000</v>
      </c>
      <c r="M557" s="80">
        <v>20000</v>
      </c>
      <c r="N557" s="81">
        <v>20000</v>
      </c>
    </row>
    <row r="558" spans="1:14" x14ac:dyDescent="0.45">
      <c r="A558" s="78">
        <f t="shared" si="24"/>
        <v>333.33333333333331</v>
      </c>
      <c r="B558" s="79">
        <f t="shared" si="25"/>
        <v>1.9470000000000001</v>
      </c>
      <c r="C558" s="60" t="s">
        <v>1123</v>
      </c>
      <c r="D558" s="61" t="s">
        <v>1139</v>
      </c>
      <c r="E558" s="61" t="s">
        <v>1242</v>
      </c>
      <c r="F558" s="61" t="s">
        <v>741</v>
      </c>
      <c r="G558" s="61" t="s">
        <v>1916</v>
      </c>
      <c r="H558" s="66">
        <v>649</v>
      </c>
      <c r="I558" s="80">
        <v>500</v>
      </c>
      <c r="J558" s="80">
        <v>500</v>
      </c>
      <c r="K558" s="80">
        <v>0</v>
      </c>
      <c r="L558" s="80">
        <v>0</v>
      </c>
      <c r="M558" s="80">
        <v>0</v>
      </c>
      <c r="N558" s="81">
        <v>0</v>
      </c>
    </row>
    <row r="559" spans="1:14" x14ac:dyDescent="0.45">
      <c r="A559" s="78">
        <f t="shared" si="24"/>
        <v>84500</v>
      </c>
      <c r="B559" s="79">
        <f t="shared" si="25"/>
        <v>2.0266982248520709</v>
      </c>
      <c r="C559" s="60" t="s">
        <v>1121</v>
      </c>
      <c r="D559" s="61" t="s">
        <v>1139</v>
      </c>
      <c r="E559" s="61" t="s">
        <v>1244</v>
      </c>
      <c r="F559" s="61" t="s">
        <v>779</v>
      </c>
      <c r="G559" s="61" t="s">
        <v>1954</v>
      </c>
      <c r="H559" s="66">
        <v>171256</v>
      </c>
      <c r="I559" s="80">
        <v>72500</v>
      </c>
      <c r="J559" s="80">
        <v>72500</v>
      </c>
      <c r="K559" s="80">
        <v>108500</v>
      </c>
      <c r="L559" s="80">
        <v>133500</v>
      </c>
      <c r="M559" s="80">
        <v>133500</v>
      </c>
      <c r="N559" s="81">
        <v>75000</v>
      </c>
    </row>
    <row r="560" spans="1:14" x14ac:dyDescent="0.45">
      <c r="A560" s="78">
        <f t="shared" ref="A560" si="26">AVERAGE(I560:K560)</f>
        <v>1166.6666666666667</v>
      </c>
      <c r="B560" s="79">
        <f t="shared" ref="B560" si="27">IFERROR(H560/A560,0)</f>
        <v>0</v>
      </c>
      <c r="C560" s="60" t="s">
        <v>1122</v>
      </c>
      <c r="D560" s="61" t="s">
        <v>1141</v>
      </c>
      <c r="E560" s="61" t="s">
        <v>1253</v>
      </c>
      <c r="F560" s="61" t="s">
        <v>850</v>
      </c>
      <c r="G560" s="61" t="s">
        <v>2025</v>
      </c>
      <c r="H560" s="66">
        <v>0</v>
      </c>
      <c r="I560" s="80">
        <v>1600</v>
      </c>
      <c r="J560" s="80">
        <v>950</v>
      </c>
      <c r="K560" s="80">
        <v>950</v>
      </c>
      <c r="L560" s="80">
        <v>950</v>
      </c>
      <c r="M560" s="80">
        <v>950</v>
      </c>
      <c r="N560" s="81">
        <v>950</v>
      </c>
    </row>
    <row r="561" spans="1:14" x14ac:dyDescent="0.45">
      <c r="A561" s="78">
        <f t="shared" ref="A561" si="28">AVERAGE(I561:K561)</f>
        <v>6666.666666666667</v>
      </c>
      <c r="B561" s="79">
        <f t="shared" ref="B561" si="29">IFERROR(H561/A561,0)</f>
        <v>7.4352</v>
      </c>
      <c r="C561" s="60" t="s">
        <v>1123</v>
      </c>
      <c r="D561" s="61" t="s">
        <v>1130</v>
      </c>
      <c r="E561" s="61" t="s">
        <v>1186</v>
      </c>
      <c r="F561" s="61" t="s">
        <v>357</v>
      </c>
      <c r="G561" s="61" t="s">
        <v>1533</v>
      </c>
      <c r="H561" s="66">
        <v>49568</v>
      </c>
      <c r="I561" s="80">
        <v>6000</v>
      </c>
      <c r="J561" s="80">
        <v>6000</v>
      </c>
      <c r="K561" s="80">
        <v>8000</v>
      </c>
      <c r="L561" s="80">
        <v>8000</v>
      </c>
      <c r="M561" s="80">
        <v>8000</v>
      </c>
      <c r="N561" s="81">
        <v>11000</v>
      </c>
    </row>
    <row r="562" spans="1:14" x14ac:dyDescent="0.45">
      <c r="A562" s="78">
        <f t="shared" ref="A562:A605" si="30">AVERAGE(I562:K562)</f>
        <v>4000</v>
      </c>
      <c r="B562" s="79">
        <f t="shared" ref="B562:B605" si="31">IFERROR(H562/A562,0)</f>
        <v>12.7905</v>
      </c>
      <c r="C562" s="60" t="s">
        <v>1123</v>
      </c>
      <c r="D562" s="61" t="s">
        <v>1130</v>
      </c>
      <c r="E562" s="61" t="s">
        <v>1186</v>
      </c>
      <c r="F562" s="61" t="s">
        <v>356</v>
      </c>
      <c r="G562" s="61" t="s">
        <v>1532</v>
      </c>
      <c r="H562" s="66">
        <v>51162</v>
      </c>
      <c r="I562" s="80">
        <v>4000</v>
      </c>
      <c r="J562" s="80">
        <v>4000</v>
      </c>
      <c r="K562" s="80">
        <v>4000</v>
      </c>
      <c r="L562" s="80">
        <v>5500</v>
      </c>
      <c r="M562" s="80">
        <v>5500</v>
      </c>
      <c r="N562" s="81">
        <v>7600</v>
      </c>
    </row>
    <row r="563" spans="1:14" x14ac:dyDescent="0.45">
      <c r="A563" s="78">
        <f t="shared" si="30"/>
        <v>150</v>
      </c>
      <c r="B563" s="79">
        <f t="shared" si="31"/>
        <v>100.88666666666667</v>
      </c>
      <c r="C563" s="60" t="s">
        <v>1122</v>
      </c>
      <c r="D563" s="61" t="s">
        <v>1130</v>
      </c>
      <c r="E563" s="61" t="s">
        <v>1178</v>
      </c>
      <c r="F563" s="61" t="s">
        <v>291</v>
      </c>
      <c r="G563" s="61" t="s">
        <v>1467</v>
      </c>
      <c r="H563" s="66">
        <v>15133</v>
      </c>
      <c r="I563" s="80">
        <v>150</v>
      </c>
      <c r="J563" s="80">
        <v>150</v>
      </c>
      <c r="K563" s="80">
        <v>150</v>
      </c>
      <c r="L563" s="80">
        <v>1900</v>
      </c>
      <c r="M563" s="80">
        <v>2700</v>
      </c>
      <c r="N563" s="81">
        <v>2700</v>
      </c>
    </row>
    <row r="564" spans="1:14" x14ac:dyDescent="0.45">
      <c r="A564" s="78">
        <f t="shared" si="30"/>
        <v>850</v>
      </c>
      <c r="B564" s="79">
        <f t="shared" si="31"/>
        <v>4.591764705882353</v>
      </c>
      <c r="C564" s="60" t="s">
        <v>1122</v>
      </c>
      <c r="D564" s="61" t="s">
        <v>1130</v>
      </c>
      <c r="E564" s="61" t="s">
        <v>1178</v>
      </c>
      <c r="F564" s="61" t="s">
        <v>293</v>
      </c>
      <c r="G564" s="61" t="s">
        <v>1469</v>
      </c>
      <c r="H564" s="66">
        <v>3903</v>
      </c>
      <c r="I564" s="80">
        <v>850</v>
      </c>
      <c r="J564" s="80">
        <v>850</v>
      </c>
      <c r="K564" s="80">
        <v>850</v>
      </c>
      <c r="L564" s="80">
        <v>850</v>
      </c>
      <c r="M564" s="80">
        <v>1400</v>
      </c>
      <c r="N564" s="81">
        <v>1400</v>
      </c>
    </row>
    <row r="565" spans="1:14" x14ac:dyDescent="0.45">
      <c r="A565" s="78">
        <f t="shared" si="30"/>
        <v>1200</v>
      </c>
      <c r="B565" s="79">
        <f t="shared" si="31"/>
        <v>24.178333333333335</v>
      </c>
      <c r="C565" s="60" t="s">
        <v>1122</v>
      </c>
      <c r="D565" s="61" t="s">
        <v>1130</v>
      </c>
      <c r="E565" s="61" t="s">
        <v>1178</v>
      </c>
      <c r="F565" s="61" t="s">
        <v>295</v>
      </c>
      <c r="G565" s="61" t="s">
        <v>1471</v>
      </c>
      <c r="H565" s="66">
        <v>29014</v>
      </c>
      <c r="I565" s="80">
        <v>1200</v>
      </c>
      <c r="J565" s="80">
        <v>1200</v>
      </c>
      <c r="K565" s="80">
        <v>1200</v>
      </c>
      <c r="L565" s="80">
        <v>4650</v>
      </c>
      <c r="M565" s="80">
        <v>4650</v>
      </c>
      <c r="N565" s="81">
        <v>4650</v>
      </c>
    </row>
    <row r="566" spans="1:14" x14ac:dyDescent="0.45">
      <c r="A566" s="78">
        <f t="shared" si="30"/>
        <v>200</v>
      </c>
      <c r="B566" s="79">
        <f t="shared" si="31"/>
        <v>8.81</v>
      </c>
      <c r="C566" s="60" t="s">
        <v>1122</v>
      </c>
      <c r="D566" s="61" t="s">
        <v>1130</v>
      </c>
      <c r="E566" s="61" t="s">
        <v>1178</v>
      </c>
      <c r="F566" s="61" t="s">
        <v>289</v>
      </c>
      <c r="G566" s="61" t="s">
        <v>1465</v>
      </c>
      <c r="H566" s="66">
        <v>1762</v>
      </c>
      <c r="I566" s="80">
        <v>200</v>
      </c>
      <c r="J566" s="80">
        <v>200</v>
      </c>
      <c r="K566" s="80">
        <v>200</v>
      </c>
      <c r="L566" s="80">
        <v>330</v>
      </c>
      <c r="M566" s="80">
        <v>450</v>
      </c>
      <c r="N566" s="81">
        <v>450</v>
      </c>
    </row>
    <row r="567" spans="1:14" x14ac:dyDescent="0.45">
      <c r="A567" s="78">
        <f t="shared" si="30"/>
        <v>3</v>
      </c>
      <c r="B567" s="79">
        <f t="shared" si="31"/>
        <v>28.666666666666668</v>
      </c>
      <c r="C567" s="60" t="s">
        <v>1122</v>
      </c>
      <c r="D567" s="61" t="s">
        <v>1146</v>
      </c>
      <c r="E567" s="61" t="s">
        <v>1239</v>
      </c>
      <c r="F567" s="61" t="s">
        <v>674</v>
      </c>
      <c r="G567" s="61" t="s">
        <v>1849</v>
      </c>
      <c r="H567" s="66">
        <v>86</v>
      </c>
      <c r="I567" s="80">
        <v>3</v>
      </c>
      <c r="J567" s="80">
        <v>3</v>
      </c>
      <c r="K567" s="80">
        <v>3</v>
      </c>
      <c r="L567" s="80">
        <v>3</v>
      </c>
      <c r="M567" s="80">
        <v>3</v>
      </c>
      <c r="N567" s="81">
        <v>3</v>
      </c>
    </row>
    <row r="568" spans="1:14" x14ac:dyDescent="0.45">
      <c r="A568" s="78">
        <f t="shared" si="30"/>
        <v>1700</v>
      </c>
      <c r="B568" s="79">
        <f t="shared" si="31"/>
        <v>5.0623529411764707</v>
      </c>
      <c r="C568" s="60" t="s">
        <v>1123</v>
      </c>
      <c r="D568" s="61" t="s">
        <v>1135</v>
      </c>
      <c r="E568" s="61" t="s">
        <v>1148</v>
      </c>
      <c r="F568" s="61" t="s">
        <v>115</v>
      </c>
      <c r="G568" s="61" t="s">
        <v>1292</v>
      </c>
      <c r="H568" s="66">
        <v>8606</v>
      </c>
      <c r="I568" s="80">
        <v>1700</v>
      </c>
      <c r="J568" s="80">
        <v>1700</v>
      </c>
      <c r="K568" s="80">
        <v>1700</v>
      </c>
      <c r="L568" s="80">
        <v>1700</v>
      </c>
      <c r="M568" s="80">
        <v>1700</v>
      </c>
      <c r="N568" s="81">
        <v>2400</v>
      </c>
    </row>
    <row r="569" spans="1:14" x14ac:dyDescent="0.45">
      <c r="A569" s="78">
        <f t="shared" si="30"/>
        <v>1200</v>
      </c>
      <c r="B569" s="79">
        <f t="shared" si="31"/>
        <v>5.1466666666666665</v>
      </c>
      <c r="C569" s="60" t="s">
        <v>1122</v>
      </c>
      <c r="D569" s="61" t="s">
        <v>1130</v>
      </c>
      <c r="E569" s="61" t="s">
        <v>1178</v>
      </c>
      <c r="F569" s="61" t="s">
        <v>296</v>
      </c>
      <c r="G569" s="61" t="s">
        <v>1472</v>
      </c>
      <c r="H569" s="66">
        <v>6176</v>
      </c>
      <c r="I569" s="80">
        <v>1200</v>
      </c>
      <c r="J569" s="80">
        <v>1200</v>
      </c>
      <c r="K569" s="80">
        <v>1200</v>
      </c>
      <c r="L569" s="80">
        <v>1700</v>
      </c>
      <c r="M569" s="80">
        <v>1700</v>
      </c>
      <c r="N569" s="81">
        <v>1700</v>
      </c>
    </row>
    <row r="570" spans="1:14" x14ac:dyDescent="0.45">
      <c r="A570" s="78">
        <f t="shared" si="30"/>
        <v>1400</v>
      </c>
      <c r="B570" s="79">
        <f t="shared" si="31"/>
        <v>2.5092857142857143</v>
      </c>
      <c r="C570" s="60" t="s">
        <v>1123</v>
      </c>
      <c r="D570" s="61" t="s">
        <v>1134</v>
      </c>
      <c r="E570" s="61" t="s">
        <v>1194</v>
      </c>
      <c r="F570" s="61" t="s">
        <v>379</v>
      </c>
      <c r="G570" s="61" t="s">
        <v>1555</v>
      </c>
      <c r="H570" s="66">
        <v>3513</v>
      </c>
      <c r="I570" s="80">
        <v>1400</v>
      </c>
      <c r="J570" s="80">
        <v>1400</v>
      </c>
      <c r="K570" s="80">
        <v>1400</v>
      </c>
      <c r="L570" s="80">
        <v>1400</v>
      </c>
      <c r="M570" s="80">
        <v>1400</v>
      </c>
      <c r="N570" s="81">
        <v>1400</v>
      </c>
    </row>
    <row r="571" spans="1:14" x14ac:dyDescent="0.45">
      <c r="A571" s="78">
        <f t="shared" si="30"/>
        <v>8000</v>
      </c>
      <c r="B571" s="79">
        <f t="shared" si="31"/>
        <v>2.2356250000000002</v>
      </c>
      <c r="C571" s="60" t="s">
        <v>1123</v>
      </c>
      <c r="D571" s="61" t="s">
        <v>1134</v>
      </c>
      <c r="E571" s="61" t="s">
        <v>1194</v>
      </c>
      <c r="F571" s="61" t="s">
        <v>378</v>
      </c>
      <c r="G571" s="61" t="s">
        <v>1554</v>
      </c>
      <c r="H571" s="66">
        <v>17885</v>
      </c>
      <c r="I571" s="80">
        <v>8000</v>
      </c>
      <c r="J571" s="80">
        <v>8000</v>
      </c>
      <c r="K571" s="80">
        <v>8000</v>
      </c>
      <c r="L571" s="80">
        <v>8000</v>
      </c>
      <c r="M571" s="80">
        <v>8000</v>
      </c>
      <c r="N571" s="81">
        <v>8000</v>
      </c>
    </row>
    <row r="572" spans="1:14" x14ac:dyDescent="0.45">
      <c r="A572" s="78">
        <f t="shared" si="30"/>
        <v>1</v>
      </c>
      <c r="B572" s="79">
        <f t="shared" si="31"/>
        <v>101</v>
      </c>
      <c r="C572" s="60" t="s">
        <v>1122</v>
      </c>
      <c r="D572" s="61" t="s">
        <v>1143</v>
      </c>
      <c r="E572" s="61" t="s">
        <v>1206</v>
      </c>
      <c r="F572" s="61" t="s">
        <v>499</v>
      </c>
      <c r="G572" s="61" t="s">
        <v>1675</v>
      </c>
      <c r="H572" s="66">
        <v>101</v>
      </c>
      <c r="I572" s="80">
        <v>1</v>
      </c>
      <c r="J572" s="80">
        <v>1</v>
      </c>
      <c r="K572" s="80">
        <v>1</v>
      </c>
      <c r="L572" s="80">
        <v>1</v>
      </c>
      <c r="M572" s="80">
        <v>1</v>
      </c>
      <c r="N572" s="81">
        <v>1</v>
      </c>
    </row>
    <row r="573" spans="1:14" x14ac:dyDescent="0.45">
      <c r="A573" s="78">
        <f t="shared" si="30"/>
        <v>0</v>
      </c>
      <c r="B573" s="79">
        <f t="shared" si="31"/>
        <v>0</v>
      </c>
      <c r="C573" s="60" t="s">
        <v>1123</v>
      </c>
      <c r="D573" s="61" t="s">
        <v>1129</v>
      </c>
      <c r="E573" s="61" t="s">
        <v>1154</v>
      </c>
      <c r="F573" s="61" t="s">
        <v>136</v>
      </c>
      <c r="G573" s="61" t="s">
        <v>1312</v>
      </c>
      <c r="H573" s="66">
        <v>0</v>
      </c>
      <c r="I573" s="80">
        <v>0</v>
      </c>
      <c r="J573" s="80">
        <v>0</v>
      </c>
      <c r="K573" s="80">
        <v>0</v>
      </c>
      <c r="L573" s="80">
        <v>0</v>
      </c>
      <c r="M573" s="80">
        <v>0</v>
      </c>
      <c r="N573" s="81">
        <v>0</v>
      </c>
    </row>
    <row r="574" spans="1:14" x14ac:dyDescent="0.45">
      <c r="A574" s="78">
        <f t="shared" si="30"/>
        <v>1500</v>
      </c>
      <c r="B574" s="79">
        <f t="shared" si="31"/>
        <v>14.992666666666667</v>
      </c>
      <c r="C574" s="60" t="s">
        <v>1123</v>
      </c>
      <c r="D574" s="61" t="s">
        <v>1129</v>
      </c>
      <c r="E574" s="61" t="s">
        <v>1154</v>
      </c>
      <c r="F574" s="61" t="s">
        <v>137</v>
      </c>
      <c r="G574" s="61" t="s">
        <v>1313</v>
      </c>
      <c r="H574" s="66">
        <v>22489</v>
      </c>
      <c r="I574" s="80">
        <v>1500</v>
      </c>
      <c r="J574" s="80">
        <v>1500</v>
      </c>
      <c r="K574" s="80">
        <v>1500</v>
      </c>
      <c r="L574" s="80">
        <v>1500</v>
      </c>
      <c r="M574" s="80">
        <v>1500</v>
      </c>
      <c r="N574" s="81">
        <v>1500</v>
      </c>
    </row>
    <row r="575" spans="1:14" x14ac:dyDescent="0.45">
      <c r="A575" s="78">
        <f t="shared" si="30"/>
        <v>2500</v>
      </c>
      <c r="B575" s="79">
        <f t="shared" si="31"/>
        <v>4.6992000000000003</v>
      </c>
      <c r="C575" s="60" t="s">
        <v>1123</v>
      </c>
      <c r="D575" s="61" t="s">
        <v>1129</v>
      </c>
      <c r="E575" s="61" t="s">
        <v>1154</v>
      </c>
      <c r="F575" s="61" t="s">
        <v>135</v>
      </c>
      <c r="G575" s="61" t="s">
        <v>1311</v>
      </c>
      <c r="H575" s="66">
        <v>11748</v>
      </c>
      <c r="I575" s="80">
        <v>2500</v>
      </c>
      <c r="J575" s="80">
        <v>2500</v>
      </c>
      <c r="K575" s="80">
        <v>2500</v>
      </c>
      <c r="L575" s="80">
        <v>2500</v>
      </c>
      <c r="M575" s="80">
        <v>2500</v>
      </c>
      <c r="N575" s="81">
        <v>0</v>
      </c>
    </row>
    <row r="576" spans="1:14" x14ac:dyDescent="0.45">
      <c r="A576" s="78">
        <f t="shared" si="30"/>
        <v>333.33333333333331</v>
      </c>
      <c r="B576" s="79">
        <f t="shared" si="31"/>
        <v>0</v>
      </c>
      <c r="C576" s="60" t="s">
        <v>1123</v>
      </c>
      <c r="D576" s="61" t="s">
        <v>1130</v>
      </c>
      <c r="E576" s="61" t="s">
        <v>1157</v>
      </c>
      <c r="F576" s="61" t="s">
        <v>350</v>
      </c>
      <c r="G576" s="61" t="s">
        <v>1526</v>
      </c>
      <c r="H576" s="66">
        <v>0</v>
      </c>
      <c r="I576" s="80">
        <v>500</v>
      </c>
      <c r="J576" s="80">
        <v>500</v>
      </c>
      <c r="K576" s="80">
        <v>0</v>
      </c>
      <c r="L576" s="80">
        <v>0</v>
      </c>
      <c r="M576" s="80">
        <v>0</v>
      </c>
      <c r="N576" s="81">
        <v>0</v>
      </c>
    </row>
    <row r="577" spans="1:14" x14ac:dyDescent="0.45">
      <c r="A577" s="78">
        <f t="shared" si="30"/>
        <v>2000</v>
      </c>
      <c r="B577" s="79">
        <f t="shared" si="31"/>
        <v>3.145</v>
      </c>
      <c r="C577" s="60" t="s">
        <v>1123</v>
      </c>
      <c r="D577" s="61" t="s">
        <v>1130</v>
      </c>
      <c r="E577" s="61" t="s">
        <v>1158</v>
      </c>
      <c r="F577" s="61" t="s">
        <v>150</v>
      </c>
      <c r="G577" s="61" t="s">
        <v>1326</v>
      </c>
      <c r="H577" s="66">
        <v>6290</v>
      </c>
      <c r="I577" s="80">
        <v>3000</v>
      </c>
      <c r="J577" s="80">
        <v>3000</v>
      </c>
      <c r="K577" s="80">
        <v>0</v>
      </c>
      <c r="L577" s="80">
        <v>0</v>
      </c>
      <c r="M577" s="80">
        <v>0</v>
      </c>
      <c r="N577" s="81">
        <v>0</v>
      </c>
    </row>
    <row r="578" spans="1:14" x14ac:dyDescent="0.45">
      <c r="A578" s="78">
        <f t="shared" si="30"/>
        <v>1650</v>
      </c>
      <c r="B578" s="79">
        <f t="shared" si="31"/>
        <v>7.7139393939393939</v>
      </c>
      <c r="C578" s="60" t="s">
        <v>1123</v>
      </c>
      <c r="D578" s="61" t="s">
        <v>1129</v>
      </c>
      <c r="E578" s="61" t="s">
        <v>1169</v>
      </c>
      <c r="F578" s="61" t="s">
        <v>233</v>
      </c>
      <c r="G578" s="61" t="s">
        <v>1409</v>
      </c>
      <c r="H578" s="66">
        <v>12728</v>
      </c>
      <c r="I578" s="80">
        <v>2000</v>
      </c>
      <c r="J578" s="80">
        <v>2000</v>
      </c>
      <c r="K578" s="80">
        <v>950</v>
      </c>
      <c r="L578" s="80">
        <v>950</v>
      </c>
      <c r="M578" s="80">
        <v>950</v>
      </c>
      <c r="N578" s="81">
        <v>950</v>
      </c>
    </row>
    <row r="579" spans="1:14" x14ac:dyDescent="0.45">
      <c r="A579" s="78">
        <f t="shared" si="30"/>
        <v>392</v>
      </c>
      <c r="B579" s="79">
        <f t="shared" si="31"/>
        <v>31.334183673469386</v>
      </c>
      <c r="C579" s="60" t="s">
        <v>1123</v>
      </c>
      <c r="D579" s="61" t="s">
        <v>1136</v>
      </c>
      <c r="E579" s="61" t="s">
        <v>1173</v>
      </c>
      <c r="F579" s="61" t="s">
        <v>255</v>
      </c>
      <c r="G579" s="61" t="s">
        <v>1431</v>
      </c>
      <c r="H579" s="66">
        <v>12283</v>
      </c>
      <c r="I579" s="80">
        <v>500</v>
      </c>
      <c r="J579" s="80">
        <v>500</v>
      </c>
      <c r="K579" s="80">
        <v>176</v>
      </c>
      <c r="L579" s="80">
        <v>176</v>
      </c>
      <c r="M579" s="80">
        <v>176</v>
      </c>
      <c r="N579" s="81">
        <v>176</v>
      </c>
    </row>
    <row r="580" spans="1:14" x14ac:dyDescent="0.45">
      <c r="A580" s="78">
        <f t="shared" si="30"/>
        <v>628.33333333333337</v>
      </c>
      <c r="B580" s="79">
        <f t="shared" si="31"/>
        <v>4.8397877984084881</v>
      </c>
      <c r="C580" s="60" t="s">
        <v>1123</v>
      </c>
      <c r="D580" s="61" t="s">
        <v>1136</v>
      </c>
      <c r="E580" s="61" t="s">
        <v>1173</v>
      </c>
      <c r="F580" s="61" t="s">
        <v>256</v>
      </c>
      <c r="G580" s="61" t="s">
        <v>1432</v>
      </c>
      <c r="H580" s="66">
        <v>3041</v>
      </c>
      <c r="I580" s="80">
        <v>800</v>
      </c>
      <c r="J580" s="80">
        <v>800</v>
      </c>
      <c r="K580" s="80">
        <v>285</v>
      </c>
      <c r="L580" s="80">
        <v>285</v>
      </c>
      <c r="M580" s="80">
        <v>285</v>
      </c>
      <c r="N580" s="81">
        <v>285</v>
      </c>
    </row>
    <row r="581" spans="1:14" x14ac:dyDescent="0.45">
      <c r="A581" s="78">
        <f t="shared" si="30"/>
        <v>1910</v>
      </c>
      <c r="B581" s="79">
        <f t="shared" si="31"/>
        <v>42.678534031413612</v>
      </c>
      <c r="C581" s="60" t="s">
        <v>1123</v>
      </c>
      <c r="D581" s="61" t="s">
        <v>1130</v>
      </c>
      <c r="E581" s="61" t="s">
        <v>1177</v>
      </c>
      <c r="F581" s="61" t="s">
        <v>277</v>
      </c>
      <c r="G581" s="61" t="s">
        <v>1453</v>
      </c>
      <c r="H581" s="66">
        <v>81516</v>
      </c>
      <c r="I581" s="80">
        <v>2500</v>
      </c>
      <c r="J581" s="80">
        <v>2500</v>
      </c>
      <c r="K581" s="80">
        <v>730</v>
      </c>
      <c r="L581" s="80">
        <v>730</v>
      </c>
      <c r="M581" s="80">
        <v>730</v>
      </c>
      <c r="N581" s="81">
        <v>730</v>
      </c>
    </row>
    <row r="582" spans="1:14" x14ac:dyDescent="0.45">
      <c r="A582" s="78">
        <f t="shared" si="30"/>
        <v>300</v>
      </c>
      <c r="B582" s="79">
        <f t="shared" si="31"/>
        <v>25.03</v>
      </c>
      <c r="C582" s="60" t="s">
        <v>1123</v>
      </c>
      <c r="D582" s="61" t="s">
        <v>1127</v>
      </c>
      <c r="E582" s="61" t="s">
        <v>1180</v>
      </c>
      <c r="F582" s="61" t="s">
        <v>299</v>
      </c>
      <c r="G582" s="61" t="s">
        <v>1475</v>
      </c>
      <c r="H582" s="66">
        <v>7509</v>
      </c>
      <c r="I582" s="80">
        <v>300</v>
      </c>
      <c r="J582" s="80">
        <v>300</v>
      </c>
      <c r="K582" s="80">
        <v>300</v>
      </c>
      <c r="L582" s="80">
        <v>300</v>
      </c>
      <c r="M582" s="80">
        <v>300</v>
      </c>
      <c r="N582" s="81">
        <v>0</v>
      </c>
    </row>
    <row r="583" spans="1:14" x14ac:dyDescent="0.45">
      <c r="A583" s="78">
        <f t="shared" si="30"/>
        <v>1260</v>
      </c>
      <c r="B583" s="79">
        <f t="shared" si="31"/>
        <v>18.516666666666666</v>
      </c>
      <c r="C583" s="60" t="s">
        <v>1123</v>
      </c>
      <c r="D583" s="61" t="s">
        <v>1127</v>
      </c>
      <c r="E583" s="61" t="s">
        <v>1180</v>
      </c>
      <c r="F583" s="61" t="s">
        <v>300</v>
      </c>
      <c r="G583" s="61" t="s">
        <v>1476</v>
      </c>
      <c r="H583" s="66">
        <v>23331</v>
      </c>
      <c r="I583" s="80">
        <v>1500</v>
      </c>
      <c r="J583" s="80">
        <v>1500</v>
      </c>
      <c r="K583" s="80">
        <v>780</v>
      </c>
      <c r="L583" s="80">
        <v>780</v>
      </c>
      <c r="M583" s="80">
        <v>780</v>
      </c>
      <c r="N583" s="81">
        <v>780</v>
      </c>
    </row>
    <row r="584" spans="1:14" x14ac:dyDescent="0.45">
      <c r="A584" s="78">
        <f t="shared" si="30"/>
        <v>1000</v>
      </c>
      <c r="B584" s="79">
        <f t="shared" si="31"/>
        <v>6.0350000000000001</v>
      </c>
      <c r="C584" s="60" t="s">
        <v>1123</v>
      </c>
      <c r="D584" s="61" t="s">
        <v>1130</v>
      </c>
      <c r="E584" s="61" t="s">
        <v>1182</v>
      </c>
      <c r="F584" s="61" t="s">
        <v>313</v>
      </c>
      <c r="G584" s="61" t="s">
        <v>1489</v>
      </c>
      <c r="H584" s="66">
        <v>6035</v>
      </c>
      <c r="I584" s="80">
        <v>1000</v>
      </c>
      <c r="J584" s="80">
        <v>1000</v>
      </c>
      <c r="K584" s="80">
        <v>1000</v>
      </c>
      <c r="L584" s="80">
        <v>1000</v>
      </c>
      <c r="M584" s="80">
        <v>1000</v>
      </c>
      <c r="N584" s="81">
        <v>1000</v>
      </c>
    </row>
    <row r="585" spans="1:14" x14ac:dyDescent="0.45">
      <c r="A585" s="78">
        <f t="shared" si="30"/>
        <v>1000</v>
      </c>
      <c r="B585" s="79">
        <f t="shared" si="31"/>
        <v>59.29</v>
      </c>
      <c r="C585" s="60" t="s">
        <v>1123</v>
      </c>
      <c r="D585" s="61" t="s">
        <v>1130</v>
      </c>
      <c r="E585" s="61" t="s">
        <v>1182</v>
      </c>
      <c r="F585" s="61" t="s">
        <v>314</v>
      </c>
      <c r="G585" s="61" t="s">
        <v>1490</v>
      </c>
      <c r="H585" s="66">
        <v>59290</v>
      </c>
      <c r="I585" s="80">
        <v>1000</v>
      </c>
      <c r="J585" s="80">
        <v>1000</v>
      </c>
      <c r="K585" s="80">
        <v>1000</v>
      </c>
      <c r="L585" s="80">
        <v>1000</v>
      </c>
      <c r="M585" s="80">
        <v>1000</v>
      </c>
      <c r="N585" s="81">
        <v>1000</v>
      </c>
    </row>
    <row r="586" spans="1:14" x14ac:dyDescent="0.45">
      <c r="A586" s="78">
        <f t="shared" si="30"/>
        <v>946.66666666666663</v>
      </c>
      <c r="B586" s="79">
        <f t="shared" si="31"/>
        <v>39.930633802816907</v>
      </c>
      <c r="C586" s="60" t="s">
        <v>1123</v>
      </c>
      <c r="D586" s="61" t="s">
        <v>1129</v>
      </c>
      <c r="E586" s="61" t="s">
        <v>1183</v>
      </c>
      <c r="F586" s="61" t="s">
        <v>325</v>
      </c>
      <c r="G586" s="61" t="s">
        <v>1501</v>
      </c>
      <c r="H586" s="66">
        <v>37801</v>
      </c>
      <c r="I586" s="80">
        <v>1200</v>
      </c>
      <c r="J586" s="80">
        <v>1200</v>
      </c>
      <c r="K586" s="80">
        <v>440</v>
      </c>
      <c r="L586" s="80">
        <v>440</v>
      </c>
      <c r="M586" s="80">
        <v>440</v>
      </c>
      <c r="N586" s="81">
        <v>440</v>
      </c>
    </row>
    <row r="587" spans="1:14" x14ac:dyDescent="0.45">
      <c r="A587" s="78">
        <f t="shared" si="30"/>
        <v>1200</v>
      </c>
      <c r="B587" s="79">
        <f t="shared" si="31"/>
        <v>8.4858333333333338</v>
      </c>
      <c r="C587" s="60" t="s">
        <v>1123</v>
      </c>
      <c r="D587" s="61" t="s">
        <v>1129</v>
      </c>
      <c r="E587" s="61" t="s">
        <v>1187</v>
      </c>
      <c r="F587" s="61" t="s">
        <v>358</v>
      </c>
      <c r="G587" s="61" t="s">
        <v>1534</v>
      </c>
      <c r="H587" s="66">
        <v>10183</v>
      </c>
      <c r="I587" s="80">
        <v>1200</v>
      </c>
      <c r="J587" s="80">
        <v>1200</v>
      </c>
      <c r="K587" s="80">
        <v>1200</v>
      </c>
      <c r="L587" s="80">
        <v>1200</v>
      </c>
      <c r="M587" s="80">
        <v>1200</v>
      </c>
      <c r="N587" s="81">
        <v>1200</v>
      </c>
    </row>
    <row r="588" spans="1:14" x14ac:dyDescent="0.45">
      <c r="A588" s="78">
        <f t="shared" si="30"/>
        <v>1000</v>
      </c>
      <c r="B588" s="79">
        <f t="shared" si="31"/>
        <v>18.263999999999999</v>
      </c>
      <c r="C588" s="60" t="s">
        <v>1123</v>
      </c>
      <c r="D588" s="61" t="s">
        <v>1136</v>
      </c>
      <c r="E588" s="61" t="s">
        <v>1193</v>
      </c>
      <c r="F588" s="61" t="s">
        <v>373</v>
      </c>
      <c r="G588" s="61" t="s">
        <v>1549</v>
      </c>
      <c r="H588" s="66">
        <v>18264</v>
      </c>
      <c r="I588" s="80">
        <v>1000</v>
      </c>
      <c r="J588" s="80">
        <v>1000</v>
      </c>
      <c r="K588" s="80">
        <v>1000</v>
      </c>
      <c r="L588" s="80">
        <v>1000</v>
      </c>
      <c r="M588" s="80">
        <v>1000</v>
      </c>
      <c r="N588" s="81">
        <v>1000</v>
      </c>
    </row>
    <row r="589" spans="1:14" x14ac:dyDescent="0.45">
      <c r="A589" s="78">
        <f t="shared" si="30"/>
        <v>633.33333333333337</v>
      </c>
      <c r="B589" s="79">
        <f t="shared" si="31"/>
        <v>6.2778947368421045</v>
      </c>
      <c r="C589" s="60" t="s">
        <v>1123</v>
      </c>
      <c r="D589" s="61" t="s">
        <v>1129</v>
      </c>
      <c r="E589" s="61" t="s">
        <v>1196</v>
      </c>
      <c r="F589" s="61" t="s">
        <v>388</v>
      </c>
      <c r="G589" s="61" t="s">
        <v>1564</v>
      </c>
      <c r="H589" s="66">
        <v>3976</v>
      </c>
      <c r="I589" s="80">
        <v>700</v>
      </c>
      <c r="J589" s="80">
        <v>700</v>
      </c>
      <c r="K589" s="80">
        <v>500</v>
      </c>
      <c r="L589" s="80">
        <v>500</v>
      </c>
      <c r="M589" s="80">
        <v>500</v>
      </c>
      <c r="N589" s="81">
        <v>500</v>
      </c>
    </row>
    <row r="590" spans="1:14" x14ac:dyDescent="0.45">
      <c r="A590" s="78">
        <f t="shared" si="30"/>
        <v>1633.3333333333333</v>
      </c>
      <c r="B590" s="79">
        <f t="shared" si="31"/>
        <v>16.71734693877551</v>
      </c>
      <c r="C590" s="60" t="s">
        <v>1123</v>
      </c>
      <c r="D590" s="61" t="s">
        <v>1140</v>
      </c>
      <c r="E590" s="61" t="s">
        <v>1202</v>
      </c>
      <c r="F590" s="61" t="s">
        <v>475</v>
      </c>
      <c r="G590" s="61" t="s">
        <v>1651</v>
      </c>
      <c r="H590" s="66">
        <v>27305</v>
      </c>
      <c r="I590" s="80">
        <v>2000</v>
      </c>
      <c r="J590" s="80">
        <v>2000</v>
      </c>
      <c r="K590" s="80">
        <v>900</v>
      </c>
      <c r="L590" s="80">
        <v>900</v>
      </c>
      <c r="M590" s="80">
        <v>900</v>
      </c>
      <c r="N590" s="81">
        <v>900</v>
      </c>
    </row>
    <row r="591" spans="1:14" x14ac:dyDescent="0.45">
      <c r="A591" s="78">
        <f t="shared" si="30"/>
        <v>0</v>
      </c>
      <c r="B591" s="79">
        <f t="shared" si="31"/>
        <v>0</v>
      </c>
      <c r="C591" s="60" t="s">
        <v>1123</v>
      </c>
      <c r="D591" s="61" t="s">
        <v>1132</v>
      </c>
      <c r="E591" s="61" t="s">
        <v>1203</v>
      </c>
      <c r="F591" s="61" t="s">
        <v>492</v>
      </c>
      <c r="G591" s="61" t="s">
        <v>1668</v>
      </c>
      <c r="H591" s="66">
        <v>0</v>
      </c>
      <c r="I591" s="80">
        <v>0</v>
      </c>
      <c r="J591" s="80">
        <v>0</v>
      </c>
      <c r="K591" s="80">
        <v>0</v>
      </c>
      <c r="L591" s="80">
        <v>0</v>
      </c>
      <c r="M591" s="80">
        <v>0</v>
      </c>
      <c r="N591" s="81">
        <v>0</v>
      </c>
    </row>
    <row r="592" spans="1:14" x14ac:dyDescent="0.45">
      <c r="A592" s="78">
        <f t="shared" si="30"/>
        <v>300</v>
      </c>
      <c r="B592" s="79">
        <f t="shared" si="31"/>
        <v>34.393333333333331</v>
      </c>
      <c r="C592" s="60" t="s">
        <v>1123</v>
      </c>
      <c r="D592" s="61" t="s">
        <v>1132</v>
      </c>
      <c r="E592" s="61" t="s">
        <v>1203</v>
      </c>
      <c r="F592" s="61" t="s">
        <v>494</v>
      </c>
      <c r="G592" s="61" t="s">
        <v>1670</v>
      </c>
      <c r="H592" s="66">
        <v>10318</v>
      </c>
      <c r="I592" s="80">
        <v>300</v>
      </c>
      <c r="J592" s="80">
        <v>300</v>
      </c>
      <c r="K592" s="80">
        <v>300</v>
      </c>
      <c r="L592" s="80">
        <v>300</v>
      </c>
      <c r="M592" s="80">
        <v>300</v>
      </c>
      <c r="N592" s="81">
        <v>300</v>
      </c>
    </row>
    <row r="593" spans="1:14" x14ac:dyDescent="0.45">
      <c r="A593" s="78">
        <f t="shared" si="30"/>
        <v>233.33333333333334</v>
      </c>
      <c r="B593" s="79">
        <f t="shared" si="31"/>
        <v>28.457142857142856</v>
      </c>
      <c r="C593" s="60" t="s">
        <v>1123</v>
      </c>
      <c r="D593" s="61" t="s">
        <v>1132</v>
      </c>
      <c r="E593" s="61" t="s">
        <v>1203</v>
      </c>
      <c r="F593" s="61" t="s">
        <v>493</v>
      </c>
      <c r="G593" s="61" t="s">
        <v>1669</v>
      </c>
      <c r="H593" s="66">
        <v>6640</v>
      </c>
      <c r="I593" s="80">
        <v>200</v>
      </c>
      <c r="J593" s="80">
        <v>200</v>
      </c>
      <c r="K593" s="80">
        <v>300</v>
      </c>
      <c r="L593" s="80">
        <v>300</v>
      </c>
      <c r="M593" s="80">
        <v>300</v>
      </c>
      <c r="N593" s="81">
        <v>300</v>
      </c>
    </row>
    <row r="594" spans="1:14" x14ac:dyDescent="0.45">
      <c r="A594" s="78">
        <f t="shared" si="30"/>
        <v>2500</v>
      </c>
      <c r="B594" s="79">
        <f t="shared" si="31"/>
        <v>9.3247999999999998</v>
      </c>
      <c r="C594" s="60" t="s">
        <v>1123</v>
      </c>
      <c r="D594" s="61" t="s">
        <v>1130</v>
      </c>
      <c r="E594" s="61" t="s">
        <v>1205</v>
      </c>
      <c r="F594" s="61" t="s">
        <v>496</v>
      </c>
      <c r="G594" s="61" t="s">
        <v>1672</v>
      </c>
      <c r="H594" s="66">
        <v>23312</v>
      </c>
      <c r="I594" s="80">
        <v>3000</v>
      </c>
      <c r="J594" s="80">
        <v>3000</v>
      </c>
      <c r="K594" s="80">
        <v>1500</v>
      </c>
      <c r="L594" s="80">
        <v>1500</v>
      </c>
      <c r="M594" s="80">
        <v>1500</v>
      </c>
      <c r="N594" s="81">
        <v>1500</v>
      </c>
    </row>
    <row r="595" spans="1:14" x14ac:dyDescent="0.45">
      <c r="A595" s="78">
        <f t="shared" si="30"/>
        <v>1986</v>
      </c>
      <c r="B595" s="79">
        <f t="shared" si="31"/>
        <v>22.476334340382678</v>
      </c>
      <c r="C595" s="60" t="s">
        <v>1123</v>
      </c>
      <c r="D595" s="61" t="s">
        <v>1137</v>
      </c>
      <c r="E595" s="61" t="s">
        <v>1210</v>
      </c>
      <c r="F595" s="61" t="s">
        <v>525</v>
      </c>
      <c r="G595" s="61" t="s">
        <v>1701</v>
      </c>
      <c r="H595" s="66">
        <v>44638</v>
      </c>
      <c r="I595" s="80">
        <v>2500</v>
      </c>
      <c r="J595" s="80">
        <v>2500</v>
      </c>
      <c r="K595" s="80">
        <v>958</v>
      </c>
      <c r="L595" s="80">
        <v>958</v>
      </c>
      <c r="M595" s="80">
        <v>958</v>
      </c>
      <c r="N595" s="81">
        <v>958</v>
      </c>
    </row>
    <row r="596" spans="1:14" x14ac:dyDescent="0.45">
      <c r="A596" s="78">
        <f t="shared" si="30"/>
        <v>1276.6666666666667</v>
      </c>
      <c r="B596" s="79">
        <f t="shared" si="31"/>
        <v>17.035770234986945</v>
      </c>
      <c r="C596" s="60" t="s">
        <v>1123</v>
      </c>
      <c r="D596" s="61" t="s">
        <v>1137</v>
      </c>
      <c r="E596" s="61" t="s">
        <v>1210</v>
      </c>
      <c r="F596" s="61" t="s">
        <v>524</v>
      </c>
      <c r="G596" s="61" t="s">
        <v>1700</v>
      </c>
      <c r="H596" s="66">
        <v>21749</v>
      </c>
      <c r="I596" s="80">
        <v>1500</v>
      </c>
      <c r="J596" s="80">
        <v>1500</v>
      </c>
      <c r="K596" s="80">
        <v>830</v>
      </c>
      <c r="L596" s="80">
        <v>830</v>
      </c>
      <c r="M596" s="80">
        <v>830</v>
      </c>
      <c r="N596" s="81">
        <v>830</v>
      </c>
    </row>
    <row r="597" spans="1:14" x14ac:dyDescent="0.45">
      <c r="A597" s="78">
        <f t="shared" si="30"/>
        <v>433.33333333333331</v>
      </c>
      <c r="B597" s="79">
        <f t="shared" si="31"/>
        <v>14.773846153846154</v>
      </c>
      <c r="C597" s="60" t="s">
        <v>1123</v>
      </c>
      <c r="D597" s="61" t="s">
        <v>1136</v>
      </c>
      <c r="E597" s="61" t="s">
        <v>1222</v>
      </c>
      <c r="F597" s="61" t="s">
        <v>591</v>
      </c>
      <c r="G597" s="61" t="s">
        <v>1766</v>
      </c>
      <c r="H597" s="66">
        <v>6402</v>
      </c>
      <c r="I597" s="80">
        <v>500</v>
      </c>
      <c r="J597" s="80">
        <v>500</v>
      </c>
      <c r="K597" s="80">
        <v>300</v>
      </c>
      <c r="L597" s="80">
        <v>300</v>
      </c>
      <c r="M597" s="80">
        <v>300</v>
      </c>
      <c r="N597" s="81">
        <v>300</v>
      </c>
    </row>
    <row r="598" spans="1:14" x14ac:dyDescent="0.45">
      <c r="A598" s="78">
        <f t="shared" si="30"/>
        <v>388.33333333333331</v>
      </c>
      <c r="B598" s="79">
        <f t="shared" si="31"/>
        <v>26.495278969957084</v>
      </c>
      <c r="C598" s="60" t="s">
        <v>1123</v>
      </c>
      <c r="D598" s="61" t="s">
        <v>1136</v>
      </c>
      <c r="E598" s="61" t="s">
        <v>1222</v>
      </c>
      <c r="F598" s="61" t="s">
        <v>592</v>
      </c>
      <c r="G598" s="61" t="s">
        <v>1767</v>
      </c>
      <c r="H598" s="66">
        <v>10289</v>
      </c>
      <c r="I598" s="80">
        <v>500</v>
      </c>
      <c r="J598" s="80">
        <v>500</v>
      </c>
      <c r="K598" s="80">
        <v>165</v>
      </c>
      <c r="L598" s="80">
        <v>165</v>
      </c>
      <c r="M598" s="80">
        <v>165</v>
      </c>
      <c r="N598" s="81">
        <v>165</v>
      </c>
    </row>
    <row r="599" spans="1:14" x14ac:dyDescent="0.45">
      <c r="A599" s="78">
        <f t="shared" si="30"/>
        <v>146.66666666666666</v>
      </c>
      <c r="B599" s="79">
        <f t="shared" si="31"/>
        <v>30.381818181818183</v>
      </c>
      <c r="C599" s="60" t="s">
        <v>1123</v>
      </c>
      <c r="D599" s="61" t="s">
        <v>1130</v>
      </c>
      <c r="E599" s="61" t="s">
        <v>1225</v>
      </c>
      <c r="F599" s="61" t="s">
        <v>619</v>
      </c>
      <c r="G599" s="61" t="s">
        <v>1794</v>
      </c>
      <c r="H599" s="66">
        <v>4456</v>
      </c>
      <c r="I599" s="80">
        <v>200</v>
      </c>
      <c r="J599" s="80">
        <v>200</v>
      </c>
      <c r="K599" s="80">
        <v>40</v>
      </c>
      <c r="L599" s="80">
        <v>40</v>
      </c>
      <c r="M599" s="80">
        <v>40</v>
      </c>
      <c r="N599" s="81">
        <v>40</v>
      </c>
    </row>
    <row r="600" spans="1:14" x14ac:dyDescent="0.45">
      <c r="A600" s="78">
        <f t="shared" si="30"/>
        <v>1500</v>
      </c>
      <c r="B600" s="79">
        <f t="shared" si="31"/>
        <v>20.838000000000001</v>
      </c>
      <c r="C600" s="60" t="s">
        <v>1123</v>
      </c>
      <c r="D600" s="61" t="s">
        <v>1130</v>
      </c>
      <c r="E600" s="61" t="s">
        <v>1225</v>
      </c>
      <c r="F600" s="61" t="s">
        <v>620</v>
      </c>
      <c r="G600" s="61" t="s">
        <v>1795</v>
      </c>
      <c r="H600" s="66">
        <v>31257</v>
      </c>
      <c r="I600" s="80">
        <v>1500</v>
      </c>
      <c r="J600" s="80">
        <v>1500</v>
      </c>
      <c r="K600" s="80">
        <v>1500</v>
      </c>
      <c r="L600" s="80">
        <v>1500</v>
      </c>
      <c r="M600" s="80">
        <v>1500</v>
      </c>
      <c r="N600" s="81">
        <v>1500</v>
      </c>
    </row>
    <row r="601" spans="1:14" x14ac:dyDescent="0.45">
      <c r="A601" s="78">
        <f t="shared" si="30"/>
        <v>3000</v>
      </c>
      <c r="B601" s="79">
        <f t="shared" si="31"/>
        <v>12.018000000000001</v>
      </c>
      <c r="C601" s="60" t="s">
        <v>1123</v>
      </c>
      <c r="D601" s="61" t="s">
        <v>1129</v>
      </c>
      <c r="E601" s="61" t="s">
        <v>1227</v>
      </c>
      <c r="F601" s="61" t="s">
        <v>627</v>
      </c>
      <c r="G601" s="61" t="s">
        <v>1802</v>
      </c>
      <c r="H601" s="66">
        <v>36054</v>
      </c>
      <c r="I601" s="80">
        <v>3000</v>
      </c>
      <c r="J601" s="80">
        <v>3000</v>
      </c>
      <c r="K601" s="80">
        <v>3000</v>
      </c>
      <c r="L601" s="80">
        <v>3000</v>
      </c>
      <c r="M601" s="80">
        <v>3000</v>
      </c>
      <c r="N601" s="81">
        <v>3000</v>
      </c>
    </row>
    <row r="602" spans="1:14" x14ac:dyDescent="0.45">
      <c r="A602" s="78">
        <f t="shared" si="30"/>
        <v>3500</v>
      </c>
      <c r="B602" s="79">
        <f t="shared" si="31"/>
        <v>4.927428571428571</v>
      </c>
      <c r="C602" s="60" t="s">
        <v>1123</v>
      </c>
      <c r="D602" s="61" t="s">
        <v>1129</v>
      </c>
      <c r="E602" s="61" t="s">
        <v>1227</v>
      </c>
      <c r="F602" s="61" t="s">
        <v>628</v>
      </c>
      <c r="G602" s="61" t="s">
        <v>1803</v>
      </c>
      <c r="H602" s="66">
        <v>17246</v>
      </c>
      <c r="I602" s="80">
        <v>3500</v>
      </c>
      <c r="J602" s="80">
        <v>3500</v>
      </c>
      <c r="K602" s="80">
        <v>3500</v>
      </c>
      <c r="L602" s="80">
        <v>3500</v>
      </c>
      <c r="M602" s="80">
        <v>3500</v>
      </c>
      <c r="N602" s="81">
        <v>0</v>
      </c>
    </row>
    <row r="603" spans="1:14" x14ac:dyDescent="0.45">
      <c r="A603" s="78">
        <f t="shared" si="30"/>
        <v>3000</v>
      </c>
      <c r="B603" s="79">
        <f t="shared" si="31"/>
        <v>2.5303333333333335</v>
      </c>
      <c r="C603" s="60" t="s">
        <v>1123</v>
      </c>
      <c r="D603" s="61" t="s">
        <v>1129</v>
      </c>
      <c r="E603" s="61" t="s">
        <v>1228</v>
      </c>
      <c r="F603" s="61" t="s">
        <v>629</v>
      </c>
      <c r="G603" s="61" t="s">
        <v>1804</v>
      </c>
      <c r="H603" s="66">
        <v>7591</v>
      </c>
      <c r="I603" s="80">
        <v>3000</v>
      </c>
      <c r="J603" s="80">
        <v>3000</v>
      </c>
      <c r="K603" s="80">
        <v>3000</v>
      </c>
      <c r="L603" s="80">
        <v>3000</v>
      </c>
      <c r="M603" s="80">
        <v>3000</v>
      </c>
      <c r="N603" s="81">
        <v>3000</v>
      </c>
    </row>
    <row r="604" spans="1:14" x14ac:dyDescent="0.45">
      <c r="A604" s="78">
        <f t="shared" si="30"/>
        <v>2000</v>
      </c>
      <c r="B604" s="79">
        <f t="shared" si="31"/>
        <v>12.252000000000001</v>
      </c>
      <c r="C604" s="60" t="s">
        <v>1123</v>
      </c>
      <c r="D604" s="61" t="s">
        <v>1136</v>
      </c>
      <c r="E604" s="61" t="s">
        <v>1238</v>
      </c>
      <c r="F604" s="61" t="s">
        <v>668</v>
      </c>
      <c r="G604" s="61" t="s">
        <v>1843</v>
      </c>
      <c r="H604" s="66">
        <v>24504</v>
      </c>
      <c r="I604" s="80">
        <v>2500</v>
      </c>
      <c r="J604" s="80">
        <v>2500</v>
      </c>
      <c r="K604" s="80">
        <v>1000</v>
      </c>
      <c r="L604" s="80">
        <v>1000</v>
      </c>
      <c r="M604" s="80">
        <v>1000</v>
      </c>
      <c r="N604" s="81">
        <v>1000</v>
      </c>
    </row>
    <row r="605" spans="1:14" x14ac:dyDescent="0.45">
      <c r="A605" s="78">
        <f t="shared" si="30"/>
        <v>1523.3333333333333</v>
      </c>
      <c r="B605" s="79">
        <f t="shared" si="31"/>
        <v>6.3039387308533916</v>
      </c>
      <c r="C605" s="60" t="s">
        <v>1123</v>
      </c>
      <c r="D605" s="61" t="s">
        <v>1129</v>
      </c>
      <c r="E605" s="61" t="s">
        <v>1248</v>
      </c>
      <c r="F605" s="61" t="s">
        <v>794</v>
      </c>
      <c r="G605" s="61" t="s">
        <v>1969</v>
      </c>
      <c r="H605" s="66">
        <v>9603</v>
      </c>
      <c r="I605" s="80">
        <v>2000</v>
      </c>
      <c r="J605" s="80">
        <v>2000</v>
      </c>
      <c r="K605" s="80">
        <v>570</v>
      </c>
      <c r="L605" s="80">
        <v>570</v>
      </c>
      <c r="M605" s="80">
        <v>570</v>
      </c>
      <c r="N605" s="81">
        <v>570</v>
      </c>
    </row>
    <row r="606" spans="1:14" x14ac:dyDescent="0.45">
      <c r="A606" s="78">
        <f t="shared" ref="A606:A654" si="32">AVERAGE(I606:K606)</f>
        <v>600</v>
      </c>
      <c r="B606" s="79">
        <f t="shared" ref="B606:B654" si="33">IFERROR(H606/A606,0)</f>
        <v>9.4483333333333341</v>
      </c>
      <c r="C606" s="60" t="s">
        <v>1123</v>
      </c>
      <c r="D606" s="61" t="s">
        <v>1129</v>
      </c>
      <c r="E606" s="61" t="s">
        <v>1183</v>
      </c>
      <c r="F606" s="61" t="s">
        <v>328</v>
      </c>
      <c r="G606" s="61" t="s">
        <v>1504</v>
      </c>
      <c r="H606" s="66">
        <v>5669</v>
      </c>
      <c r="I606" s="80">
        <v>600</v>
      </c>
      <c r="J606" s="80">
        <v>600</v>
      </c>
      <c r="K606" s="80">
        <v>600</v>
      </c>
      <c r="L606" s="80">
        <v>600</v>
      </c>
      <c r="M606" s="80">
        <v>600</v>
      </c>
      <c r="N606" s="81">
        <v>600</v>
      </c>
    </row>
    <row r="607" spans="1:14" x14ac:dyDescent="0.45">
      <c r="A607" s="78">
        <f t="shared" si="32"/>
        <v>4333.333333333333</v>
      </c>
      <c r="B607" s="79">
        <f t="shared" si="33"/>
        <v>5.063076923076923</v>
      </c>
      <c r="C607" s="60" t="s">
        <v>1123</v>
      </c>
      <c r="D607" s="61" t="s">
        <v>1129</v>
      </c>
      <c r="E607" s="61" t="s">
        <v>1183</v>
      </c>
      <c r="F607" s="61" t="s">
        <v>327</v>
      </c>
      <c r="G607" s="61" t="s">
        <v>1503</v>
      </c>
      <c r="H607" s="66">
        <v>21940</v>
      </c>
      <c r="I607" s="80">
        <v>6000</v>
      </c>
      <c r="J607" s="80">
        <v>6000</v>
      </c>
      <c r="K607" s="80">
        <v>1000</v>
      </c>
      <c r="L607" s="80">
        <v>1000</v>
      </c>
      <c r="M607" s="80">
        <v>1000</v>
      </c>
      <c r="N607" s="81">
        <v>1000</v>
      </c>
    </row>
    <row r="608" spans="1:14" x14ac:dyDescent="0.45">
      <c r="A608" s="78">
        <f t="shared" si="32"/>
        <v>2400</v>
      </c>
      <c r="B608" s="79">
        <f t="shared" si="33"/>
        <v>2.6795833333333334</v>
      </c>
      <c r="C608" s="60" t="s">
        <v>1120</v>
      </c>
      <c r="D608" s="61" t="s">
        <v>1136</v>
      </c>
      <c r="E608" s="61" t="s">
        <v>1215</v>
      </c>
      <c r="F608" s="61" t="s">
        <v>552</v>
      </c>
      <c r="G608" s="61" t="s">
        <v>1728</v>
      </c>
      <c r="H608" s="66">
        <v>6431</v>
      </c>
      <c r="I608" s="80">
        <v>2400</v>
      </c>
      <c r="J608" s="80">
        <v>2400</v>
      </c>
      <c r="K608" s="80">
        <v>2400</v>
      </c>
      <c r="L608" s="80">
        <v>2400</v>
      </c>
      <c r="M608" s="80">
        <v>2400</v>
      </c>
      <c r="N608" s="81">
        <v>2400</v>
      </c>
    </row>
    <row r="609" spans="1:14" x14ac:dyDescent="0.45">
      <c r="A609" s="78">
        <f t="shared" si="32"/>
        <v>0</v>
      </c>
      <c r="B609" s="79">
        <f t="shared" si="33"/>
        <v>0</v>
      </c>
      <c r="C609" s="60" t="s">
        <v>1122</v>
      </c>
      <c r="D609" s="61" t="s">
        <v>1140</v>
      </c>
      <c r="E609" s="61" t="s">
        <v>1265</v>
      </c>
      <c r="F609" s="61" t="s">
        <v>983</v>
      </c>
      <c r="G609" s="61" t="s">
        <v>2158</v>
      </c>
      <c r="H609" s="66">
        <v>0</v>
      </c>
      <c r="I609" s="80">
        <v>0</v>
      </c>
      <c r="J609" s="80">
        <v>0</v>
      </c>
      <c r="K609" s="80">
        <v>0</v>
      </c>
      <c r="L609" s="80">
        <v>0</v>
      </c>
      <c r="M609" s="80">
        <v>0</v>
      </c>
      <c r="N609" s="81">
        <v>0</v>
      </c>
    </row>
    <row r="610" spans="1:14" x14ac:dyDescent="0.45">
      <c r="A610" s="78">
        <f t="shared" si="32"/>
        <v>0</v>
      </c>
      <c r="B610" s="79">
        <f t="shared" si="33"/>
        <v>0</v>
      </c>
      <c r="C610" s="60" t="s">
        <v>1122</v>
      </c>
      <c r="D610" s="61" t="s">
        <v>1140</v>
      </c>
      <c r="E610" s="61" t="s">
        <v>1265</v>
      </c>
      <c r="F610" s="61" t="s">
        <v>981</v>
      </c>
      <c r="G610" s="61" t="s">
        <v>2156</v>
      </c>
      <c r="H610" s="66">
        <v>0</v>
      </c>
      <c r="I610" s="80">
        <v>0</v>
      </c>
      <c r="J610" s="80">
        <v>0</v>
      </c>
      <c r="K610" s="80">
        <v>0</v>
      </c>
      <c r="L610" s="80">
        <v>0</v>
      </c>
      <c r="M610" s="80">
        <v>0</v>
      </c>
      <c r="N610" s="81">
        <v>0</v>
      </c>
    </row>
    <row r="611" spans="1:14" x14ac:dyDescent="0.45">
      <c r="A611" s="78">
        <f t="shared" si="32"/>
        <v>0</v>
      </c>
      <c r="B611" s="79">
        <f t="shared" si="33"/>
        <v>0</v>
      </c>
      <c r="C611" s="60" t="s">
        <v>1122</v>
      </c>
      <c r="D611" s="61" t="s">
        <v>1140</v>
      </c>
      <c r="E611" s="61" t="s">
        <v>1265</v>
      </c>
      <c r="F611" s="61" t="s">
        <v>982</v>
      </c>
      <c r="G611" s="61" t="s">
        <v>2157</v>
      </c>
      <c r="H611" s="66">
        <v>0</v>
      </c>
      <c r="I611" s="80">
        <v>0</v>
      </c>
      <c r="J611" s="80">
        <v>0</v>
      </c>
      <c r="K611" s="80">
        <v>0</v>
      </c>
      <c r="L611" s="80">
        <v>0</v>
      </c>
      <c r="M611" s="80">
        <v>0</v>
      </c>
      <c r="N611" s="81">
        <v>0</v>
      </c>
    </row>
    <row r="612" spans="1:14" x14ac:dyDescent="0.45">
      <c r="A612" s="78">
        <f t="shared" si="32"/>
        <v>0</v>
      </c>
      <c r="B612" s="79">
        <f t="shared" si="33"/>
        <v>0</v>
      </c>
      <c r="C612" s="60" t="s">
        <v>1123</v>
      </c>
      <c r="D612" s="61" t="s">
        <v>1136</v>
      </c>
      <c r="E612" s="61" t="s">
        <v>1279</v>
      </c>
      <c r="F612" s="61" t="s">
        <v>1097</v>
      </c>
      <c r="G612" s="61" t="s">
        <v>2272</v>
      </c>
      <c r="H612" s="66">
        <v>0</v>
      </c>
      <c r="I612" s="80">
        <v>0</v>
      </c>
      <c r="J612" s="80">
        <v>0</v>
      </c>
      <c r="K612" s="80">
        <v>0</v>
      </c>
      <c r="L612" s="80">
        <v>0</v>
      </c>
      <c r="M612" s="80">
        <v>0</v>
      </c>
      <c r="N612" s="81">
        <v>0</v>
      </c>
    </row>
    <row r="613" spans="1:14" x14ac:dyDescent="0.45">
      <c r="A613" s="78">
        <f t="shared" si="32"/>
        <v>127.66666666666667</v>
      </c>
      <c r="B613" s="79">
        <f t="shared" si="33"/>
        <v>7.535248041775457</v>
      </c>
      <c r="C613" s="60" t="s">
        <v>1123</v>
      </c>
      <c r="D613" s="61" t="s">
        <v>1136</v>
      </c>
      <c r="E613" s="61" t="s">
        <v>1279</v>
      </c>
      <c r="F613" s="61" t="s">
        <v>1096</v>
      </c>
      <c r="G613" s="61" t="s">
        <v>2271</v>
      </c>
      <c r="H613" s="66">
        <v>962</v>
      </c>
      <c r="I613" s="80">
        <v>150</v>
      </c>
      <c r="J613" s="80">
        <v>150</v>
      </c>
      <c r="K613" s="80">
        <v>83</v>
      </c>
      <c r="L613" s="80">
        <v>83</v>
      </c>
      <c r="M613" s="80">
        <v>83</v>
      </c>
      <c r="N613" s="81">
        <v>83</v>
      </c>
    </row>
    <row r="614" spans="1:14" x14ac:dyDescent="0.45">
      <c r="A614" s="78">
        <f t="shared" si="32"/>
        <v>133.33333333333334</v>
      </c>
      <c r="B614" s="79">
        <f t="shared" si="33"/>
        <v>7.9049999999999994</v>
      </c>
      <c r="C614" s="60" t="s">
        <v>1123</v>
      </c>
      <c r="D614" s="61" t="s">
        <v>1136</v>
      </c>
      <c r="E614" s="61" t="s">
        <v>1279</v>
      </c>
      <c r="F614" s="61" t="s">
        <v>1098</v>
      </c>
      <c r="G614" s="61" t="s">
        <v>2273</v>
      </c>
      <c r="H614" s="66">
        <v>1054</v>
      </c>
      <c r="I614" s="80">
        <v>150</v>
      </c>
      <c r="J614" s="80">
        <v>150</v>
      </c>
      <c r="K614" s="80">
        <v>100</v>
      </c>
      <c r="L614" s="80">
        <v>100</v>
      </c>
      <c r="M614" s="80">
        <v>100</v>
      </c>
      <c r="N614" s="81">
        <v>100</v>
      </c>
    </row>
    <row r="615" spans="1:14" x14ac:dyDescent="0.45">
      <c r="A615" s="78">
        <f t="shared" si="32"/>
        <v>493.33333333333331</v>
      </c>
      <c r="B615" s="79">
        <f t="shared" si="33"/>
        <v>0.90405405405405403</v>
      </c>
      <c r="C615" s="60" t="s">
        <v>1123</v>
      </c>
      <c r="D615" s="61" t="s">
        <v>1129</v>
      </c>
      <c r="E615" s="61" t="s">
        <v>1196</v>
      </c>
      <c r="F615" s="61" t="s">
        <v>393</v>
      </c>
      <c r="G615" s="61" t="s">
        <v>1569</v>
      </c>
      <c r="H615" s="66">
        <v>446</v>
      </c>
      <c r="I615" s="80">
        <v>600</v>
      </c>
      <c r="J615" s="80">
        <v>600</v>
      </c>
      <c r="K615" s="80">
        <v>280</v>
      </c>
      <c r="L615" s="80">
        <v>280</v>
      </c>
      <c r="M615" s="80">
        <v>280</v>
      </c>
      <c r="N615" s="81">
        <v>280</v>
      </c>
    </row>
    <row r="616" spans="1:14" x14ac:dyDescent="0.45">
      <c r="A616" s="78">
        <f t="shared" si="32"/>
        <v>1809.3333333333333</v>
      </c>
      <c r="B616" s="79">
        <f t="shared" si="33"/>
        <v>8.0073691967575531</v>
      </c>
      <c r="C616" s="60" t="s">
        <v>1123</v>
      </c>
      <c r="D616" s="61" t="s">
        <v>1129</v>
      </c>
      <c r="E616" s="61" t="s">
        <v>1196</v>
      </c>
      <c r="F616" s="61" t="s">
        <v>390</v>
      </c>
      <c r="G616" s="61" t="s">
        <v>1566</v>
      </c>
      <c r="H616" s="66">
        <v>14488</v>
      </c>
      <c r="I616" s="80">
        <v>2500</v>
      </c>
      <c r="J616" s="80">
        <v>2500</v>
      </c>
      <c r="K616" s="80">
        <v>428</v>
      </c>
      <c r="L616" s="80">
        <v>428</v>
      </c>
      <c r="M616" s="80">
        <v>428</v>
      </c>
      <c r="N616" s="81">
        <v>428</v>
      </c>
    </row>
    <row r="617" spans="1:14" x14ac:dyDescent="0.45">
      <c r="A617" s="78">
        <f t="shared" si="32"/>
        <v>5000</v>
      </c>
      <c r="B617" s="79">
        <f t="shared" si="33"/>
        <v>2.2584</v>
      </c>
      <c r="C617" s="60" t="s">
        <v>1123</v>
      </c>
      <c r="D617" s="61" t="s">
        <v>1141</v>
      </c>
      <c r="E617" s="61" t="s">
        <v>1190</v>
      </c>
      <c r="F617" s="61" t="s">
        <v>362</v>
      </c>
      <c r="G617" s="61" t="s">
        <v>1538</v>
      </c>
      <c r="H617" s="66">
        <v>11292</v>
      </c>
      <c r="I617" s="80">
        <v>5000</v>
      </c>
      <c r="J617" s="80">
        <v>5000</v>
      </c>
      <c r="K617" s="80">
        <v>5000</v>
      </c>
      <c r="L617" s="80">
        <v>5000</v>
      </c>
      <c r="M617" s="80">
        <v>5000</v>
      </c>
      <c r="N617" s="81">
        <v>5000</v>
      </c>
    </row>
    <row r="618" spans="1:14" x14ac:dyDescent="0.45">
      <c r="A618" s="78">
        <f t="shared" si="32"/>
        <v>6000</v>
      </c>
      <c r="B618" s="79">
        <f t="shared" si="33"/>
        <v>1.2291666666666667</v>
      </c>
      <c r="C618" s="60" t="s">
        <v>1123</v>
      </c>
      <c r="D618" s="61" t="s">
        <v>1141</v>
      </c>
      <c r="E618" s="61" t="s">
        <v>1190</v>
      </c>
      <c r="F618" s="61" t="s">
        <v>363</v>
      </c>
      <c r="G618" s="61" t="s">
        <v>1539</v>
      </c>
      <c r="H618" s="66">
        <v>7375</v>
      </c>
      <c r="I618" s="80">
        <v>6000</v>
      </c>
      <c r="J618" s="80">
        <v>6000</v>
      </c>
      <c r="K618" s="80">
        <v>6000</v>
      </c>
      <c r="L618" s="80">
        <v>6000</v>
      </c>
      <c r="M618" s="80">
        <v>6000</v>
      </c>
      <c r="N618" s="81">
        <v>6000</v>
      </c>
    </row>
    <row r="619" spans="1:14" x14ac:dyDescent="0.45">
      <c r="A619" s="78">
        <f t="shared" si="32"/>
        <v>786.66666666666663</v>
      </c>
      <c r="B619" s="79">
        <f t="shared" si="33"/>
        <v>11.130508474576272</v>
      </c>
      <c r="C619" s="60" t="s">
        <v>1123</v>
      </c>
      <c r="D619" s="61" t="s">
        <v>1138</v>
      </c>
      <c r="E619" s="61" t="s">
        <v>1211</v>
      </c>
      <c r="F619" s="61" t="s">
        <v>526</v>
      </c>
      <c r="G619" s="61" t="s">
        <v>1702</v>
      </c>
      <c r="H619" s="66">
        <v>8756</v>
      </c>
      <c r="I619" s="80">
        <v>1000</v>
      </c>
      <c r="J619" s="80">
        <v>1000</v>
      </c>
      <c r="K619" s="80">
        <v>360</v>
      </c>
      <c r="L619" s="80">
        <v>360</v>
      </c>
      <c r="M619" s="80">
        <v>360</v>
      </c>
      <c r="N619" s="81">
        <v>360</v>
      </c>
    </row>
    <row r="620" spans="1:14" x14ac:dyDescent="0.45">
      <c r="A620" s="78">
        <f t="shared" si="32"/>
        <v>2000</v>
      </c>
      <c r="B620" s="79">
        <f t="shared" si="33"/>
        <v>4.782</v>
      </c>
      <c r="C620" s="60" t="s">
        <v>1123</v>
      </c>
      <c r="D620" s="61" t="s">
        <v>1139</v>
      </c>
      <c r="E620" s="61" t="s">
        <v>1220</v>
      </c>
      <c r="F620" s="61" t="s">
        <v>580</v>
      </c>
      <c r="G620" s="61" t="s">
        <v>1755</v>
      </c>
      <c r="H620" s="66">
        <v>9564</v>
      </c>
      <c r="I620" s="80">
        <v>2000</v>
      </c>
      <c r="J620" s="80">
        <v>2000</v>
      </c>
      <c r="K620" s="80">
        <v>2000</v>
      </c>
      <c r="L620" s="80">
        <v>2000</v>
      </c>
      <c r="M620" s="80">
        <v>2000</v>
      </c>
      <c r="N620" s="81">
        <v>2000</v>
      </c>
    </row>
    <row r="621" spans="1:14" x14ac:dyDescent="0.45">
      <c r="A621" s="78">
        <f t="shared" si="32"/>
        <v>3500</v>
      </c>
      <c r="B621" s="79">
        <f t="shared" si="33"/>
        <v>1.4168571428571428</v>
      </c>
      <c r="C621" s="60" t="s">
        <v>1123</v>
      </c>
      <c r="D621" s="61" t="s">
        <v>1139</v>
      </c>
      <c r="E621" s="61" t="s">
        <v>1220</v>
      </c>
      <c r="F621" s="61" t="s">
        <v>582</v>
      </c>
      <c r="G621" s="61" t="s">
        <v>1757</v>
      </c>
      <c r="H621" s="66">
        <v>4959</v>
      </c>
      <c r="I621" s="80">
        <v>4000</v>
      </c>
      <c r="J621" s="80">
        <v>4000</v>
      </c>
      <c r="K621" s="80">
        <v>2500</v>
      </c>
      <c r="L621" s="80">
        <v>2500</v>
      </c>
      <c r="M621" s="80">
        <v>2500</v>
      </c>
      <c r="N621" s="81">
        <v>2500</v>
      </c>
    </row>
    <row r="622" spans="1:14" x14ac:dyDescent="0.45">
      <c r="A622" s="78">
        <f t="shared" si="32"/>
        <v>20333.333333333332</v>
      </c>
      <c r="B622" s="79">
        <f t="shared" si="33"/>
        <v>2.5971639344262298</v>
      </c>
      <c r="C622" s="60" t="s">
        <v>1123</v>
      </c>
      <c r="D622" s="61" t="s">
        <v>1140</v>
      </c>
      <c r="E622" s="61" t="s">
        <v>1269</v>
      </c>
      <c r="F622" s="61" t="s">
        <v>1021</v>
      </c>
      <c r="G622" s="61" t="s">
        <v>2196</v>
      </c>
      <c r="H622" s="66">
        <v>52809</v>
      </c>
      <c r="I622" s="80">
        <v>23000</v>
      </c>
      <c r="J622" s="80">
        <v>23000</v>
      </c>
      <c r="K622" s="80">
        <v>15000</v>
      </c>
      <c r="L622" s="80">
        <v>15000</v>
      </c>
      <c r="M622" s="80">
        <v>15000</v>
      </c>
      <c r="N622" s="81">
        <v>15000</v>
      </c>
    </row>
    <row r="623" spans="1:14" x14ac:dyDescent="0.45">
      <c r="A623" s="78">
        <f t="shared" si="32"/>
        <v>467</v>
      </c>
      <c r="B623" s="79">
        <f t="shared" si="33"/>
        <v>9.1563169164882225</v>
      </c>
      <c r="C623" s="60" t="s">
        <v>1123</v>
      </c>
      <c r="D623" s="61" t="s">
        <v>1145</v>
      </c>
      <c r="E623" s="61" t="s">
        <v>1237</v>
      </c>
      <c r="F623" s="61" t="s">
        <v>664</v>
      </c>
      <c r="G623" s="61" t="s">
        <v>1839</v>
      </c>
      <c r="H623" s="66">
        <v>4276</v>
      </c>
      <c r="I623" s="80">
        <v>700</v>
      </c>
      <c r="J623" s="80">
        <v>700</v>
      </c>
      <c r="K623" s="80">
        <v>1</v>
      </c>
      <c r="L623" s="80">
        <v>1</v>
      </c>
      <c r="M623" s="80">
        <v>1</v>
      </c>
      <c r="N623" s="81">
        <v>1</v>
      </c>
    </row>
    <row r="624" spans="1:14" x14ac:dyDescent="0.45">
      <c r="A624" s="78">
        <f t="shared" si="32"/>
        <v>640</v>
      </c>
      <c r="B624" s="79">
        <f t="shared" si="33"/>
        <v>24.368749999999999</v>
      </c>
      <c r="C624" s="60" t="s">
        <v>1123</v>
      </c>
      <c r="D624" s="61" t="s">
        <v>1136</v>
      </c>
      <c r="E624" s="61" t="s">
        <v>1229</v>
      </c>
      <c r="F624" s="61" t="s">
        <v>630</v>
      </c>
      <c r="G624" s="61" t="s">
        <v>1805</v>
      </c>
      <c r="H624" s="66">
        <v>15596</v>
      </c>
      <c r="I624" s="80">
        <v>700</v>
      </c>
      <c r="J624" s="80">
        <v>700</v>
      </c>
      <c r="K624" s="80">
        <v>520</v>
      </c>
      <c r="L624" s="80">
        <v>520</v>
      </c>
      <c r="M624" s="80">
        <v>520</v>
      </c>
      <c r="N624" s="81">
        <v>520</v>
      </c>
    </row>
    <row r="625" spans="1:14" x14ac:dyDescent="0.45">
      <c r="A625" s="78">
        <f t="shared" si="32"/>
        <v>605</v>
      </c>
      <c r="B625" s="79">
        <f t="shared" si="33"/>
        <v>15.330578512396695</v>
      </c>
      <c r="C625" s="60" t="s">
        <v>1123</v>
      </c>
      <c r="D625" s="61" t="s">
        <v>1136</v>
      </c>
      <c r="E625" s="61" t="s">
        <v>1229</v>
      </c>
      <c r="F625" s="61" t="s">
        <v>631</v>
      </c>
      <c r="G625" s="61" t="s">
        <v>1806</v>
      </c>
      <c r="H625" s="66">
        <v>9275</v>
      </c>
      <c r="I625" s="80">
        <v>700</v>
      </c>
      <c r="J625" s="80">
        <v>700</v>
      </c>
      <c r="K625" s="80">
        <v>415</v>
      </c>
      <c r="L625" s="80">
        <v>415</v>
      </c>
      <c r="M625" s="80">
        <v>415</v>
      </c>
      <c r="N625" s="81">
        <v>415</v>
      </c>
    </row>
    <row r="626" spans="1:14" x14ac:dyDescent="0.45">
      <c r="A626" s="78">
        <f t="shared" si="32"/>
        <v>6000</v>
      </c>
      <c r="B626" s="79">
        <f t="shared" si="33"/>
        <v>0.45516666666666666</v>
      </c>
      <c r="C626" s="60" t="s">
        <v>1123</v>
      </c>
      <c r="D626" s="61" t="s">
        <v>1130</v>
      </c>
      <c r="E626" s="61" t="s">
        <v>1157</v>
      </c>
      <c r="F626" s="61" t="s">
        <v>160</v>
      </c>
      <c r="G626" s="61" t="s">
        <v>1336</v>
      </c>
      <c r="H626" s="66">
        <v>2731</v>
      </c>
      <c r="I626" s="80">
        <v>6000</v>
      </c>
      <c r="J626" s="80">
        <v>6000</v>
      </c>
      <c r="K626" s="80">
        <v>6000</v>
      </c>
      <c r="L626" s="80">
        <v>6000</v>
      </c>
      <c r="M626" s="80">
        <v>6000</v>
      </c>
      <c r="N626" s="81">
        <v>6000</v>
      </c>
    </row>
    <row r="627" spans="1:14" x14ac:dyDescent="0.45">
      <c r="A627" s="78">
        <f t="shared" si="32"/>
        <v>240</v>
      </c>
      <c r="B627" s="79">
        <f t="shared" si="33"/>
        <v>62.508333333333333</v>
      </c>
      <c r="C627" s="60" t="s">
        <v>1123</v>
      </c>
      <c r="D627" s="61" t="s">
        <v>1136</v>
      </c>
      <c r="E627" s="61" t="s">
        <v>1230</v>
      </c>
      <c r="F627" s="61" t="s">
        <v>632</v>
      </c>
      <c r="G627" s="61" t="s">
        <v>1807</v>
      </c>
      <c r="H627" s="66">
        <v>15002</v>
      </c>
      <c r="I627" s="80">
        <v>300</v>
      </c>
      <c r="J627" s="80">
        <v>300</v>
      </c>
      <c r="K627" s="80">
        <v>120</v>
      </c>
      <c r="L627" s="80">
        <v>120</v>
      </c>
      <c r="M627" s="80">
        <v>120</v>
      </c>
      <c r="N627" s="81">
        <v>120</v>
      </c>
    </row>
    <row r="628" spans="1:14" x14ac:dyDescent="0.45">
      <c r="A628" s="78">
        <f t="shared" si="32"/>
        <v>255</v>
      </c>
      <c r="B628" s="79">
        <f t="shared" si="33"/>
        <v>22.317647058823528</v>
      </c>
      <c r="C628" s="60" t="s">
        <v>1123</v>
      </c>
      <c r="D628" s="61" t="s">
        <v>1136</v>
      </c>
      <c r="E628" s="61" t="s">
        <v>1230</v>
      </c>
      <c r="F628" s="61" t="s">
        <v>633</v>
      </c>
      <c r="G628" s="61" t="s">
        <v>1808</v>
      </c>
      <c r="H628" s="66">
        <v>5691</v>
      </c>
      <c r="I628" s="80">
        <v>300</v>
      </c>
      <c r="J628" s="80">
        <v>300</v>
      </c>
      <c r="K628" s="80">
        <v>165</v>
      </c>
      <c r="L628" s="80">
        <v>165</v>
      </c>
      <c r="M628" s="80">
        <v>165</v>
      </c>
      <c r="N628" s="81">
        <v>165</v>
      </c>
    </row>
    <row r="629" spans="1:14" x14ac:dyDescent="0.45">
      <c r="A629" s="78">
        <f t="shared" si="32"/>
        <v>1500</v>
      </c>
      <c r="B629" s="79">
        <f t="shared" si="33"/>
        <v>6.3326666666666664</v>
      </c>
      <c r="C629" s="60" t="s">
        <v>1123</v>
      </c>
      <c r="D629" s="61" t="s">
        <v>1139</v>
      </c>
      <c r="E629" s="61" t="s">
        <v>1220</v>
      </c>
      <c r="F629" s="61" t="s">
        <v>581</v>
      </c>
      <c r="G629" s="61" t="s">
        <v>1756</v>
      </c>
      <c r="H629" s="66">
        <v>9499</v>
      </c>
      <c r="I629" s="80">
        <v>1500</v>
      </c>
      <c r="J629" s="80">
        <v>1500</v>
      </c>
      <c r="K629" s="80">
        <v>1500</v>
      </c>
      <c r="L629" s="80">
        <v>1500</v>
      </c>
      <c r="M629" s="80">
        <v>1500</v>
      </c>
      <c r="N629" s="81">
        <v>1500</v>
      </c>
    </row>
    <row r="630" spans="1:14" x14ac:dyDescent="0.45">
      <c r="A630" s="78">
        <f t="shared" si="32"/>
        <v>900</v>
      </c>
      <c r="B630" s="79">
        <f t="shared" si="33"/>
        <v>32.33</v>
      </c>
      <c r="C630" s="60" t="s">
        <v>1123</v>
      </c>
      <c r="D630" s="61" t="s">
        <v>1139</v>
      </c>
      <c r="E630" s="61" t="s">
        <v>1220</v>
      </c>
      <c r="F630" s="61" t="s">
        <v>579</v>
      </c>
      <c r="G630" s="61" t="s">
        <v>1754</v>
      </c>
      <c r="H630" s="66">
        <v>29097</v>
      </c>
      <c r="I630" s="80">
        <v>900</v>
      </c>
      <c r="J630" s="80">
        <v>900</v>
      </c>
      <c r="K630" s="80">
        <v>900</v>
      </c>
      <c r="L630" s="80">
        <v>900</v>
      </c>
      <c r="M630" s="80">
        <v>900</v>
      </c>
      <c r="N630" s="81">
        <v>900</v>
      </c>
    </row>
    <row r="631" spans="1:14" x14ac:dyDescent="0.45">
      <c r="A631" s="78">
        <f t="shared" si="32"/>
        <v>1433.3333333333333</v>
      </c>
      <c r="B631" s="79">
        <f t="shared" si="33"/>
        <v>16.09325581395349</v>
      </c>
      <c r="C631" s="60" t="s">
        <v>1123</v>
      </c>
      <c r="D631" s="61" t="s">
        <v>1139</v>
      </c>
      <c r="E631" s="61" t="s">
        <v>1242</v>
      </c>
      <c r="F631" s="61" t="s">
        <v>745</v>
      </c>
      <c r="G631" s="61" t="s">
        <v>1920</v>
      </c>
      <c r="H631" s="66">
        <v>23067</v>
      </c>
      <c r="I631" s="80">
        <v>1500</v>
      </c>
      <c r="J631" s="80">
        <v>1500</v>
      </c>
      <c r="K631" s="80">
        <v>1300</v>
      </c>
      <c r="L631" s="80">
        <v>1300</v>
      </c>
      <c r="M631" s="80">
        <v>1300</v>
      </c>
      <c r="N631" s="81">
        <v>1300</v>
      </c>
    </row>
    <row r="632" spans="1:14" x14ac:dyDescent="0.45">
      <c r="A632" s="78">
        <f t="shared" si="32"/>
        <v>383.33333333333331</v>
      </c>
      <c r="B632" s="79">
        <f t="shared" si="33"/>
        <v>2.2173913043478262</v>
      </c>
      <c r="C632" s="60" t="s">
        <v>1123</v>
      </c>
      <c r="D632" s="61" t="s">
        <v>1139</v>
      </c>
      <c r="E632" s="61" t="s">
        <v>1242</v>
      </c>
      <c r="F632" s="61" t="s">
        <v>744</v>
      </c>
      <c r="G632" s="61" t="s">
        <v>1919</v>
      </c>
      <c r="H632" s="66">
        <v>850</v>
      </c>
      <c r="I632" s="80">
        <v>500</v>
      </c>
      <c r="J632" s="80">
        <v>500</v>
      </c>
      <c r="K632" s="80">
        <v>150</v>
      </c>
      <c r="L632" s="80">
        <v>150</v>
      </c>
      <c r="M632" s="80">
        <v>150</v>
      </c>
      <c r="N632" s="81">
        <v>150</v>
      </c>
    </row>
    <row r="633" spans="1:14" x14ac:dyDescent="0.45">
      <c r="A633" s="78">
        <f t="shared" si="32"/>
        <v>233.33333333333334</v>
      </c>
      <c r="B633" s="79">
        <f t="shared" si="33"/>
        <v>40.86</v>
      </c>
      <c r="C633" s="60" t="s">
        <v>1123</v>
      </c>
      <c r="D633" s="61" t="s">
        <v>1139</v>
      </c>
      <c r="E633" s="61" t="s">
        <v>1242</v>
      </c>
      <c r="F633" s="61" t="s">
        <v>743</v>
      </c>
      <c r="G633" s="61" t="s">
        <v>1918</v>
      </c>
      <c r="H633" s="66">
        <v>9534</v>
      </c>
      <c r="I633" s="80">
        <v>300</v>
      </c>
      <c r="J633" s="80">
        <v>300</v>
      </c>
      <c r="K633" s="80">
        <v>100</v>
      </c>
      <c r="L633" s="80">
        <v>100</v>
      </c>
      <c r="M633" s="80">
        <v>100</v>
      </c>
      <c r="N633" s="81">
        <v>100</v>
      </c>
    </row>
    <row r="634" spans="1:14" x14ac:dyDescent="0.45">
      <c r="A634" s="78">
        <f t="shared" si="32"/>
        <v>308.33333333333331</v>
      </c>
      <c r="B634" s="79">
        <f t="shared" si="33"/>
        <v>7.962162162162163</v>
      </c>
      <c r="C634" s="60" t="s">
        <v>1123</v>
      </c>
      <c r="D634" s="61" t="s">
        <v>1139</v>
      </c>
      <c r="E634" s="61" t="s">
        <v>1242</v>
      </c>
      <c r="F634" s="61" t="s">
        <v>742</v>
      </c>
      <c r="G634" s="61" t="s">
        <v>1917</v>
      </c>
      <c r="H634" s="66">
        <v>2455</v>
      </c>
      <c r="I634" s="80">
        <v>400</v>
      </c>
      <c r="J634" s="80">
        <v>400</v>
      </c>
      <c r="K634" s="80">
        <v>125</v>
      </c>
      <c r="L634" s="80">
        <v>125</v>
      </c>
      <c r="M634" s="80">
        <v>125</v>
      </c>
      <c r="N634" s="81">
        <v>125</v>
      </c>
    </row>
    <row r="635" spans="1:14" x14ac:dyDescent="0.45">
      <c r="A635" s="78">
        <f t="shared" si="32"/>
        <v>5666.666666666667</v>
      </c>
      <c r="B635" s="79">
        <f t="shared" si="33"/>
        <v>0</v>
      </c>
      <c r="C635" s="60" t="s">
        <v>1121</v>
      </c>
      <c r="D635" s="61" t="s">
        <v>1139</v>
      </c>
      <c r="E635" s="61" t="s">
        <v>1197</v>
      </c>
      <c r="F635" s="61" t="s">
        <v>421</v>
      </c>
      <c r="G635" s="61" t="s">
        <v>1597</v>
      </c>
      <c r="H635" s="66">
        <v>0</v>
      </c>
      <c r="I635" s="80">
        <v>13000</v>
      </c>
      <c r="J635" s="80">
        <v>4000</v>
      </c>
      <c r="K635" s="80">
        <v>0</v>
      </c>
      <c r="L635" s="80">
        <v>0</v>
      </c>
      <c r="M635" s="80">
        <v>0</v>
      </c>
      <c r="N635" s="81">
        <v>0</v>
      </c>
    </row>
    <row r="636" spans="1:14" x14ac:dyDescent="0.45">
      <c r="A636" s="78">
        <f t="shared" si="32"/>
        <v>300</v>
      </c>
      <c r="B636" s="79">
        <f t="shared" si="33"/>
        <v>9.1999999999999993</v>
      </c>
      <c r="C636" s="60" t="s">
        <v>1121</v>
      </c>
      <c r="D636" s="61" t="s">
        <v>1139</v>
      </c>
      <c r="E636" s="61" t="s">
        <v>1197</v>
      </c>
      <c r="F636" s="61" t="s">
        <v>420</v>
      </c>
      <c r="G636" s="61" t="s">
        <v>1596</v>
      </c>
      <c r="H636" s="66">
        <v>2760</v>
      </c>
      <c r="I636" s="80">
        <v>300</v>
      </c>
      <c r="J636" s="80">
        <v>300</v>
      </c>
      <c r="K636" s="80">
        <v>300</v>
      </c>
      <c r="L636" s="80">
        <v>300</v>
      </c>
      <c r="M636" s="80">
        <v>300</v>
      </c>
      <c r="N636" s="81">
        <v>300</v>
      </c>
    </row>
    <row r="637" spans="1:14" x14ac:dyDescent="0.45">
      <c r="A637" s="78">
        <f t="shared" si="32"/>
        <v>7333.333333333333</v>
      </c>
      <c r="B637" s="79">
        <f t="shared" si="33"/>
        <v>1.3636363636363637E-4</v>
      </c>
      <c r="C637" s="60" t="s">
        <v>1121</v>
      </c>
      <c r="D637" s="61" t="s">
        <v>1139</v>
      </c>
      <c r="E637" s="61" t="s">
        <v>1197</v>
      </c>
      <c r="F637" s="61" t="s">
        <v>418</v>
      </c>
      <c r="G637" s="61" t="s">
        <v>1594</v>
      </c>
      <c r="H637" s="66">
        <v>1</v>
      </c>
      <c r="I637" s="80">
        <v>12000</v>
      </c>
      <c r="J637" s="80">
        <v>10000</v>
      </c>
      <c r="K637" s="80">
        <v>0</v>
      </c>
      <c r="L637" s="80">
        <v>0</v>
      </c>
      <c r="M637" s="80">
        <v>0</v>
      </c>
      <c r="N637" s="81">
        <v>0</v>
      </c>
    </row>
    <row r="638" spans="1:14" x14ac:dyDescent="0.45">
      <c r="A638" s="78">
        <f t="shared" si="32"/>
        <v>833.33333333333337</v>
      </c>
      <c r="B638" s="79">
        <f t="shared" si="33"/>
        <v>6.5556000000000001</v>
      </c>
      <c r="C638" s="60" t="s">
        <v>1123</v>
      </c>
      <c r="D638" s="61" t="s">
        <v>1136</v>
      </c>
      <c r="E638" s="61" t="s">
        <v>1250</v>
      </c>
      <c r="F638" s="61" t="s">
        <v>808</v>
      </c>
      <c r="G638" s="61" t="s">
        <v>1983</v>
      </c>
      <c r="H638" s="66">
        <v>5463</v>
      </c>
      <c r="I638" s="80">
        <v>1000</v>
      </c>
      <c r="J638" s="80">
        <v>1000</v>
      </c>
      <c r="K638" s="80">
        <v>500</v>
      </c>
      <c r="L638" s="80">
        <v>500</v>
      </c>
      <c r="M638" s="80">
        <v>500</v>
      </c>
      <c r="N638" s="81">
        <v>500</v>
      </c>
    </row>
    <row r="639" spans="1:14" x14ac:dyDescent="0.45">
      <c r="A639" s="78">
        <f t="shared" si="32"/>
        <v>575</v>
      </c>
      <c r="B639" s="79">
        <f t="shared" si="33"/>
        <v>10.384347826086957</v>
      </c>
      <c r="C639" s="60" t="s">
        <v>1121</v>
      </c>
      <c r="D639" s="61" t="s">
        <v>1139</v>
      </c>
      <c r="E639" s="61" t="s">
        <v>1197</v>
      </c>
      <c r="F639" s="61" t="s">
        <v>417</v>
      </c>
      <c r="G639" s="61" t="s">
        <v>1593</v>
      </c>
      <c r="H639" s="66">
        <v>5971</v>
      </c>
      <c r="I639" s="80">
        <v>575</v>
      </c>
      <c r="J639" s="80">
        <v>575</v>
      </c>
      <c r="K639" s="80">
        <v>575</v>
      </c>
      <c r="L639" s="80">
        <v>575</v>
      </c>
      <c r="M639" s="80">
        <v>575</v>
      </c>
      <c r="N639" s="81">
        <v>575</v>
      </c>
    </row>
    <row r="640" spans="1:14" x14ac:dyDescent="0.45">
      <c r="A640" s="78">
        <f t="shared" si="32"/>
        <v>700</v>
      </c>
      <c r="B640" s="79">
        <f t="shared" si="33"/>
        <v>3.8328571428571427</v>
      </c>
      <c r="C640" s="60" t="s">
        <v>1123</v>
      </c>
      <c r="D640" s="61" t="s">
        <v>1129</v>
      </c>
      <c r="E640" s="61" t="s">
        <v>1262</v>
      </c>
      <c r="F640" s="61" t="s">
        <v>925</v>
      </c>
      <c r="G640" s="61" t="s">
        <v>2100</v>
      </c>
      <c r="H640" s="66">
        <v>2683</v>
      </c>
      <c r="I640" s="80">
        <v>700</v>
      </c>
      <c r="J640" s="80">
        <v>700</v>
      </c>
      <c r="K640" s="80">
        <v>700</v>
      </c>
      <c r="L640" s="80">
        <v>700</v>
      </c>
      <c r="M640" s="80">
        <v>700</v>
      </c>
      <c r="N640" s="81">
        <v>700</v>
      </c>
    </row>
    <row r="641" spans="1:14" x14ac:dyDescent="0.45">
      <c r="A641" s="78">
        <f t="shared" si="32"/>
        <v>1533.3333333333333</v>
      </c>
      <c r="B641" s="79">
        <f t="shared" si="33"/>
        <v>3.3782608695652177</v>
      </c>
      <c r="C641" s="60" t="s">
        <v>1123</v>
      </c>
      <c r="D641" s="61" t="s">
        <v>1129</v>
      </c>
      <c r="E641" s="61" t="s">
        <v>1262</v>
      </c>
      <c r="F641" s="61" t="s">
        <v>926</v>
      </c>
      <c r="G641" s="61" t="s">
        <v>2101</v>
      </c>
      <c r="H641" s="66">
        <v>5180</v>
      </c>
      <c r="I641" s="80">
        <v>2000</v>
      </c>
      <c r="J641" s="80">
        <v>1300</v>
      </c>
      <c r="K641" s="80">
        <v>1300</v>
      </c>
      <c r="L641" s="80">
        <v>1300</v>
      </c>
      <c r="M641" s="80">
        <v>1300</v>
      </c>
      <c r="N641" s="81">
        <v>1300</v>
      </c>
    </row>
    <row r="642" spans="1:14" x14ac:dyDescent="0.45">
      <c r="A642" s="78">
        <f t="shared" si="32"/>
        <v>4333.333333333333</v>
      </c>
      <c r="B642" s="79">
        <f t="shared" si="33"/>
        <v>6.3777692307692311</v>
      </c>
      <c r="C642" s="60" t="s">
        <v>1123</v>
      </c>
      <c r="D642" s="61" t="s">
        <v>1139</v>
      </c>
      <c r="E642" s="61" t="s">
        <v>1244</v>
      </c>
      <c r="F642" s="61" t="s">
        <v>787</v>
      </c>
      <c r="G642" s="61" t="s">
        <v>1962</v>
      </c>
      <c r="H642" s="66">
        <v>27637</v>
      </c>
      <c r="I642" s="80">
        <v>5000</v>
      </c>
      <c r="J642" s="80">
        <v>5000</v>
      </c>
      <c r="K642" s="80">
        <v>3000</v>
      </c>
      <c r="L642" s="80">
        <v>3000</v>
      </c>
      <c r="M642" s="80">
        <v>3000</v>
      </c>
      <c r="N642" s="81">
        <v>3000</v>
      </c>
    </row>
    <row r="643" spans="1:14" x14ac:dyDescent="0.45">
      <c r="A643" s="78">
        <f t="shared" si="32"/>
        <v>1500</v>
      </c>
      <c r="B643" s="79">
        <f t="shared" si="33"/>
        <v>13.910666666666666</v>
      </c>
      <c r="C643" s="60" t="s">
        <v>1123</v>
      </c>
      <c r="D643" s="61" t="s">
        <v>1139</v>
      </c>
      <c r="E643" s="61" t="s">
        <v>1244</v>
      </c>
      <c r="F643" s="61" t="s">
        <v>786</v>
      </c>
      <c r="G643" s="61" t="s">
        <v>1961</v>
      </c>
      <c r="H643" s="66">
        <v>20866</v>
      </c>
      <c r="I643" s="80">
        <v>1500</v>
      </c>
      <c r="J643" s="80">
        <v>1500</v>
      </c>
      <c r="K643" s="80">
        <v>1500</v>
      </c>
      <c r="L643" s="80">
        <v>1500</v>
      </c>
      <c r="M643" s="80">
        <v>1500</v>
      </c>
      <c r="N643" s="81">
        <v>1500</v>
      </c>
    </row>
    <row r="644" spans="1:14" x14ac:dyDescent="0.45">
      <c r="A644" s="78">
        <f t="shared" si="32"/>
        <v>7333.333333333333</v>
      </c>
      <c r="B644" s="79">
        <f t="shared" si="33"/>
        <v>2.2689545454545454</v>
      </c>
      <c r="C644" s="60" t="s">
        <v>1123</v>
      </c>
      <c r="D644" s="61" t="s">
        <v>1139</v>
      </c>
      <c r="E644" s="61" t="s">
        <v>1244</v>
      </c>
      <c r="F644" s="61" t="s">
        <v>785</v>
      </c>
      <c r="G644" s="61" t="s">
        <v>1960</v>
      </c>
      <c r="H644" s="66">
        <v>16639</v>
      </c>
      <c r="I644" s="80">
        <v>9000</v>
      </c>
      <c r="J644" s="80">
        <v>9000</v>
      </c>
      <c r="K644" s="80">
        <v>4000</v>
      </c>
      <c r="L644" s="80">
        <v>4000</v>
      </c>
      <c r="M644" s="80">
        <v>4000</v>
      </c>
      <c r="N644" s="81">
        <v>4000</v>
      </c>
    </row>
    <row r="645" spans="1:14" x14ac:dyDescent="0.45">
      <c r="A645" s="78">
        <f t="shared" si="32"/>
        <v>1500</v>
      </c>
      <c r="B645" s="79">
        <f t="shared" si="33"/>
        <v>14.428666666666667</v>
      </c>
      <c r="C645" s="60" t="s">
        <v>1123</v>
      </c>
      <c r="D645" s="61" t="s">
        <v>1139</v>
      </c>
      <c r="E645" s="61" t="s">
        <v>1244</v>
      </c>
      <c r="F645" s="61" t="s">
        <v>784</v>
      </c>
      <c r="G645" s="61" t="s">
        <v>1959</v>
      </c>
      <c r="H645" s="66">
        <v>21643</v>
      </c>
      <c r="I645" s="80">
        <v>1500</v>
      </c>
      <c r="J645" s="80">
        <v>1500</v>
      </c>
      <c r="K645" s="80">
        <v>1500</v>
      </c>
      <c r="L645" s="80">
        <v>1500</v>
      </c>
      <c r="M645" s="80">
        <v>1500</v>
      </c>
      <c r="N645" s="81">
        <v>1500</v>
      </c>
    </row>
    <row r="646" spans="1:14" x14ac:dyDescent="0.45">
      <c r="A646" s="78">
        <f t="shared" si="32"/>
        <v>1</v>
      </c>
      <c r="B646" s="79">
        <f t="shared" si="33"/>
        <v>57</v>
      </c>
      <c r="C646" s="60" t="s">
        <v>1122</v>
      </c>
      <c r="D646" s="61" t="s">
        <v>1136</v>
      </c>
      <c r="E646" s="61" t="s">
        <v>1168</v>
      </c>
      <c r="F646" s="61" t="s">
        <v>226</v>
      </c>
      <c r="G646" s="61" t="s">
        <v>1402</v>
      </c>
      <c r="H646" s="66">
        <v>57</v>
      </c>
      <c r="I646" s="80">
        <v>1</v>
      </c>
      <c r="J646" s="80">
        <v>1</v>
      </c>
      <c r="K646" s="80">
        <v>1</v>
      </c>
      <c r="L646" s="80">
        <v>1</v>
      </c>
      <c r="M646" s="80">
        <v>5</v>
      </c>
      <c r="N646" s="81">
        <v>5</v>
      </c>
    </row>
    <row r="647" spans="1:14" x14ac:dyDescent="0.45">
      <c r="A647" s="78">
        <f t="shared" si="32"/>
        <v>12000</v>
      </c>
      <c r="B647" s="79">
        <f t="shared" si="33"/>
        <v>6.1001666666666665</v>
      </c>
      <c r="C647" s="60" t="s">
        <v>1123</v>
      </c>
      <c r="D647" s="61" t="s">
        <v>1130</v>
      </c>
      <c r="E647" s="61" t="s">
        <v>1213</v>
      </c>
      <c r="F647" s="61" t="s">
        <v>536</v>
      </c>
      <c r="G647" s="61" t="s">
        <v>1712</v>
      </c>
      <c r="H647" s="66">
        <v>73202</v>
      </c>
      <c r="I647" s="80">
        <v>12000</v>
      </c>
      <c r="J647" s="80">
        <v>12000</v>
      </c>
      <c r="K647" s="80">
        <v>12000</v>
      </c>
      <c r="L647" s="80">
        <v>12000</v>
      </c>
      <c r="M647" s="80">
        <v>12000</v>
      </c>
      <c r="N647" s="81">
        <v>17000</v>
      </c>
    </row>
    <row r="648" spans="1:14" x14ac:dyDescent="0.45">
      <c r="A648" s="78">
        <f t="shared" si="32"/>
        <v>4833.333333333333</v>
      </c>
      <c r="B648" s="79">
        <f t="shared" si="33"/>
        <v>1.801241379310345</v>
      </c>
      <c r="C648" s="60" t="s">
        <v>1123</v>
      </c>
      <c r="D648" s="61" t="s">
        <v>1136</v>
      </c>
      <c r="E648" s="61" t="s">
        <v>1161</v>
      </c>
      <c r="F648" s="61" t="s">
        <v>192</v>
      </c>
      <c r="G648" s="61" t="s">
        <v>1368</v>
      </c>
      <c r="H648" s="66">
        <v>8706</v>
      </c>
      <c r="I648" s="80">
        <v>5000</v>
      </c>
      <c r="J648" s="80">
        <v>5000</v>
      </c>
      <c r="K648" s="80">
        <v>4500</v>
      </c>
      <c r="L648" s="80">
        <v>4500</v>
      </c>
      <c r="M648" s="80">
        <v>4500</v>
      </c>
      <c r="N648" s="81">
        <v>4500</v>
      </c>
    </row>
    <row r="649" spans="1:14" x14ac:dyDescent="0.45">
      <c r="A649" s="78">
        <f t="shared" si="32"/>
        <v>3333.3333333333335</v>
      </c>
      <c r="B649" s="79">
        <f t="shared" si="33"/>
        <v>3.9206999999999996</v>
      </c>
      <c r="C649" s="60" t="s">
        <v>1123</v>
      </c>
      <c r="D649" s="61" t="s">
        <v>1136</v>
      </c>
      <c r="E649" s="61" t="s">
        <v>1161</v>
      </c>
      <c r="F649" s="61" t="s">
        <v>193</v>
      </c>
      <c r="G649" s="61" t="s">
        <v>1369</v>
      </c>
      <c r="H649" s="66">
        <v>13069</v>
      </c>
      <c r="I649" s="80">
        <v>4000</v>
      </c>
      <c r="J649" s="80">
        <v>4000</v>
      </c>
      <c r="K649" s="80">
        <v>2000</v>
      </c>
      <c r="L649" s="80">
        <v>2000</v>
      </c>
      <c r="M649" s="80">
        <v>2000</v>
      </c>
      <c r="N649" s="81">
        <v>2000</v>
      </c>
    </row>
    <row r="650" spans="1:14" x14ac:dyDescent="0.45">
      <c r="A650" s="78">
        <f t="shared" si="32"/>
        <v>533.33333333333337</v>
      </c>
      <c r="B650" s="79">
        <f t="shared" si="33"/>
        <v>12.410625</v>
      </c>
      <c r="C650" s="60" t="s">
        <v>1123</v>
      </c>
      <c r="D650" s="61" t="s">
        <v>1136</v>
      </c>
      <c r="E650" s="61" t="s">
        <v>1161</v>
      </c>
      <c r="F650" s="61" t="s">
        <v>194</v>
      </c>
      <c r="G650" s="61" t="s">
        <v>1370</v>
      </c>
      <c r="H650" s="66">
        <v>6619</v>
      </c>
      <c r="I650" s="80">
        <v>600</v>
      </c>
      <c r="J650" s="80">
        <v>600</v>
      </c>
      <c r="K650" s="80">
        <v>400</v>
      </c>
      <c r="L650" s="80">
        <v>400</v>
      </c>
      <c r="M650" s="80">
        <v>400</v>
      </c>
      <c r="N650" s="81">
        <v>400</v>
      </c>
    </row>
    <row r="651" spans="1:14" x14ac:dyDescent="0.45">
      <c r="A651" s="78">
        <f t="shared" si="32"/>
        <v>5666.666666666667</v>
      </c>
      <c r="B651" s="79">
        <f t="shared" si="33"/>
        <v>3.9455294117647055</v>
      </c>
      <c r="C651" s="60" t="s">
        <v>1123</v>
      </c>
      <c r="D651" s="61" t="s">
        <v>1136</v>
      </c>
      <c r="E651" s="61" t="s">
        <v>1161</v>
      </c>
      <c r="F651" s="61" t="s">
        <v>191</v>
      </c>
      <c r="G651" s="61" t="s">
        <v>1367</v>
      </c>
      <c r="H651" s="66">
        <v>22358</v>
      </c>
      <c r="I651" s="80">
        <v>6500</v>
      </c>
      <c r="J651" s="80">
        <v>6500</v>
      </c>
      <c r="K651" s="80">
        <v>4000</v>
      </c>
      <c r="L651" s="80">
        <v>4000</v>
      </c>
      <c r="M651" s="80">
        <v>4000</v>
      </c>
      <c r="N651" s="81">
        <v>4000</v>
      </c>
    </row>
    <row r="652" spans="1:14" x14ac:dyDescent="0.45">
      <c r="A652" s="78">
        <f t="shared" si="32"/>
        <v>600</v>
      </c>
      <c r="B652" s="79">
        <f t="shared" si="33"/>
        <v>46.89</v>
      </c>
      <c r="C652" s="60" t="s">
        <v>1123</v>
      </c>
      <c r="D652" s="61" t="s">
        <v>1136</v>
      </c>
      <c r="E652" s="61" t="s">
        <v>1192</v>
      </c>
      <c r="F652" s="61" t="s">
        <v>371</v>
      </c>
      <c r="G652" s="61" t="s">
        <v>1547</v>
      </c>
      <c r="H652" s="66">
        <v>28134</v>
      </c>
      <c r="I652" s="80">
        <v>800</v>
      </c>
      <c r="J652" s="80">
        <v>800</v>
      </c>
      <c r="K652" s="80">
        <v>200</v>
      </c>
      <c r="L652" s="80">
        <v>200</v>
      </c>
      <c r="M652" s="80">
        <v>200</v>
      </c>
      <c r="N652" s="81">
        <v>200</v>
      </c>
    </row>
    <row r="653" spans="1:14" x14ac:dyDescent="0.45">
      <c r="A653" s="78">
        <f t="shared" si="32"/>
        <v>543.33333333333337</v>
      </c>
      <c r="B653" s="79">
        <f t="shared" si="33"/>
        <v>19.785276073619631</v>
      </c>
      <c r="C653" s="60" t="s">
        <v>1123</v>
      </c>
      <c r="D653" s="61" t="s">
        <v>1136</v>
      </c>
      <c r="E653" s="61" t="s">
        <v>1192</v>
      </c>
      <c r="F653" s="61" t="s">
        <v>372</v>
      </c>
      <c r="G653" s="61" t="s">
        <v>1548</v>
      </c>
      <c r="H653" s="66">
        <v>10750</v>
      </c>
      <c r="I653" s="80">
        <v>800</v>
      </c>
      <c r="J653" s="80">
        <v>800</v>
      </c>
      <c r="K653" s="80">
        <v>30</v>
      </c>
      <c r="L653" s="80">
        <v>30</v>
      </c>
      <c r="M653" s="80">
        <v>30</v>
      </c>
      <c r="N653" s="81">
        <v>30</v>
      </c>
    </row>
    <row r="654" spans="1:14" x14ac:dyDescent="0.45">
      <c r="A654" s="78">
        <f t="shared" si="32"/>
        <v>0</v>
      </c>
      <c r="B654" s="79">
        <f t="shared" si="33"/>
        <v>0</v>
      </c>
      <c r="C654" s="60" t="s">
        <v>1121</v>
      </c>
      <c r="D654" s="61" t="s">
        <v>1140</v>
      </c>
      <c r="E654" s="61" t="s">
        <v>1263</v>
      </c>
      <c r="F654" s="61" t="s">
        <v>943</v>
      </c>
      <c r="G654" s="61" t="s">
        <v>2118</v>
      </c>
      <c r="H654" s="66">
        <v>0</v>
      </c>
      <c r="I654" s="80">
        <v>0</v>
      </c>
      <c r="J654" s="80">
        <v>0</v>
      </c>
      <c r="K654" s="80">
        <v>0</v>
      </c>
      <c r="L654" s="80">
        <v>0</v>
      </c>
      <c r="M654" s="80">
        <v>0</v>
      </c>
      <c r="N654" s="81">
        <v>0</v>
      </c>
    </row>
    <row r="655" spans="1:14" x14ac:dyDescent="0.45">
      <c r="A655" s="78">
        <f t="shared" ref="A655:A696" si="34">AVERAGE(I655:K655)</f>
        <v>604</v>
      </c>
      <c r="B655" s="79">
        <f t="shared" ref="B655:B696" si="35">IFERROR(H655/A655,0)</f>
        <v>0</v>
      </c>
      <c r="C655" s="60" t="s">
        <v>1121</v>
      </c>
      <c r="D655" s="61" t="s">
        <v>1140</v>
      </c>
      <c r="E655" s="61" t="s">
        <v>1263</v>
      </c>
      <c r="F655" s="61" t="s">
        <v>945</v>
      </c>
      <c r="G655" s="61" t="s">
        <v>2120</v>
      </c>
      <c r="H655" s="66">
        <v>0</v>
      </c>
      <c r="I655" s="80">
        <v>604</v>
      </c>
      <c r="J655" s="80">
        <v>604</v>
      </c>
      <c r="K655" s="80">
        <v>604</v>
      </c>
      <c r="L655" s="80">
        <v>0</v>
      </c>
      <c r="M655" s="80">
        <v>0</v>
      </c>
      <c r="N655" s="81">
        <v>0</v>
      </c>
    </row>
    <row r="656" spans="1:14" x14ac:dyDescent="0.45">
      <c r="A656" s="78">
        <f t="shared" si="34"/>
        <v>1500</v>
      </c>
      <c r="B656" s="79">
        <f t="shared" si="35"/>
        <v>0.83933333333333338</v>
      </c>
      <c r="C656" s="60" t="s">
        <v>1121</v>
      </c>
      <c r="D656" s="61" t="s">
        <v>1140</v>
      </c>
      <c r="E656" s="61" t="s">
        <v>1263</v>
      </c>
      <c r="F656" s="61" t="s">
        <v>944</v>
      </c>
      <c r="G656" s="61" t="s">
        <v>2119</v>
      </c>
      <c r="H656" s="66">
        <v>1259</v>
      </c>
      <c r="I656" s="80">
        <v>1500</v>
      </c>
      <c r="J656" s="80">
        <v>1500</v>
      </c>
      <c r="K656" s="80">
        <v>1500</v>
      </c>
      <c r="L656" s="80">
        <v>0</v>
      </c>
      <c r="M656" s="80">
        <v>0</v>
      </c>
      <c r="N656" s="81">
        <v>0</v>
      </c>
    </row>
    <row r="657" spans="1:14" x14ac:dyDescent="0.45">
      <c r="A657" s="78">
        <f t="shared" si="34"/>
        <v>0</v>
      </c>
      <c r="B657" s="79">
        <f t="shared" si="35"/>
        <v>0</v>
      </c>
      <c r="C657" s="60" t="s">
        <v>1121</v>
      </c>
      <c r="D657" s="61" t="s">
        <v>1140</v>
      </c>
      <c r="E657" s="61" t="s">
        <v>1263</v>
      </c>
      <c r="F657" s="61" t="s">
        <v>950</v>
      </c>
      <c r="G657" s="61" t="s">
        <v>2125</v>
      </c>
      <c r="H657" s="66">
        <v>0</v>
      </c>
      <c r="I657" s="80">
        <v>0</v>
      </c>
      <c r="J657" s="80">
        <v>0</v>
      </c>
      <c r="K657" s="80">
        <v>0</v>
      </c>
      <c r="L657" s="80">
        <v>0</v>
      </c>
      <c r="M657" s="80">
        <v>0</v>
      </c>
      <c r="N657" s="81">
        <v>0</v>
      </c>
    </row>
    <row r="658" spans="1:14" x14ac:dyDescent="0.45">
      <c r="A658" s="78">
        <f t="shared" si="34"/>
        <v>66.666666666666671</v>
      </c>
      <c r="B658" s="79">
        <f t="shared" si="35"/>
        <v>0</v>
      </c>
      <c r="C658" s="60" t="s">
        <v>1121</v>
      </c>
      <c r="D658" s="61" t="s">
        <v>1140</v>
      </c>
      <c r="E658" s="61" t="s">
        <v>1263</v>
      </c>
      <c r="F658" s="61" t="s">
        <v>949</v>
      </c>
      <c r="G658" s="61" t="s">
        <v>2124</v>
      </c>
      <c r="H658" s="66">
        <v>0</v>
      </c>
      <c r="I658" s="80">
        <v>200</v>
      </c>
      <c r="J658" s="80">
        <v>0</v>
      </c>
      <c r="K658" s="80">
        <v>0</v>
      </c>
      <c r="L658" s="80">
        <v>0</v>
      </c>
      <c r="M658" s="80">
        <v>0</v>
      </c>
      <c r="N658" s="81">
        <v>0</v>
      </c>
    </row>
    <row r="659" spans="1:14" x14ac:dyDescent="0.45">
      <c r="A659" s="78">
        <f t="shared" si="34"/>
        <v>733.33333333333337</v>
      </c>
      <c r="B659" s="79">
        <f t="shared" si="35"/>
        <v>3.458181818181818</v>
      </c>
      <c r="C659" s="60" t="s">
        <v>1121</v>
      </c>
      <c r="D659" s="61" t="s">
        <v>1140</v>
      </c>
      <c r="E659" s="61" t="s">
        <v>1263</v>
      </c>
      <c r="F659" s="61" t="s">
        <v>948</v>
      </c>
      <c r="G659" s="61" t="s">
        <v>2123</v>
      </c>
      <c r="H659" s="66">
        <v>2536</v>
      </c>
      <c r="I659" s="80">
        <v>1000</v>
      </c>
      <c r="J659" s="80">
        <v>1000</v>
      </c>
      <c r="K659" s="80">
        <v>200</v>
      </c>
      <c r="L659" s="80">
        <v>0</v>
      </c>
      <c r="M659" s="80">
        <v>0</v>
      </c>
      <c r="N659" s="81">
        <v>0</v>
      </c>
    </row>
    <row r="660" spans="1:14" x14ac:dyDescent="0.45">
      <c r="A660" s="78">
        <f t="shared" si="34"/>
        <v>2000</v>
      </c>
      <c r="B660" s="79">
        <f t="shared" si="35"/>
        <v>0</v>
      </c>
      <c r="C660" s="60" t="s">
        <v>1123</v>
      </c>
      <c r="D660" s="61" t="s">
        <v>1130</v>
      </c>
      <c r="E660" s="61" t="s">
        <v>1184</v>
      </c>
      <c r="F660" s="61" t="s">
        <v>331</v>
      </c>
      <c r="G660" s="61" t="s">
        <v>1507</v>
      </c>
      <c r="H660" s="66">
        <v>0</v>
      </c>
      <c r="I660" s="80">
        <v>2500</v>
      </c>
      <c r="J660" s="80">
        <v>2500</v>
      </c>
      <c r="K660" s="80">
        <v>1000</v>
      </c>
      <c r="L660" s="80">
        <v>1000</v>
      </c>
      <c r="M660" s="80">
        <v>1000</v>
      </c>
      <c r="N660" s="81">
        <v>1000</v>
      </c>
    </row>
    <row r="661" spans="1:14" x14ac:dyDescent="0.45">
      <c r="A661" s="78">
        <f t="shared" si="34"/>
        <v>376.66666666666669</v>
      </c>
      <c r="B661" s="79">
        <f t="shared" si="35"/>
        <v>11.522123893805309</v>
      </c>
      <c r="C661" s="60" t="s">
        <v>1123</v>
      </c>
      <c r="D661" s="61" t="s">
        <v>1130</v>
      </c>
      <c r="E661" s="61" t="s">
        <v>1184</v>
      </c>
      <c r="F661" s="61" t="s">
        <v>330</v>
      </c>
      <c r="G661" s="61" t="s">
        <v>1506</v>
      </c>
      <c r="H661" s="66">
        <v>4340</v>
      </c>
      <c r="I661" s="80">
        <v>500</v>
      </c>
      <c r="J661" s="80">
        <v>500</v>
      </c>
      <c r="K661" s="80">
        <v>130</v>
      </c>
      <c r="L661" s="80">
        <v>130</v>
      </c>
      <c r="M661" s="80">
        <v>130</v>
      </c>
      <c r="N661" s="81">
        <v>130</v>
      </c>
    </row>
    <row r="662" spans="1:14" x14ac:dyDescent="0.45">
      <c r="A662" s="78">
        <f t="shared" si="34"/>
        <v>11666.666666666666</v>
      </c>
      <c r="B662" s="79">
        <f t="shared" si="35"/>
        <v>2.4617142857142857</v>
      </c>
      <c r="C662" s="60" t="s">
        <v>1122</v>
      </c>
      <c r="D662" s="61" t="s">
        <v>1139</v>
      </c>
      <c r="E662" s="61" t="s">
        <v>1244</v>
      </c>
      <c r="F662" s="61" t="s">
        <v>776</v>
      </c>
      <c r="G662" s="61" t="s">
        <v>1951</v>
      </c>
      <c r="H662" s="66">
        <v>28720</v>
      </c>
      <c r="I662" s="80">
        <v>11000</v>
      </c>
      <c r="J662" s="80">
        <v>11000</v>
      </c>
      <c r="K662" s="80">
        <v>13000</v>
      </c>
      <c r="L662" s="80">
        <v>13000</v>
      </c>
      <c r="M662" s="80">
        <v>16500</v>
      </c>
      <c r="N662" s="81">
        <v>16500</v>
      </c>
    </row>
    <row r="663" spans="1:14" x14ac:dyDescent="0.45">
      <c r="A663" s="78">
        <f t="shared" si="34"/>
        <v>1383.3333333333333</v>
      </c>
      <c r="B663" s="79">
        <f t="shared" si="35"/>
        <v>12.315903614457833</v>
      </c>
      <c r="C663" s="60" t="s">
        <v>1123</v>
      </c>
      <c r="D663" s="61" t="s">
        <v>1136</v>
      </c>
      <c r="E663" s="61" t="s">
        <v>1256</v>
      </c>
      <c r="F663" s="61" t="s">
        <v>889</v>
      </c>
      <c r="G663" s="61" t="s">
        <v>2064</v>
      </c>
      <c r="H663" s="66">
        <v>17037</v>
      </c>
      <c r="I663" s="80">
        <v>2000</v>
      </c>
      <c r="J663" s="80">
        <v>2000</v>
      </c>
      <c r="K663" s="80">
        <v>150</v>
      </c>
      <c r="L663" s="80">
        <v>150</v>
      </c>
      <c r="M663" s="80">
        <v>150</v>
      </c>
      <c r="N663" s="81">
        <v>150</v>
      </c>
    </row>
    <row r="664" spans="1:14" x14ac:dyDescent="0.45">
      <c r="A664" s="78">
        <f t="shared" si="34"/>
        <v>883.33333333333337</v>
      </c>
      <c r="B664" s="79">
        <f t="shared" si="35"/>
        <v>9.2026415094339615</v>
      </c>
      <c r="C664" s="60" t="s">
        <v>1123</v>
      </c>
      <c r="D664" s="61" t="s">
        <v>1136</v>
      </c>
      <c r="E664" s="61" t="s">
        <v>1256</v>
      </c>
      <c r="F664" s="61" t="s">
        <v>887</v>
      </c>
      <c r="G664" s="61" t="s">
        <v>2062</v>
      </c>
      <c r="H664" s="66">
        <v>8129</v>
      </c>
      <c r="I664" s="80">
        <v>1000</v>
      </c>
      <c r="J664" s="80">
        <v>1000</v>
      </c>
      <c r="K664" s="80">
        <v>650</v>
      </c>
      <c r="L664" s="80">
        <v>650</v>
      </c>
      <c r="M664" s="80">
        <v>650</v>
      </c>
      <c r="N664" s="81">
        <v>650</v>
      </c>
    </row>
    <row r="665" spans="1:14" x14ac:dyDescent="0.45">
      <c r="A665" s="78">
        <f t="shared" si="34"/>
        <v>100</v>
      </c>
      <c r="B665" s="79">
        <f t="shared" si="35"/>
        <v>12.58</v>
      </c>
      <c r="C665" s="60" t="s">
        <v>1121</v>
      </c>
      <c r="D665" s="61" t="s">
        <v>1143</v>
      </c>
      <c r="E665" s="61" t="s">
        <v>1217</v>
      </c>
      <c r="F665" s="61" t="s">
        <v>556</v>
      </c>
      <c r="G665" s="61" t="s">
        <v>1732</v>
      </c>
      <c r="H665" s="66">
        <v>1258</v>
      </c>
      <c r="I665" s="80">
        <v>100</v>
      </c>
      <c r="J665" s="80">
        <v>100</v>
      </c>
      <c r="K665" s="80">
        <v>100</v>
      </c>
      <c r="L665" s="80">
        <v>100</v>
      </c>
      <c r="M665" s="80">
        <v>100</v>
      </c>
      <c r="N665" s="81">
        <v>100</v>
      </c>
    </row>
    <row r="666" spans="1:14" x14ac:dyDescent="0.45">
      <c r="A666" s="78">
        <f t="shared" si="34"/>
        <v>80</v>
      </c>
      <c r="B666" s="79">
        <f t="shared" si="35"/>
        <v>20.350000000000001</v>
      </c>
      <c r="C666" s="60" t="s">
        <v>1121</v>
      </c>
      <c r="D666" s="61" t="s">
        <v>1143</v>
      </c>
      <c r="E666" s="61" t="s">
        <v>1217</v>
      </c>
      <c r="F666" s="61" t="s">
        <v>557</v>
      </c>
      <c r="G666" s="61" t="s">
        <v>1733</v>
      </c>
      <c r="H666" s="66">
        <v>1628</v>
      </c>
      <c r="I666" s="80">
        <v>80</v>
      </c>
      <c r="J666" s="80">
        <v>80</v>
      </c>
      <c r="K666" s="80">
        <v>80</v>
      </c>
      <c r="L666" s="80">
        <v>80</v>
      </c>
      <c r="M666" s="80">
        <v>80</v>
      </c>
      <c r="N666" s="81">
        <v>80</v>
      </c>
    </row>
    <row r="667" spans="1:14" x14ac:dyDescent="0.45">
      <c r="A667" s="78">
        <f t="shared" si="34"/>
        <v>80</v>
      </c>
      <c r="B667" s="79">
        <f t="shared" si="35"/>
        <v>21.462499999999999</v>
      </c>
      <c r="C667" s="60" t="s">
        <v>1121</v>
      </c>
      <c r="D667" s="61" t="s">
        <v>1143</v>
      </c>
      <c r="E667" s="61" t="s">
        <v>1217</v>
      </c>
      <c r="F667" s="61" t="s">
        <v>558</v>
      </c>
      <c r="G667" s="61" t="s">
        <v>1734</v>
      </c>
      <c r="H667" s="66">
        <v>1717</v>
      </c>
      <c r="I667" s="80">
        <v>80</v>
      </c>
      <c r="J667" s="80">
        <v>80</v>
      </c>
      <c r="K667" s="80">
        <v>80</v>
      </c>
      <c r="L667" s="80">
        <v>80</v>
      </c>
      <c r="M667" s="80">
        <v>80</v>
      </c>
      <c r="N667" s="81">
        <v>80</v>
      </c>
    </row>
    <row r="668" spans="1:14" x14ac:dyDescent="0.45">
      <c r="A668" s="78">
        <f t="shared" si="34"/>
        <v>626.66666666666663</v>
      </c>
      <c r="B668" s="79">
        <f t="shared" si="35"/>
        <v>15.16276595744681</v>
      </c>
      <c r="C668" s="60" t="s">
        <v>1123</v>
      </c>
      <c r="D668" s="61" t="s">
        <v>1140</v>
      </c>
      <c r="E668" s="61" t="s">
        <v>1263</v>
      </c>
      <c r="F668" s="61" t="s">
        <v>946</v>
      </c>
      <c r="G668" s="61" t="s">
        <v>2121</v>
      </c>
      <c r="H668" s="66">
        <v>9502</v>
      </c>
      <c r="I668" s="80">
        <v>800</v>
      </c>
      <c r="J668" s="80">
        <v>800</v>
      </c>
      <c r="K668" s="80">
        <v>280</v>
      </c>
      <c r="L668" s="80">
        <v>280</v>
      </c>
      <c r="M668" s="80">
        <v>280</v>
      </c>
      <c r="N668" s="81">
        <v>280</v>
      </c>
    </row>
    <row r="669" spans="1:14" x14ac:dyDescent="0.45">
      <c r="A669" s="78">
        <f t="shared" si="34"/>
        <v>628.33333333333337</v>
      </c>
      <c r="B669" s="79">
        <f t="shared" si="35"/>
        <v>23.902917771883288</v>
      </c>
      <c r="C669" s="60" t="s">
        <v>1123</v>
      </c>
      <c r="D669" s="61" t="s">
        <v>1140</v>
      </c>
      <c r="E669" s="61" t="s">
        <v>1263</v>
      </c>
      <c r="F669" s="61" t="s">
        <v>951</v>
      </c>
      <c r="G669" s="61" t="s">
        <v>2126</v>
      </c>
      <c r="H669" s="66">
        <v>15019</v>
      </c>
      <c r="I669" s="80">
        <v>800</v>
      </c>
      <c r="J669" s="80">
        <v>800</v>
      </c>
      <c r="K669" s="80">
        <v>285</v>
      </c>
      <c r="L669" s="80">
        <v>285</v>
      </c>
      <c r="M669" s="80">
        <v>285</v>
      </c>
      <c r="N669" s="81">
        <v>285</v>
      </c>
    </row>
    <row r="670" spans="1:14" x14ac:dyDescent="0.45">
      <c r="A670" s="78">
        <f t="shared" si="34"/>
        <v>476.66666666666669</v>
      </c>
      <c r="B670" s="79">
        <f t="shared" si="35"/>
        <v>2.8867132867132868</v>
      </c>
      <c r="C670" s="60" t="s">
        <v>1123</v>
      </c>
      <c r="D670" s="61" t="s">
        <v>1136</v>
      </c>
      <c r="E670" s="61" t="s">
        <v>1278</v>
      </c>
      <c r="F670" s="61" t="s">
        <v>1099</v>
      </c>
      <c r="G670" s="61" t="s">
        <v>2274</v>
      </c>
      <c r="H670" s="66">
        <v>1376</v>
      </c>
      <c r="I670" s="80">
        <v>600</v>
      </c>
      <c r="J670" s="80">
        <v>600</v>
      </c>
      <c r="K670" s="80">
        <v>230</v>
      </c>
      <c r="L670" s="80">
        <v>230</v>
      </c>
      <c r="M670" s="80">
        <v>230</v>
      </c>
      <c r="N670" s="81">
        <v>230</v>
      </c>
    </row>
    <row r="671" spans="1:14" x14ac:dyDescent="0.45">
      <c r="A671" s="78">
        <f t="shared" si="34"/>
        <v>258.33333333333331</v>
      </c>
      <c r="B671" s="79">
        <f t="shared" si="35"/>
        <v>7.2309677419354843</v>
      </c>
      <c r="C671" s="60" t="s">
        <v>1123</v>
      </c>
      <c r="D671" s="61" t="s">
        <v>1136</v>
      </c>
      <c r="E671" s="61" t="s">
        <v>1278</v>
      </c>
      <c r="F671" s="61" t="s">
        <v>1101</v>
      </c>
      <c r="G671" s="61" t="s">
        <v>2276</v>
      </c>
      <c r="H671" s="66">
        <v>1868</v>
      </c>
      <c r="I671" s="80">
        <v>300</v>
      </c>
      <c r="J671" s="80">
        <v>300</v>
      </c>
      <c r="K671" s="80">
        <v>175</v>
      </c>
      <c r="L671" s="80">
        <v>175</v>
      </c>
      <c r="M671" s="80">
        <v>175</v>
      </c>
      <c r="N671" s="81">
        <v>175</v>
      </c>
    </row>
    <row r="672" spans="1:14" x14ac:dyDescent="0.45">
      <c r="A672" s="78">
        <f t="shared" si="34"/>
        <v>320</v>
      </c>
      <c r="B672" s="79">
        <f t="shared" si="35"/>
        <v>14.793749999999999</v>
      </c>
      <c r="C672" s="60" t="s">
        <v>1123</v>
      </c>
      <c r="D672" s="61" t="s">
        <v>1136</v>
      </c>
      <c r="E672" s="61" t="s">
        <v>1278</v>
      </c>
      <c r="F672" s="61" t="s">
        <v>1100</v>
      </c>
      <c r="G672" s="61" t="s">
        <v>2275</v>
      </c>
      <c r="H672" s="66">
        <v>4734</v>
      </c>
      <c r="I672" s="80">
        <v>400</v>
      </c>
      <c r="J672" s="80">
        <v>400</v>
      </c>
      <c r="K672" s="80">
        <v>160</v>
      </c>
      <c r="L672" s="80">
        <v>160</v>
      </c>
      <c r="M672" s="80">
        <v>160</v>
      </c>
      <c r="N672" s="81">
        <v>160</v>
      </c>
    </row>
    <row r="673" spans="1:14" x14ac:dyDescent="0.45">
      <c r="A673" s="78">
        <f t="shared" si="34"/>
        <v>800</v>
      </c>
      <c r="B673" s="79">
        <f t="shared" si="35"/>
        <v>4.1912500000000001</v>
      </c>
      <c r="C673" s="60" t="s">
        <v>1123</v>
      </c>
      <c r="D673" s="61" t="s">
        <v>1136</v>
      </c>
      <c r="E673" s="61" t="s">
        <v>1256</v>
      </c>
      <c r="F673" s="61" t="s">
        <v>884</v>
      </c>
      <c r="G673" s="61" t="s">
        <v>2059</v>
      </c>
      <c r="H673" s="66">
        <v>3353</v>
      </c>
      <c r="I673" s="80">
        <v>1000</v>
      </c>
      <c r="J673" s="80">
        <v>1000</v>
      </c>
      <c r="K673" s="80">
        <v>400</v>
      </c>
      <c r="L673" s="80">
        <v>400</v>
      </c>
      <c r="M673" s="80">
        <v>400</v>
      </c>
      <c r="N673" s="81">
        <v>400</v>
      </c>
    </row>
    <row r="674" spans="1:14" x14ac:dyDescent="0.45">
      <c r="A674" s="78">
        <f t="shared" si="34"/>
        <v>100</v>
      </c>
      <c r="B674" s="79">
        <f t="shared" si="35"/>
        <v>12.99</v>
      </c>
      <c r="C674" s="60" t="s">
        <v>1121</v>
      </c>
      <c r="D674" s="61" t="s">
        <v>1143</v>
      </c>
      <c r="E674" s="61" t="s">
        <v>1217</v>
      </c>
      <c r="F674" s="61" t="s">
        <v>559</v>
      </c>
      <c r="G674" s="61" t="s">
        <v>1735</v>
      </c>
      <c r="H674" s="66">
        <v>1299</v>
      </c>
      <c r="I674" s="80">
        <v>100</v>
      </c>
      <c r="J674" s="80">
        <v>100</v>
      </c>
      <c r="K674" s="80">
        <v>100</v>
      </c>
      <c r="L674" s="80">
        <v>100</v>
      </c>
      <c r="M674" s="80">
        <v>100</v>
      </c>
      <c r="N674" s="81">
        <v>100</v>
      </c>
    </row>
    <row r="675" spans="1:14" x14ac:dyDescent="0.45">
      <c r="A675" s="78">
        <f t="shared" si="34"/>
        <v>33.333333333333336</v>
      </c>
      <c r="B675" s="79">
        <f t="shared" si="35"/>
        <v>14.129999999999999</v>
      </c>
      <c r="C675" s="60" t="s">
        <v>1123</v>
      </c>
      <c r="D675" s="61" t="s">
        <v>1141</v>
      </c>
      <c r="E675" s="61" t="s">
        <v>1253</v>
      </c>
      <c r="F675" s="61" t="s">
        <v>854</v>
      </c>
      <c r="G675" s="61" t="s">
        <v>2029</v>
      </c>
      <c r="H675" s="66">
        <v>471</v>
      </c>
      <c r="I675" s="80">
        <v>50</v>
      </c>
      <c r="J675" s="80">
        <v>50</v>
      </c>
      <c r="K675" s="80">
        <v>0</v>
      </c>
      <c r="L675" s="80">
        <v>0</v>
      </c>
      <c r="M675" s="80">
        <v>0</v>
      </c>
      <c r="N675" s="81">
        <v>0</v>
      </c>
    </row>
    <row r="676" spans="1:14" x14ac:dyDescent="0.45">
      <c r="A676" s="78">
        <f t="shared" si="34"/>
        <v>140</v>
      </c>
      <c r="B676" s="79">
        <f t="shared" si="35"/>
        <v>23.407142857142858</v>
      </c>
      <c r="C676" s="60" t="s">
        <v>1123</v>
      </c>
      <c r="D676" s="61" t="s">
        <v>1141</v>
      </c>
      <c r="E676" s="61" t="s">
        <v>1253</v>
      </c>
      <c r="F676" s="61" t="s">
        <v>852</v>
      </c>
      <c r="G676" s="61" t="s">
        <v>2027</v>
      </c>
      <c r="H676" s="66">
        <v>3277</v>
      </c>
      <c r="I676" s="80">
        <v>200</v>
      </c>
      <c r="J676" s="80">
        <v>200</v>
      </c>
      <c r="K676" s="80">
        <v>20</v>
      </c>
      <c r="L676" s="80">
        <v>20</v>
      </c>
      <c r="M676" s="80">
        <v>20</v>
      </c>
      <c r="N676" s="81">
        <v>20</v>
      </c>
    </row>
    <row r="677" spans="1:14" x14ac:dyDescent="0.45">
      <c r="A677" s="78">
        <f t="shared" si="34"/>
        <v>73.333333333333329</v>
      </c>
      <c r="B677" s="79">
        <f t="shared" si="35"/>
        <v>32.018181818181823</v>
      </c>
      <c r="C677" s="60" t="s">
        <v>1123</v>
      </c>
      <c r="D677" s="61" t="s">
        <v>1141</v>
      </c>
      <c r="E677" s="61" t="s">
        <v>1253</v>
      </c>
      <c r="F677" s="61" t="s">
        <v>851</v>
      </c>
      <c r="G677" s="61" t="s">
        <v>2026</v>
      </c>
      <c r="H677" s="66">
        <v>2348</v>
      </c>
      <c r="I677" s="80">
        <v>100</v>
      </c>
      <c r="J677" s="80">
        <v>100</v>
      </c>
      <c r="K677" s="80">
        <v>20</v>
      </c>
      <c r="L677" s="80">
        <v>20</v>
      </c>
      <c r="M677" s="80">
        <v>20</v>
      </c>
      <c r="N677" s="81">
        <v>20</v>
      </c>
    </row>
    <row r="678" spans="1:14" x14ac:dyDescent="0.45">
      <c r="A678" s="78">
        <f t="shared" si="34"/>
        <v>1516.6666666666667</v>
      </c>
      <c r="B678" s="79">
        <f t="shared" si="35"/>
        <v>11.229230769230769</v>
      </c>
      <c r="C678" s="60" t="s">
        <v>1123</v>
      </c>
      <c r="D678" s="61" t="s">
        <v>1141</v>
      </c>
      <c r="E678" s="61" t="s">
        <v>1253</v>
      </c>
      <c r="F678" s="61" t="s">
        <v>853</v>
      </c>
      <c r="G678" s="61" t="s">
        <v>2028</v>
      </c>
      <c r="H678" s="66">
        <v>17031</v>
      </c>
      <c r="I678" s="80">
        <v>2000</v>
      </c>
      <c r="J678" s="80">
        <v>2000</v>
      </c>
      <c r="K678" s="80">
        <v>550</v>
      </c>
      <c r="L678" s="80">
        <v>550</v>
      </c>
      <c r="M678" s="80">
        <v>550</v>
      </c>
      <c r="N678" s="81">
        <v>550</v>
      </c>
    </row>
    <row r="679" spans="1:14" x14ac:dyDescent="0.45">
      <c r="A679" s="78">
        <f t="shared" si="34"/>
        <v>350</v>
      </c>
      <c r="B679" s="79">
        <f t="shared" si="35"/>
        <v>3.4514285714285715</v>
      </c>
      <c r="C679" s="60" t="s">
        <v>1123</v>
      </c>
      <c r="D679" s="61" t="s">
        <v>1141</v>
      </c>
      <c r="E679" s="61" t="s">
        <v>1253</v>
      </c>
      <c r="F679" s="61" t="s">
        <v>856</v>
      </c>
      <c r="G679" s="61" t="s">
        <v>2031</v>
      </c>
      <c r="H679" s="66">
        <v>1208</v>
      </c>
      <c r="I679" s="80">
        <v>500</v>
      </c>
      <c r="J679" s="80">
        <v>500</v>
      </c>
      <c r="K679" s="80">
        <v>50</v>
      </c>
      <c r="L679" s="80">
        <v>50</v>
      </c>
      <c r="M679" s="80">
        <v>50</v>
      </c>
      <c r="N679" s="81">
        <v>50</v>
      </c>
    </row>
    <row r="680" spans="1:14" x14ac:dyDescent="0.45">
      <c r="A680" s="78">
        <f t="shared" si="34"/>
        <v>350</v>
      </c>
      <c r="B680" s="79">
        <f t="shared" si="35"/>
        <v>13.817142857142857</v>
      </c>
      <c r="C680" s="60" t="s">
        <v>1123</v>
      </c>
      <c r="D680" s="61" t="s">
        <v>1141</v>
      </c>
      <c r="E680" s="61" t="s">
        <v>1253</v>
      </c>
      <c r="F680" s="61" t="s">
        <v>855</v>
      </c>
      <c r="G680" s="61" t="s">
        <v>2030</v>
      </c>
      <c r="H680" s="66">
        <v>4836</v>
      </c>
      <c r="I680" s="80">
        <v>500</v>
      </c>
      <c r="J680" s="80">
        <v>500</v>
      </c>
      <c r="K680" s="80">
        <v>50</v>
      </c>
      <c r="L680" s="80">
        <v>50</v>
      </c>
      <c r="M680" s="80">
        <v>50</v>
      </c>
      <c r="N680" s="81">
        <v>50</v>
      </c>
    </row>
    <row r="681" spans="1:14" x14ac:dyDescent="0.45">
      <c r="A681" s="78">
        <f t="shared" si="34"/>
        <v>1333.6666666666667</v>
      </c>
      <c r="B681" s="79">
        <f t="shared" si="35"/>
        <v>5.0019995001249686</v>
      </c>
      <c r="C681" s="60" t="s">
        <v>1123</v>
      </c>
      <c r="D681" s="61" t="s">
        <v>1136</v>
      </c>
      <c r="E681" s="61" t="s">
        <v>1256</v>
      </c>
      <c r="F681" s="61" t="s">
        <v>891</v>
      </c>
      <c r="G681" s="61" t="s">
        <v>2066</v>
      </c>
      <c r="H681" s="66">
        <v>6671</v>
      </c>
      <c r="I681" s="80">
        <v>2000</v>
      </c>
      <c r="J681" s="80">
        <v>2000</v>
      </c>
      <c r="K681" s="80">
        <v>1</v>
      </c>
      <c r="L681" s="80">
        <v>1</v>
      </c>
      <c r="M681" s="80">
        <v>1</v>
      </c>
      <c r="N681" s="81">
        <v>1</v>
      </c>
    </row>
    <row r="682" spans="1:14" x14ac:dyDescent="0.45">
      <c r="A682" s="78">
        <f t="shared" si="34"/>
        <v>8000</v>
      </c>
      <c r="B682" s="79">
        <f t="shared" si="35"/>
        <v>5.1991250000000004</v>
      </c>
      <c r="C682" s="60" t="s">
        <v>1122</v>
      </c>
      <c r="D682" s="61" t="s">
        <v>1136</v>
      </c>
      <c r="E682" s="61" t="s">
        <v>1264</v>
      </c>
      <c r="F682" s="61" t="s">
        <v>953</v>
      </c>
      <c r="G682" s="61" t="s">
        <v>2128</v>
      </c>
      <c r="H682" s="66">
        <v>41593</v>
      </c>
      <c r="I682" s="80">
        <v>8000</v>
      </c>
      <c r="J682" s="80">
        <v>8000</v>
      </c>
      <c r="K682" s="80">
        <v>8000</v>
      </c>
      <c r="L682" s="80">
        <v>11890</v>
      </c>
      <c r="M682" s="80">
        <v>11890</v>
      </c>
      <c r="N682" s="81">
        <v>11890</v>
      </c>
    </row>
    <row r="683" spans="1:14" x14ac:dyDescent="0.45">
      <c r="A683" s="78">
        <f t="shared" si="34"/>
        <v>80000</v>
      </c>
      <c r="B683" s="79">
        <f t="shared" si="35"/>
        <v>8.5540249999999993</v>
      </c>
      <c r="C683" s="60" t="s">
        <v>1122</v>
      </c>
      <c r="D683" s="61" t="s">
        <v>1136</v>
      </c>
      <c r="E683" s="61" t="s">
        <v>1264</v>
      </c>
      <c r="F683" s="61" t="s">
        <v>962</v>
      </c>
      <c r="G683" s="61" t="s">
        <v>2137</v>
      </c>
      <c r="H683" s="66">
        <v>684322</v>
      </c>
      <c r="I683" s="80">
        <v>80000</v>
      </c>
      <c r="J683" s="80">
        <v>80000</v>
      </c>
      <c r="K683" s="80">
        <v>80000</v>
      </c>
      <c r="L683" s="80">
        <v>110000</v>
      </c>
      <c r="M683" s="80">
        <v>110000</v>
      </c>
      <c r="N683" s="81">
        <v>110000</v>
      </c>
    </row>
    <row r="684" spans="1:14" x14ac:dyDescent="0.45">
      <c r="A684" s="78">
        <f t="shared" si="34"/>
        <v>3383.3333333333335</v>
      </c>
      <c r="B684" s="79">
        <f t="shared" si="35"/>
        <v>1.0743842364532019</v>
      </c>
      <c r="C684" s="60" t="s">
        <v>1123</v>
      </c>
      <c r="D684" s="61" t="s">
        <v>1136</v>
      </c>
      <c r="E684" s="61" t="s">
        <v>1264</v>
      </c>
      <c r="F684" s="61" t="s">
        <v>971</v>
      </c>
      <c r="G684" s="61" t="s">
        <v>2146</v>
      </c>
      <c r="H684" s="66">
        <v>3635</v>
      </c>
      <c r="I684" s="80">
        <v>4000</v>
      </c>
      <c r="J684" s="80">
        <v>4000</v>
      </c>
      <c r="K684" s="80">
        <v>2150</v>
      </c>
      <c r="L684" s="80">
        <v>2150</v>
      </c>
      <c r="M684" s="80">
        <v>2150</v>
      </c>
      <c r="N684" s="81">
        <v>2150</v>
      </c>
    </row>
    <row r="685" spans="1:14" x14ac:dyDescent="0.45">
      <c r="A685" s="78">
        <f t="shared" si="34"/>
        <v>95000</v>
      </c>
      <c r="B685" s="79">
        <f t="shared" si="35"/>
        <v>7.7767789473684212</v>
      </c>
      <c r="C685" s="60" t="s">
        <v>1122</v>
      </c>
      <c r="D685" s="61" t="s">
        <v>1136</v>
      </c>
      <c r="E685" s="61" t="s">
        <v>1264</v>
      </c>
      <c r="F685" s="61" t="s">
        <v>956</v>
      </c>
      <c r="G685" s="61" t="s">
        <v>2131</v>
      </c>
      <c r="H685" s="66">
        <v>738794</v>
      </c>
      <c r="I685" s="80">
        <v>95000</v>
      </c>
      <c r="J685" s="80">
        <v>95000</v>
      </c>
      <c r="K685" s="80">
        <v>95000</v>
      </c>
      <c r="L685" s="80">
        <v>138000</v>
      </c>
      <c r="M685" s="80">
        <v>138000</v>
      </c>
      <c r="N685" s="81">
        <v>138000</v>
      </c>
    </row>
    <row r="686" spans="1:14" x14ac:dyDescent="0.45">
      <c r="A686" s="78">
        <f t="shared" si="34"/>
        <v>1000</v>
      </c>
      <c r="B686" s="79">
        <f t="shared" si="35"/>
        <v>1.946</v>
      </c>
      <c r="C686" s="60" t="s">
        <v>1123</v>
      </c>
      <c r="D686" s="61" t="s">
        <v>1144</v>
      </c>
      <c r="E686" s="61" t="s">
        <v>1151</v>
      </c>
      <c r="F686" s="61" t="s">
        <v>127</v>
      </c>
      <c r="G686" s="61" t="s">
        <v>1303</v>
      </c>
      <c r="H686" s="66">
        <v>1946</v>
      </c>
      <c r="I686" s="80">
        <v>1500</v>
      </c>
      <c r="J686" s="80">
        <v>1500</v>
      </c>
      <c r="K686" s="80">
        <v>0</v>
      </c>
      <c r="L686" s="80">
        <v>0</v>
      </c>
      <c r="M686" s="80">
        <v>0</v>
      </c>
      <c r="N686" s="81">
        <v>0</v>
      </c>
    </row>
    <row r="687" spans="1:14" x14ac:dyDescent="0.45">
      <c r="A687" s="78">
        <f t="shared" si="34"/>
        <v>1353.3333333333333</v>
      </c>
      <c r="B687" s="79">
        <f t="shared" si="35"/>
        <v>9.7773399014778324</v>
      </c>
      <c r="C687" s="60" t="s">
        <v>1123</v>
      </c>
      <c r="D687" s="61" t="s">
        <v>1140</v>
      </c>
      <c r="E687" s="61" t="s">
        <v>1152</v>
      </c>
      <c r="F687" s="61" t="s">
        <v>130</v>
      </c>
      <c r="G687" s="61" t="s">
        <v>1306</v>
      </c>
      <c r="H687" s="66">
        <v>13232</v>
      </c>
      <c r="I687" s="80">
        <v>1700</v>
      </c>
      <c r="J687" s="80">
        <v>1700</v>
      </c>
      <c r="K687" s="80">
        <v>660</v>
      </c>
      <c r="L687" s="80">
        <v>660</v>
      </c>
      <c r="M687" s="80">
        <v>660</v>
      </c>
      <c r="N687" s="81">
        <v>660</v>
      </c>
    </row>
    <row r="688" spans="1:14" x14ac:dyDescent="0.45">
      <c r="A688" s="78">
        <f t="shared" si="34"/>
        <v>700</v>
      </c>
      <c r="B688" s="79">
        <f t="shared" si="35"/>
        <v>16.014285714285716</v>
      </c>
      <c r="C688" s="60" t="s">
        <v>1123</v>
      </c>
      <c r="D688" s="61" t="s">
        <v>1136</v>
      </c>
      <c r="E688" s="61" t="s">
        <v>1264</v>
      </c>
      <c r="F688" s="61" t="s">
        <v>972</v>
      </c>
      <c r="G688" s="61" t="s">
        <v>2147</v>
      </c>
      <c r="H688" s="66">
        <v>11210</v>
      </c>
      <c r="I688" s="80">
        <v>700</v>
      </c>
      <c r="J688" s="80">
        <v>700</v>
      </c>
      <c r="K688" s="80">
        <v>700</v>
      </c>
      <c r="L688" s="80">
        <v>700</v>
      </c>
      <c r="M688" s="80">
        <v>700</v>
      </c>
      <c r="N688" s="81">
        <v>700</v>
      </c>
    </row>
    <row r="689" spans="1:14" x14ac:dyDescent="0.45">
      <c r="A689" s="78">
        <f t="shared" si="34"/>
        <v>586.66666666666663</v>
      </c>
      <c r="B689" s="79">
        <f t="shared" si="35"/>
        <v>12.492613636363638</v>
      </c>
      <c r="C689" s="60" t="s">
        <v>1123</v>
      </c>
      <c r="D689" s="61" t="s">
        <v>1136</v>
      </c>
      <c r="E689" s="61" t="s">
        <v>1257</v>
      </c>
      <c r="F689" s="61" t="s">
        <v>880</v>
      </c>
      <c r="G689" s="61" t="s">
        <v>2055</v>
      </c>
      <c r="H689" s="66">
        <v>7329</v>
      </c>
      <c r="I689" s="80">
        <v>700</v>
      </c>
      <c r="J689" s="80">
        <v>700</v>
      </c>
      <c r="K689" s="80">
        <v>360</v>
      </c>
      <c r="L689" s="80">
        <v>360</v>
      </c>
      <c r="M689" s="80">
        <v>360</v>
      </c>
      <c r="N689" s="81">
        <v>360</v>
      </c>
    </row>
    <row r="690" spans="1:14" x14ac:dyDescent="0.45">
      <c r="A690" s="78">
        <f t="shared" si="34"/>
        <v>220</v>
      </c>
      <c r="B690" s="79">
        <f t="shared" si="35"/>
        <v>4.4954545454545451</v>
      </c>
      <c r="C690" s="60" t="s">
        <v>1123</v>
      </c>
      <c r="D690" s="61" t="s">
        <v>1136</v>
      </c>
      <c r="E690" s="61" t="s">
        <v>1257</v>
      </c>
      <c r="F690" s="61" t="s">
        <v>879</v>
      </c>
      <c r="G690" s="61" t="s">
        <v>2054</v>
      </c>
      <c r="H690" s="66">
        <v>989</v>
      </c>
      <c r="I690" s="80">
        <v>300</v>
      </c>
      <c r="J690" s="80">
        <v>300</v>
      </c>
      <c r="K690" s="80">
        <v>60</v>
      </c>
      <c r="L690" s="80">
        <v>60</v>
      </c>
      <c r="M690" s="80">
        <v>60</v>
      </c>
      <c r="N690" s="81">
        <v>60</v>
      </c>
    </row>
    <row r="691" spans="1:14" x14ac:dyDescent="0.45">
      <c r="A691" s="78">
        <f t="shared" si="34"/>
        <v>40000</v>
      </c>
      <c r="B691" s="79">
        <f t="shared" si="35"/>
        <v>7.4999999999999993E-5</v>
      </c>
      <c r="C691" s="60" t="s">
        <v>1121</v>
      </c>
      <c r="D691" s="61" t="s">
        <v>1144</v>
      </c>
      <c r="E691" s="61" t="s">
        <v>1219</v>
      </c>
      <c r="F691" s="61" t="s">
        <v>577</v>
      </c>
      <c r="G691" s="61" t="s">
        <v>1752</v>
      </c>
      <c r="H691" s="66">
        <v>3</v>
      </c>
      <c r="I691" s="80">
        <v>40000</v>
      </c>
      <c r="J691" s="80">
        <v>40000</v>
      </c>
      <c r="K691" s="80">
        <v>40000</v>
      </c>
      <c r="L691" s="80">
        <v>40000</v>
      </c>
      <c r="M691" s="80">
        <v>40000</v>
      </c>
      <c r="N691" s="81">
        <v>40000</v>
      </c>
    </row>
    <row r="692" spans="1:14" x14ac:dyDescent="0.45">
      <c r="A692" s="78">
        <f t="shared" si="34"/>
        <v>1116.6666666666667</v>
      </c>
      <c r="B692" s="79">
        <f t="shared" si="35"/>
        <v>4.2385074626865666</v>
      </c>
      <c r="C692" s="60" t="s">
        <v>1121</v>
      </c>
      <c r="D692" s="61" t="s">
        <v>1130</v>
      </c>
      <c r="E692" s="61" t="s">
        <v>1182</v>
      </c>
      <c r="F692" s="61" t="s">
        <v>316</v>
      </c>
      <c r="G692" s="61" t="s">
        <v>1492</v>
      </c>
      <c r="H692" s="66">
        <v>4733</v>
      </c>
      <c r="I692" s="80">
        <v>1250</v>
      </c>
      <c r="J692" s="80">
        <v>1050</v>
      </c>
      <c r="K692" s="80">
        <v>1050</v>
      </c>
      <c r="L692" s="80">
        <v>750</v>
      </c>
      <c r="M692" s="80">
        <v>750</v>
      </c>
      <c r="N692" s="81">
        <v>750</v>
      </c>
    </row>
    <row r="693" spans="1:14" x14ac:dyDescent="0.45">
      <c r="A693" s="78">
        <f t="shared" si="34"/>
        <v>215</v>
      </c>
      <c r="B693" s="79">
        <f t="shared" si="35"/>
        <v>4.7906976744186043</v>
      </c>
      <c r="C693" s="60" t="s">
        <v>1121</v>
      </c>
      <c r="D693" s="61" t="s">
        <v>1130</v>
      </c>
      <c r="E693" s="61" t="s">
        <v>1182</v>
      </c>
      <c r="F693" s="61" t="s">
        <v>315</v>
      </c>
      <c r="G693" s="61" t="s">
        <v>1491</v>
      </c>
      <c r="H693" s="66">
        <v>1030</v>
      </c>
      <c r="I693" s="80">
        <v>215</v>
      </c>
      <c r="J693" s="80">
        <v>215</v>
      </c>
      <c r="K693" s="80">
        <v>215</v>
      </c>
      <c r="L693" s="80">
        <v>215</v>
      </c>
      <c r="M693" s="80">
        <v>215</v>
      </c>
      <c r="N693" s="81">
        <v>0</v>
      </c>
    </row>
    <row r="694" spans="1:14" x14ac:dyDescent="0.45">
      <c r="A694" s="78">
        <f t="shared" si="34"/>
        <v>0</v>
      </c>
      <c r="B694" s="79">
        <f t="shared" si="35"/>
        <v>0</v>
      </c>
      <c r="C694" s="60" t="s">
        <v>1123</v>
      </c>
      <c r="D694" s="61" t="s">
        <v>1136</v>
      </c>
      <c r="E694" s="61" t="s">
        <v>1251</v>
      </c>
      <c r="F694" s="61" t="s">
        <v>813</v>
      </c>
      <c r="G694" s="61" t="s">
        <v>1988</v>
      </c>
      <c r="H694" s="66">
        <v>0</v>
      </c>
      <c r="I694" s="80">
        <v>0</v>
      </c>
      <c r="J694" s="80">
        <v>0</v>
      </c>
      <c r="K694" s="80">
        <v>0</v>
      </c>
      <c r="L694" s="80">
        <v>0</v>
      </c>
      <c r="M694" s="80">
        <v>0</v>
      </c>
      <c r="N694" s="81">
        <v>0</v>
      </c>
    </row>
    <row r="695" spans="1:14" x14ac:dyDescent="0.45">
      <c r="A695" s="78">
        <f t="shared" si="34"/>
        <v>293.33333333333331</v>
      </c>
      <c r="B695" s="79">
        <f t="shared" si="35"/>
        <v>11.260227272727274</v>
      </c>
      <c r="C695" s="60" t="s">
        <v>1123</v>
      </c>
      <c r="D695" s="61" t="s">
        <v>1136</v>
      </c>
      <c r="E695" s="61" t="s">
        <v>1251</v>
      </c>
      <c r="F695" s="61" t="s">
        <v>812</v>
      </c>
      <c r="G695" s="61" t="s">
        <v>1987</v>
      </c>
      <c r="H695" s="66">
        <v>3303</v>
      </c>
      <c r="I695" s="80">
        <v>400</v>
      </c>
      <c r="J695" s="80">
        <v>400</v>
      </c>
      <c r="K695" s="80">
        <v>80</v>
      </c>
      <c r="L695" s="80">
        <v>80</v>
      </c>
      <c r="M695" s="80">
        <v>80</v>
      </c>
      <c r="N695" s="81">
        <v>80</v>
      </c>
    </row>
    <row r="696" spans="1:14" x14ac:dyDescent="0.45">
      <c r="A696" s="78">
        <f t="shared" si="34"/>
        <v>0</v>
      </c>
      <c r="B696" s="79">
        <f t="shared" si="35"/>
        <v>0</v>
      </c>
      <c r="C696" s="60" t="s">
        <v>1123</v>
      </c>
      <c r="D696" s="61" t="s">
        <v>1139</v>
      </c>
      <c r="E696" s="61" t="s">
        <v>1255</v>
      </c>
      <c r="F696" s="61" t="s">
        <v>878</v>
      </c>
      <c r="G696" s="61" t="s">
        <v>2053</v>
      </c>
      <c r="H696" s="66">
        <v>0</v>
      </c>
      <c r="I696" s="80">
        <v>0</v>
      </c>
      <c r="J696" s="80">
        <v>0</v>
      </c>
      <c r="K696" s="80">
        <v>0</v>
      </c>
      <c r="L696" s="80">
        <v>0</v>
      </c>
      <c r="M696" s="80">
        <v>0</v>
      </c>
      <c r="N696" s="81">
        <v>0</v>
      </c>
    </row>
    <row r="697" spans="1:14" x14ac:dyDescent="0.45">
      <c r="A697" s="78">
        <f t="shared" ref="A697:A750" si="36">AVERAGE(I697:K697)</f>
        <v>0</v>
      </c>
      <c r="B697" s="79">
        <f t="shared" ref="B697:B750" si="37">IFERROR(H697/A697,0)</f>
        <v>0</v>
      </c>
      <c r="C697" s="60" t="s">
        <v>1123</v>
      </c>
      <c r="D697" s="61" t="s">
        <v>1139</v>
      </c>
      <c r="E697" s="61" t="s">
        <v>1255</v>
      </c>
      <c r="F697" s="61" t="s">
        <v>877</v>
      </c>
      <c r="G697" s="61" t="s">
        <v>2052</v>
      </c>
      <c r="H697" s="66">
        <v>0</v>
      </c>
      <c r="I697" s="80">
        <v>0</v>
      </c>
      <c r="J697" s="80">
        <v>0</v>
      </c>
      <c r="K697" s="80">
        <v>0</v>
      </c>
      <c r="L697" s="80">
        <v>0</v>
      </c>
      <c r="M697" s="80">
        <v>0</v>
      </c>
      <c r="N697" s="81">
        <v>0</v>
      </c>
    </row>
    <row r="698" spans="1:14" x14ac:dyDescent="0.45">
      <c r="A698" s="78">
        <f t="shared" si="36"/>
        <v>0</v>
      </c>
      <c r="B698" s="79">
        <f t="shared" si="37"/>
        <v>0</v>
      </c>
      <c r="C698" s="60" t="s">
        <v>1121</v>
      </c>
      <c r="D698" s="61" t="s">
        <v>1140</v>
      </c>
      <c r="E698" s="61" t="s">
        <v>1263</v>
      </c>
      <c r="F698" s="61" t="s">
        <v>952</v>
      </c>
      <c r="G698" s="61" t="s">
        <v>2127</v>
      </c>
      <c r="H698" s="66">
        <v>0</v>
      </c>
      <c r="I698" s="80">
        <v>0</v>
      </c>
      <c r="J698" s="80">
        <v>0</v>
      </c>
      <c r="K698" s="80">
        <v>0</v>
      </c>
      <c r="L698" s="80">
        <v>0</v>
      </c>
      <c r="M698" s="80">
        <v>0</v>
      </c>
      <c r="N698" s="81">
        <v>0</v>
      </c>
    </row>
    <row r="699" spans="1:14" x14ac:dyDescent="0.45">
      <c r="A699" s="78">
        <f t="shared" si="36"/>
        <v>0</v>
      </c>
      <c r="B699" s="79">
        <f t="shared" si="37"/>
        <v>0</v>
      </c>
      <c r="C699" s="60" t="s">
        <v>1121</v>
      </c>
      <c r="D699" s="61" t="s">
        <v>1140</v>
      </c>
      <c r="E699" s="61" t="s">
        <v>1263</v>
      </c>
      <c r="F699" s="61" t="s">
        <v>947</v>
      </c>
      <c r="G699" s="61" t="s">
        <v>2122</v>
      </c>
      <c r="H699" s="66">
        <v>1</v>
      </c>
      <c r="I699" s="80">
        <v>0</v>
      </c>
      <c r="J699" s="80">
        <v>0</v>
      </c>
      <c r="K699" s="80">
        <v>0</v>
      </c>
      <c r="L699" s="80">
        <v>0</v>
      </c>
      <c r="M699" s="80">
        <v>0</v>
      </c>
      <c r="N699" s="81">
        <v>0</v>
      </c>
    </row>
    <row r="700" spans="1:14" x14ac:dyDescent="0.45">
      <c r="A700" s="78">
        <f t="shared" si="36"/>
        <v>2166.6666666666665</v>
      </c>
      <c r="B700" s="79">
        <f t="shared" si="37"/>
        <v>0.39969230769230774</v>
      </c>
      <c r="C700" s="60" t="s">
        <v>1121</v>
      </c>
      <c r="D700" s="61" t="s">
        <v>1144</v>
      </c>
      <c r="E700" s="61" t="s">
        <v>1219</v>
      </c>
      <c r="F700" s="61" t="s">
        <v>576</v>
      </c>
      <c r="G700" s="61" t="s">
        <v>1751</v>
      </c>
      <c r="H700" s="66">
        <v>866</v>
      </c>
      <c r="I700" s="80">
        <v>3500</v>
      </c>
      <c r="J700" s="80">
        <v>3000</v>
      </c>
      <c r="K700" s="80">
        <v>0</v>
      </c>
      <c r="L700" s="80">
        <v>0</v>
      </c>
      <c r="M700" s="80">
        <v>0</v>
      </c>
      <c r="N700" s="81">
        <v>0</v>
      </c>
    </row>
    <row r="701" spans="1:14" x14ac:dyDescent="0.45">
      <c r="A701" s="78">
        <f t="shared" si="36"/>
        <v>4166.666666666667</v>
      </c>
      <c r="B701" s="79">
        <f t="shared" si="37"/>
        <v>0</v>
      </c>
      <c r="C701" s="60" t="s">
        <v>1121</v>
      </c>
      <c r="D701" s="61" t="s">
        <v>1144</v>
      </c>
      <c r="E701" s="61" t="s">
        <v>1219</v>
      </c>
      <c r="F701" s="61" t="s">
        <v>575</v>
      </c>
      <c r="G701" s="61" t="s">
        <v>1750</v>
      </c>
      <c r="H701" s="66">
        <v>0</v>
      </c>
      <c r="I701" s="80">
        <v>12500</v>
      </c>
      <c r="J701" s="80">
        <v>0</v>
      </c>
      <c r="K701" s="80">
        <v>0</v>
      </c>
      <c r="L701" s="80">
        <v>0</v>
      </c>
      <c r="M701" s="80">
        <v>0</v>
      </c>
      <c r="N701" s="81">
        <v>0</v>
      </c>
    </row>
    <row r="702" spans="1:14" x14ac:dyDescent="0.45">
      <c r="A702" s="78">
        <f t="shared" si="36"/>
        <v>0</v>
      </c>
      <c r="B702" s="79">
        <f t="shared" si="37"/>
        <v>0</v>
      </c>
      <c r="C702" s="60" t="s">
        <v>1123</v>
      </c>
      <c r="D702" s="61" t="s">
        <v>1136</v>
      </c>
      <c r="E702" s="61" t="s">
        <v>1215</v>
      </c>
      <c r="F702" s="61" t="s">
        <v>549</v>
      </c>
      <c r="G702" s="61" t="s">
        <v>1725</v>
      </c>
      <c r="H702" s="66">
        <v>0</v>
      </c>
      <c r="I702" s="80">
        <v>0</v>
      </c>
      <c r="J702" s="80">
        <v>0</v>
      </c>
      <c r="K702" s="80">
        <v>0</v>
      </c>
      <c r="L702" s="80">
        <v>0</v>
      </c>
      <c r="M702" s="80">
        <v>0</v>
      </c>
      <c r="N702" s="81">
        <v>0</v>
      </c>
    </row>
    <row r="703" spans="1:14" x14ac:dyDescent="0.45">
      <c r="A703" s="78">
        <f t="shared" si="36"/>
        <v>200</v>
      </c>
      <c r="B703" s="79">
        <f t="shared" si="37"/>
        <v>1.1599999999999999</v>
      </c>
      <c r="C703" s="60" t="s">
        <v>1123</v>
      </c>
      <c r="D703" s="61" t="s">
        <v>1136</v>
      </c>
      <c r="E703" s="61" t="s">
        <v>1215</v>
      </c>
      <c r="F703" s="61" t="s">
        <v>546</v>
      </c>
      <c r="G703" s="61" t="s">
        <v>1722</v>
      </c>
      <c r="H703" s="66">
        <v>232</v>
      </c>
      <c r="I703" s="80">
        <v>300</v>
      </c>
      <c r="J703" s="80">
        <v>300</v>
      </c>
      <c r="K703" s="80">
        <v>0</v>
      </c>
      <c r="L703" s="80">
        <v>0</v>
      </c>
      <c r="M703" s="80">
        <v>0</v>
      </c>
      <c r="N703" s="81">
        <v>0</v>
      </c>
    </row>
    <row r="704" spans="1:14" x14ac:dyDescent="0.45">
      <c r="A704" s="78">
        <f t="shared" si="36"/>
        <v>775.33333333333337</v>
      </c>
      <c r="B704" s="79">
        <f t="shared" si="37"/>
        <v>0.12639724849527084</v>
      </c>
      <c r="C704" s="60" t="s">
        <v>1123</v>
      </c>
      <c r="D704" s="61" t="s">
        <v>1141</v>
      </c>
      <c r="E704" s="61" t="s">
        <v>1207</v>
      </c>
      <c r="F704" s="61" t="s">
        <v>508</v>
      </c>
      <c r="G704" s="61" t="s">
        <v>1684</v>
      </c>
      <c r="H704" s="66">
        <v>98</v>
      </c>
      <c r="I704" s="80">
        <v>1000</v>
      </c>
      <c r="J704" s="80">
        <v>1000</v>
      </c>
      <c r="K704" s="80">
        <v>326</v>
      </c>
      <c r="L704" s="80">
        <v>326</v>
      </c>
      <c r="M704" s="80">
        <v>326</v>
      </c>
      <c r="N704" s="81">
        <v>326</v>
      </c>
    </row>
    <row r="705" spans="1:14" x14ac:dyDescent="0.45">
      <c r="A705" s="78">
        <f t="shared" si="36"/>
        <v>243.33333333333334</v>
      </c>
      <c r="B705" s="79">
        <f t="shared" si="37"/>
        <v>17.104109589041094</v>
      </c>
      <c r="C705" s="60" t="s">
        <v>1123</v>
      </c>
      <c r="D705" s="61" t="s">
        <v>1141</v>
      </c>
      <c r="E705" s="61" t="s">
        <v>1207</v>
      </c>
      <c r="F705" s="61" t="s">
        <v>506</v>
      </c>
      <c r="G705" s="61" t="s">
        <v>1682</v>
      </c>
      <c r="H705" s="66">
        <v>4162</v>
      </c>
      <c r="I705" s="80">
        <v>300</v>
      </c>
      <c r="J705" s="80">
        <v>300</v>
      </c>
      <c r="K705" s="80">
        <v>130</v>
      </c>
      <c r="L705" s="80">
        <v>130</v>
      </c>
      <c r="M705" s="80">
        <v>130</v>
      </c>
      <c r="N705" s="81">
        <v>130</v>
      </c>
    </row>
    <row r="706" spans="1:14" x14ac:dyDescent="0.45">
      <c r="A706" s="78">
        <f t="shared" si="36"/>
        <v>1100</v>
      </c>
      <c r="B706" s="79">
        <f t="shared" si="37"/>
        <v>19.728181818181817</v>
      </c>
      <c r="C706" s="60" t="s">
        <v>1123</v>
      </c>
      <c r="D706" s="61" t="s">
        <v>1139</v>
      </c>
      <c r="E706" s="61" t="s">
        <v>1197</v>
      </c>
      <c r="F706" s="61" t="s">
        <v>425</v>
      </c>
      <c r="G706" s="61" t="s">
        <v>1601</v>
      </c>
      <c r="H706" s="66">
        <v>21701</v>
      </c>
      <c r="I706" s="80">
        <v>1100</v>
      </c>
      <c r="J706" s="80">
        <v>1100</v>
      </c>
      <c r="K706" s="80">
        <v>1100</v>
      </c>
      <c r="L706" s="80">
        <v>1100</v>
      </c>
      <c r="M706" s="80">
        <v>1100</v>
      </c>
      <c r="N706" s="81">
        <v>1100</v>
      </c>
    </row>
    <row r="707" spans="1:14" x14ac:dyDescent="0.45">
      <c r="A707" s="78">
        <f t="shared" si="36"/>
        <v>1033.3333333333333</v>
      </c>
      <c r="B707" s="79">
        <f t="shared" si="37"/>
        <v>14.120322580645162</v>
      </c>
      <c r="C707" s="60" t="s">
        <v>1123</v>
      </c>
      <c r="D707" s="61" t="s">
        <v>1139</v>
      </c>
      <c r="E707" s="61" t="s">
        <v>1197</v>
      </c>
      <c r="F707" s="61" t="s">
        <v>424</v>
      </c>
      <c r="G707" s="61" t="s">
        <v>1600</v>
      </c>
      <c r="H707" s="66">
        <v>14591</v>
      </c>
      <c r="I707" s="80">
        <v>1200</v>
      </c>
      <c r="J707" s="80">
        <v>1200</v>
      </c>
      <c r="K707" s="80">
        <v>700</v>
      </c>
      <c r="L707" s="80">
        <v>700</v>
      </c>
      <c r="M707" s="80">
        <v>700</v>
      </c>
      <c r="N707" s="81">
        <v>700</v>
      </c>
    </row>
    <row r="708" spans="1:14" x14ac:dyDescent="0.45">
      <c r="A708" s="78">
        <f t="shared" si="36"/>
        <v>1500</v>
      </c>
      <c r="B708" s="79">
        <f t="shared" si="37"/>
        <v>13.025333333333334</v>
      </c>
      <c r="C708" s="60" t="s">
        <v>1123</v>
      </c>
      <c r="D708" s="61" t="s">
        <v>1139</v>
      </c>
      <c r="E708" s="61" t="s">
        <v>1197</v>
      </c>
      <c r="F708" s="61" t="s">
        <v>423</v>
      </c>
      <c r="G708" s="61" t="s">
        <v>1599</v>
      </c>
      <c r="H708" s="66">
        <v>19538</v>
      </c>
      <c r="I708" s="80">
        <v>1500</v>
      </c>
      <c r="J708" s="80">
        <v>1500</v>
      </c>
      <c r="K708" s="80">
        <v>1500</v>
      </c>
      <c r="L708" s="80">
        <v>1500</v>
      </c>
      <c r="M708" s="80">
        <v>1500</v>
      </c>
      <c r="N708" s="81">
        <v>1500</v>
      </c>
    </row>
    <row r="709" spans="1:14" x14ac:dyDescent="0.45">
      <c r="A709" s="78">
        <f t="shared" si="36"/>
        <v>1116.6666666666667</v>
      </c>
      <c r="B709" s="79">
        <f t="shared" si="37"/>
        <v>13.228656716417909</v>
      </c>
      <c r="C709" s="60" t="s">
        <v>1123</v>
      </c>
      <c r="D709" s="61" t="s">
        <v>1139</v>
      </c>
      <c r="E709" s="61" t="s">
        <v>1197</v>
      </c>
      <c r="F709" s="61" t="s">
        <v>422</v>
      </c>
      <c r="G709" s="61" t="s">
        <v>1598</v>
      </c>
      <c r="H709" s="66">
        <v>14772</v>
      </c>
      <c r="I709" s="80">
        <v>1300</v>
      </c>
      <c r="J709" s="80">
        <v>1300</v>
      </c>
      <c r="K709" s="80">
        <v>750</v>
      </c>
      <c r="L709" s="80">
        <v>750</v>
      </c>
      <c r="M709" s="80">
        <v>750</v>
      </c>
      <c r="N709" s="81">
        <v>750</v>
      </c>
    </row>
    <row r="710" spans="1:14" x14ac:dyDescent="0.45">
      <c r="A710" s="78">
        <f t="shared" si="36"/>
        <v>406.66666666666669</v>
      </c>
      <c r="B710" s="79">
        <f t="shared" si="37"/>
        <v>2.9754098360655736</v>
      </c>
      <c r="C710" s="60" t="s">
        <v>1123</v>
      </c>
      <c r="D710" s="61" t="s">
        <v>1141</v>
      </c>
      <c r="E710" s="61" t="s">
        <v>1207</v>
      </c>
      <c r="F710" s="61" t="s">
        <v>507</v>
      </c>
      <c r="G710" s="61" t="s">
        <v>1683</v>
      </c>
      <c r="H710" s="66">
        <v>1210</v>
      </c>
      <c r="I710" s="80">
        <v>400</v>
      </c>
      <c r="J710" s="80">
        <v>400</v>
      </c>
      <c r="K710" s="80">
        <v>420</v>
      </c>
      <c r="L710" s="80">
        <v>420</v>
      </c>
      <c r="M710" s="80">
        <v>420</v>
      </c>
      <c r="N710" s="81">
        <v>420</v>
      </c>
    </row>
    <row r="711" spans="1:14" x14ac:dyDescent="0.45">
      <c r="A711" s="78">
        <f t="shared" si="36"/>
        <v>96</v>
      </c>
      <c r="B711" s="79">
        <f t="shared" si="37"/>
        <v>5.385416666666667</v>
      </c>
      <c r="C711" s="60" t="s">
        <v>1121</v>
      </c>
      <c r="D711" s="61" t="s">
        <v>1136</v>
      </c>
      <c r="E711" s="61" t="s">
        <v>1264</v>
      </c>
      <c r="F711" s="61" t="s">
        <v>977</v>
      </c>
      <c r="G711" s="61" t="s">
        <v>2152</v>
      </c>
      <c r="H711" s="66">
        <v>517</v>
      </c>
      <c r="I711" s="80">
        <v>96</v>
      </c>
      <c r="J711" s="80">
        <v>96</v>
      </c>
      <c r="K711" s="80">
        <v>96</v>
      </c>
      <c r="L711" s="80">
        <v>96</v>
      </c>
      <c r="M711" s="80">
        <v>96</v>
      </c>
      <c r="N711" s="81">
        <v>96</v>
      </c>
    </row>
    <row r="712" spans="1:14" x14ac:dyDescent="0.45">
      <c r="A712" s="78">
        <f t="shared" si="36"/>
        <v>140</v>
      </c>
      <c r="B712" s="79">
        <f t="shared" si="37"/>
        <v>20.457142857142856</v>
      </c>
      <c r="C712" s="60" t="s">
        <v>1121</v>
      </c>
      <c r="D712" s="61" t="s">
        <v>1136</v>
      </c>
      <c r="E712" s="61" t="s">
        <v>1264</v>
      </c>
      <c r="F712" s="61" t="s">
        <v>976</v>
      </c>
      <c r="G712" s="61" t="s">
        <v>2151</v>
      </c>
      <c r="H712" s="66">
        <v>2864</v>
      </c>
      <c r="I712" s="80">
        <v>140</v>
      </c>
      <c r="J712" s="80">
        <v>140</v>
      </c>
      <c r="K712" s="80">
        <v>140</v>
      </c>
      <c r="L712" s="80">
        <v>140</v>
      </c>
      <c r="M712" s="80">
        <v>140</v>
      </c>
      <c r="N712" s="81">
        <v>140</v>
      </c>
    </row>
    <row r="713" spans="1:14" x14ac:dyDescent="0.45">
      <c r="A713" s="78">
        <f t="shared" si="36"/>
        <v>413.33333333333331</v>
      </c>
      <c r="B713" s="79">
        <f t="shared" si="37"/>
        <v>2.0782258064516128</v>
      </c>
      <c r="C713" s="60" t="s">
        <v>1121</v>
      </c>
      <c r="D713" s="61" t="s">
        <v>1136</v>
      </c>
      <c r="E713" s="61" t="s">
        <v>1264</v>
      </c>
      <c r="F713" s="61" t="s">
        <v>975</v>
      </c>
      <c r="G713" s="61" t="s">
        <v>2150</v>
      </c>
      <c r="H713" s="66">
        <v>859</v>
      </c>
      <c r="I713" s="80">
        <v>620</v>
      </c>
      <c r="J713" s="80">
        <v>620</v>
      </c>
      <c r="K713" s="80">
        <v>0</v>
      </c>
      <c r="L713" s="80">
        <v>0</v>
      </c>
      <c r="M713" s="80">
        <v>0</v>
      </c>
      <c r="N713" s="81">
        <v>0</v>
      </c>
    </row>
    <row r="714" spans="1:14" x14ac:dyDescent="0.45">
      <c r="A714" s="78">
        <f t="shared" si="36"/>
        <v>800</v>
      </c>
      <c r="B714" s="79">
        <f t="shared" si="37"/>
        <v>1.9275</v>
      </c>
      <c r="C714" s="60" t="s">
        <v>1121</v>
      </c>
      <c r="D714" s="61" t="s">
        <v>1136</v>
      </c>
      <c r="E714" s="61" t="s">
        <v>1264</v>
      </c>
      <c r="F714" s="61" t="s">
        <v>974</v>
      </c>
      <c r="G714" s="61" t="s">
        <v>2149</v>
      </c>
      <c r="H714" s="66">
        <v>1542</v>
      </c>
      <c r="I714" s="80">
        <v>1200</v>
      </c>
      <c r="J714" s="80">
        <v>1200</v>
      </c>
      <c r="K714" s="80">
        <v>0</v>
      </c>
      <c r="L714" s="80">
        <v>0</v>
      </c>
      <c r="M714" s="80">
        <v>0</v>
      </c>
      <c r="N714" s="81">
        <v>0</v>
      </c>
    </row>
    <row r="715" spans="1:14" x14ac:dyDescent="0.45">
      <c r="A715" s="78">
        <f t="shared" si="36"/>
        <v>1120</v>
      </c>
      <c r="B715" s="79">
        <f t="shared" si="37"/>
        <v>1.3598214285714285</v>
      </c>
      <c r="C715" s="60" t="s">
        <v>1121</v>
      </c>
      <c r="D715" s="61" t="s">
        <v>1136</v>
      </c>
      <c r="E715" s="61" t="s">
        <v>1264</v>
      </c>
      <c r="F715" s="61" t="s">
        <v>973</v>
      </c>
      <c r="G715" s="61" t="s">
        <v>2148</v>
      </c>
      <c r="H715" s="66">
        <v>1523</v>
      </c>
      <c r="I715" s="80">
        <v>1120</v>
      </c>
      <c r="J715" s="80">
        <v>1120</v>
      </c>
      <c r="K715" s="80">
        <v>1120</v>
      </c>
      <c r="L715" s="80">
        <v>0</v>
      </c>
      <c r="M715" s="80">
        <v>0</v>
      </c>
      <c r="N715" s="81">
        <v>0</v>
      </c>
    </row>
    <row r="716" spans="1:14" x14ac:dyDescent="0.45">
      <c r="A716" s="78">
        <f t="shared" si="36"/>
        <v>1233.3333333333333</v>
      </c>
      <c r="B716" s="79">
        <f t="shared" si="37"/>
        <v>2.9732432432432434</v>
      </c>
      <c r="C716" s="60" t="s">
        <v>1120</v>
      </c>
      <c r="D716" s="61" t="s">
        <v>1141</v>
      </c>
      <c r="E716" s="61" t="s">
        <v>1267</v>
      </c>
      <c r="F716" s="61" t="s">
        <v>987</v>
      </c>
      <c r="G716" s="61" t="s">
        <v>2162</v>
      </c>
      <c r="H716" s="66">
        <v>3667</v>
      </c>
      <c r="I716" s="80">
        <v>1200</v>
      </c>
      <c r="J716" s="80">
        <v>1200</v>
      </c>
      <c r="K716" s="80">
        <v>1300</v>
      </c>
      <c r="L716" s="80">
        <v>1300</v>
      </c>
      <c r="M716" s="80">
        <v>1300</v>
      </c>
      <c r="N716" s="81">
        <v>1300</v>
      </c>
    </row>
    <row r="717" spans="1:14" x14ac:dyDescent="0.45">
      <c r="A717" s="78">
        <f t="shared" si="36"/>
        <v>192.66666666666666</v>
      </c>
      <c r="B717" s="79">
        <f t="shared" si="37"/>
        <v>1.5570934256055364E-2</v>
      </c>
      <c r="C717" s="60" t="s">
        <v>1121</v>
      </c>
      <c r="D717" s="61" t="s">
        <v>1141</v>
      </c>
      <c r="E717" s="61" t="s">
        <v>1224</v>
      </c>
      <c r="F717" s="61" t="s">
        <v>617</v>
      </c>
      <c r="G717" s="61" t="s">
        <v>1792</v>
      </c>
      <c r="H717" s="66">
        <v>3</v>
      </c>
      <c r="I717" s="80">
        <v>289</v>
      </c>
      <c r="J717" s="80">
        <v>289</v>
      </c>
      <c r="K717" s="80">
        <v>0</v>
      </c>
      <c r="L717" s="80">
        <v>0</v>
      </c>
      <c r="M717" s="80">
        <v>0</v>
      </c>
      <c r="N717" s="81">
        <v>0</v>
      </c>
    </row>
    <row r="718" spans="1:14" x14ac:dyDescent="0.45">
      <c r="A718" s="78">
        <f t="shared" si="36"/>
        <v>0</v>
      </c>
      <c r="B718" s="79">
        <f t="shared" si="37"/>
        <v>0</v>
      </c>
      <c r="C718" s="60" t="s">
        <v>1121</v>
      </c>
      <c r="D718" s="61" t="s">
        <v>1145</v>
      </c>
      <c r="E718" s="61" t="s">
        <v>1237</v>
      </c>
      <c r="F718" s="61" t="s">
        <v>665</v>
      </c>
      <c r="G718" s="61" t="s">
        <v>1840</v>
      </c>
      <c r="H718" s="66">
        <v>0</v>
      </c>
      <c r="I718" s="80">
        <v>0</v>
      </c>
      <c r="J718" s="80">
        <v>0</v>
      </c>
      <c r="K718" s="80">
        <v>0</v>
      </c>
      <c r="L718" s="80">
        <v>0</v>
      </c>
      <c r="M718" s="80">
        <v>0</v>
      </c>
      <c r="N718" s="81">
        <v>0</v>
      </c>
    </row>
    <row r="719" spans="1:14" x14ac:dyDescent="0.45">
      <c r="A719" s="78">
        <f t="shared" si="36"/>
        <v>400</v>
      </c>
      <c r="B719" s="79">
        <f t="shared" si="37"/>
        <v>1.9025000000000001</v>
      </c>
      <c r="C719" s="60" t="s">
        <v>1122</v>
      </c>
      <c r="D719" s="61" t="s">
        <v>1130</v>
      </c>
      <c r="E719" s="61" t="s">
        <v>1184</v>
      </c>
      <c r="F719" s="61" t="s">
        <v>329</v>
      </c>
      <c r="G719" s="61" t="s">
        <v>1505</v>
      </c>
      <c r="H719" s="66">
        <v>761</v>
      </c>
      <c r="I719" s="80">
        <v>400</v>
      </c>
      <c r="J719" s="80">
        <v>400</v>
      </c>
      <c r="K719" s="80">
        <v>400</v>
      </c>
      <c r="L719" s="80">
        <v>400</v>
      </c>
      <c r="M719" s="80">
        <v>400</v>
      </c>
      <c r="N719" s="81">
        <v>400</v>
      </c>
    </row>
    <row r="720" spans="1:14" x14ac:dyDescent="0.45">
      <c r="A720" s="78">
        <f t="shared" si="36"/>
        <v>135</v>
      </c>
      <c r="B720" s="79">
        <f t="shared" si="37"/>
        <v>0</v>
      </c>
      <c r="C720" s="60" t="s">
        <v>1123</v>
      </c>
      <c r="D720" s="61" t="s">
        <v>1130</v>
      </c>
      <c r="E720" s="61" t="s">
        <v>1184</v>
      </c>
      <c r="F720" s="61" t="s">
        <v>343</v>
      </c>
      <c r="G720" s="61" t="s">
        <v>1519</v>
      </c>
      <c r="H720" s="66">
        <v>0</v>
      </c>
      <c r="I720" s="80">
        <v>200</v>
      </c>
      <c r="J720" s="80">
        <v>200</v>
      </c>
      <c r="K720" s="80">
        <v>5</v>
      </c>
      <c r="L720" s="80">
        <v>5</v>
      </c>
      <c r="M720" s="80">
        <v>5</v>
      </c>
      <c r="N720" s="81">
        <v>5</v>
      </c>
    </row>
    <row r="721" spans="1:14" x14ac:dyDescent="0.45">
      <c r="A721" s="78">
        <f t="shared" si="36"/>
        <v>335</v>
      </c>
      <c r="B721" s="79">
        <f t="shared" si="37"/>
        <v>0</v>
      </c>
      <c r="C721" s="60" t="s">
        <v>1123</v>
      </c>
      <c r="D721" s="61" t="s">
        <v>1130</v>
      </c>
      <c r="E721" s="61" t="s">
        <v>1184</v>
      </c>
      <c r="F721" s="61" t="s">
        <v>344</v>
      </c>
      <c r="G721" s="61" t="s">
        <v>1520</v>
      </c>
      <c r="H721" s="66">
        <v>0</v>
      </c>
      <c r="I721" s="80">
        <v>500</v>
      </c>
      <c r="J721" s="80">
        <v>500</v>
      </c>
      <c r="K721" s="80">
        <v>5</v>
      </c>
      <c r="L721" s="80">
        <v>5</v>
      </c>
      <c r="M721" s="80">
        <v>5</v>
      </c>
      <c r="N721" s="81">
        <v>5</v>
      </c>
    </row>
    <row r="722" spans="1:14" x14ac:dyDescent="0.45">
      <c r="A722" s="78">
        <f t="shared" si="36"/>
        <v>0</v>
      </c>
      <c r="B722" s="79">
        <f t="shared" si="37"/>
        <v>0</v>
      </c>
      <c r="C722" s="60" t="s">
        <v>1121</v>
      </c>
      <c r="D722" s="61" t="s">
        <v>1139</v>
      </c>
      <c r="E722" s="61" t="s">
        <v>1255</v>
      </c>
      <c r="F722" s="61" t="s">
        <v>874</v>
      </c>
      <c r="G722" s="61" t="s">
        <v>2049</v>
      </c>
      <c r="H722" s="66">
        <v>0</v>
      </c>
      <c r="I722" s="80">
        <v>0</v>
      </c>
      <c r="J722" s="80">
        <v>0</v>
      </c>
      <c r="K722" s="80">
        <v>0</v>
      </c>
      <c r="L722" s="80">
        <v>0</v>
      </c>
      <c r="M722" s="80">
        <v>0</v>
      </c>
      <c r="N722" s="81">
        <v>0</v>
      </c>
    </row>
    <row r="723" spans="1:14" x14ac:dyDescent="0.45">
      <c r="A723" s="78">
        <f t="shared" si="36"/>
        <v>0</v>
      </c>
      <c r="B723" s="79">
        <f t="shared" si="37"/>
        <v>0</v>
      </c>
      <c r="C723" s="60" t="s">
        <v>1121</v>
      </c>
      <c r="D723" s="61" t="s">
        <v>1139</v>
      </c>
      <c r="E723" s="61" t="s">
        <v>1255</v>
      </c>
      <c r="F723" s="61" t="s">
        <v>876</v>
      </c>
      <c r="G723" s="61" t="s">
        <v>2051</v>
      </c>
      <c r="H723" s="66">
        <v>0</v>
      </c>
      <c r="I723" s="80">
        <v>0</v>
      </c>
      <c r="J723" s="80">
        <v>0</v>
      </c>
      <c r="K723" s="80">
        <v>0</v>
      </c>
      <c r="L723" s="80">
        <v>0</v>
      </c>
      <c r="M723" s="80">
        <v>0</v>
      </c>
      <c r="N723" s="81">
        <v>0</v>
      </c>
    </row>
    <row r="724" spans="1:14" x14ac:dyDescent="0.45">
      <c r="A724" s="78">
        <f t="shared" si="36"/>
        <v>12000</v>
      </c>
      <c r="B724" s="79">
        <f t="shared" si="37"/>
        <v>16.102083333333333</v>
      </c>
      <c r="C724" s="60" t="s">
        <v>1121</v>
      </c>
      <c r="D724" s="61" t="s">
        <v>1130</v>
      </c>
      <c r="E724" s="61" t="s">
        <v>1158</v>
      </c>
      <c r="F724" s="61" t="s">
        <v>151</v>
      </c>
      <c r="G724" s="61" t="s">
        <v>1327</v>
      </c>
      <c r="H724" s="66">
        <v>193225</v>
      </c>
      <c r="I724" s="80">
        <v>12000</v>
      </c>
      <c r="J724" s="80">
        <v>12000</v>
      </c>
      <c r="K724" s="80">
        <v>12000</v>
      </c>
      <c r="L724" s="80">
        <v>8000</v>
      </c>
      <c r="M724" s="80">
        <v>0</v>
      </c>
      <c r="N724" s="81">
        <v>0</v>
      </c>
    </row>
    <row r="725" spans="1:14" x14ac:dyDescent="0.45">
      <c r="A725" s="78">
        <f t="shared" si="36"/>
        <v>1166.6666666666667</v>
      </c>
      <c r="B725" s="79">
        <f t="shared" si="37"/>
        <v>0</v>
      </c>
      <c r="C725" s="60" t="s">
        <v>1121</v>
      </c>
      <c r="D725" s="61" t="s">
        <v>1130</v>
      </c>
      <c r="E725" s="61" t="s">
        <v>1158</v>
      </c>
      <c r="F725" s="61" t="s">
        <v>152</v>
      </c>
      <c r="G725" s="61" t="s">
        <v>1328</v>
      </c>
      <c r="H725" s="66">
        <v>0</v>
      </c>
      <c r="I725" s="80">
        <v>3500</v>
      </c>
      <c r="J725" s="80">
        <v>0</v>
      </c>
      <c r="K725" s="80">
        <v>0</v>
      </c>
      <c r="L725" s="80">
        <v>0</v>
      </c>
      <c r="M725" s="80">
        <v>0</v>
      </c>
      <c r="N725" s="81">
        <v>0</v>
      </c>
    </row>
    <row r="726" spans="1:14" x14ac:dyDescent="0.45">
      <c r="A726" s="78">
        <f t="shared" si="36"/>
        <v>21666.666666666668</v>
      </c>
      <c r="B726" s="79">
        <f t="shared" si="37"/>
        <v>5.7107076923076923</v>
      </c>
      <c r="C726" s="60" t="s">
        <v>1121</v>
      </c>
      <c r="D726" s="61" t="s">
        <v>1130</v>
      </c>
      <c r="E726" s="61" t="s">
        <v>1158</v>
      </c>
      <c r="F726" s="61" t="s">
        <v>153</v>
      </c>
      <c r="G726" s="61" t="s">
        <v>1329</v>
      </c>
      <c r="H726" s="66">
        <v>123732</v>
      </c>
      <c r="I726" s="80">
        <v>25000</v>
      </c>
      <c r="J726" s="80">
        <v>20000</v>
      </c>
      <c r="K726" s="80">
        <v>20000</v>
      </c>
      <c r="L726" s="80">
        <v>10000</v>
      </c>
      <c r="M726" s="80">
        <v>10000</v>
      </c>
      <c r="N726" s="81">
        <v>10000</v>
      </c>
    </row>
    <row r="727" spans="1:14" x14ac:dyDescent="0.45">
      <c r="A727" s="78">
        <f t="shared" si="36"/>
        <v>200</v>
      </c>
      <c r="B727" s="79">
        <f t="shared" si="37"/>
        <v>0</v>
      </c>
      <c r="C727" s="60" t="s">
        <v>1121</v>
      </c>
      <c r="D727" s="61" t="s">
        <v>1136</v>
      </c>
      <c r="E727" s="61" t="s">
        <v>1199</v>
      </c>
      <c r="F727" s="61" t="s">
        <v>458</v>
      </c>
      <c r="G727" s="61" t="s">
        <v>1634</v>
      </c>
      <c r="H727" s="66">
        <v>0</v>
      </c>
      <c r="I727" s="80">
        <v>600</v>
      </c>
      <c r="J727" s="80">
        <v>0</v>
      </c>
      <c r="K727" s="80">
        <v>0</v>
      </c>
      <c r="L727" s="80">
        <v>0</v>
      </c>
      <c r="M727" s="80">
        <v>0</v>
      </c>
      <c r="N727" s="81">
        <v>0</v>
      </c>
    </row>
    <row r="728" spans="1:14" x14ac:dyDescent="0.45">
      <c r="A728" s="78">
        <f t="shared" si="36"/>
        <v>66.666666666666671</v>
      </c>
      <c r="B728" s="79">
        <f t="shared" si="37"/>
        <v>0</v>
      </c>
      <c r="C728" s="60" t="s">
        <v>1121</v>
      </c>
      <c r="D728" s="61" t="s">
        <v>1136</v>
      </c>
      <c r="E728" s="61" t="s">
        <v>1199</v>
      </c>
      <c r="F728" s="61" t="s">
        <v>459</v>
      </c>
      <c r="G728" s="61" t="s">
        <v>1635</v>
      </c>
      <c r="H728" s="66">
        <v>0</v>
      </c>
      <c r="I728" s="80">
        <v>200</v>
      </c>
      <c r="J728" s="80">
        <v>0</v>
      </c>
      <c r="K728" s="80">
        <v>0</v>
      </c>
      <c r="L728" s="80">
        <v>0</v>
      </c>
      <c r="M728" s="80">
        <v>0</v>
      </c>
      <c r="N728" s="81">
        <v>0</v>
      </c>
    </row>
    <row r="729" spans="1:14" x14ac:dyDescent="0.45">
      <c r="A729" s="78">
        <f t="shared" si="36"/>
        <v>5333.333333333333</v>
      </c>
      <c r="B729" s="79">
        <f t="shared" si="37"/>
        <v>1.1340000000000001</v>
      </c>
      <c r="C729" s="60" t="s">
        <v>1121</v>
      </c>
      <c r="D729" s="61" t="s">
        <v>1139</v>
      </c>
      <c r="E729" s="61" t="s">
        <v>1244</v>
      </c>
      <c r="F729" s="61" t="s">
        <v>783</v>
      </c>
      <c r="G729" s="61" t="s">
        <v>1958</v>
      </c>
      <c r="H729" s="66">
        <v>6048</v>
      </c>
      <c r="I729" s="80">
        <v>6000</v>
      </c>
      <c r="J729" s="80">
        <v>6000</v>
      </c>
      <c r="K729" s="80">
        <v>4000</v>
      </c>
      <c r="L729" s="80">
        <v>0</v>
      </c>
      <c r="M729" s="80">
        <v>0</v>
      </c>
      <c r="N729" s="81">
        <v>0</v>
      </c>
    </row>
    <row r="730" spans="1:14" x14ac:dyDescent="0.45">
      <c r="A730" s="78">
        <f t="shared" si="36"/>
        <v>200</v>
      </c>
      <c r="B730" s="79">
        <f t="shared" si="37"/>
        <v>37.085000000000001</v>
      </c>
      <c r="C730" s="60" t="s">
        <v>1121</v>
      </c>
      <c r="D730" s="61" t="s">
        <v>1139</v>
      </c>
      <c r="E730" s="61" t="s">
        <v>1244</v>
      </c>
      <c r="F730" s="61" t="s">
        <v>782</v>
      </c>
      <c r="G730" s="61" t="s">
        <v>1957</v>
      </c>
      <c r="H730" s="66">
        <v>7417</v>
      </c>
      <c r="I730" s="80">
        <v>200</v>
      </c>
      <c r="J730" s="80">
        <v>200</v>
      </c>
      <c r="K730" s="80">
        <v>200</v>
      </c>
      <c r="L730" s="80">
        <v>200</v>
      </c>
      <c r="M730" s="80">
        <v>200</v>
      </c>
      <c r="N730" s="81">
        <v>200</v>
      </c>
    </row>
    <row r="731" spans="1:14" x14ac:dyDescent="0.45">
      <c r="A731" s="78">
        <f t="shared" si="36"/>
        <v>6000</v>
      </c>
      <c r="B731" s="79">
        <f t="shared" si="37"/>
        <v>2.3119999999999998</v>
      </c>
      <c r="C731" s="60" t="s">
        <v>1121</v>
      </c>
      <c r="D731" s="61" t="s">
        <v>1139</v>
      </c>
      <c r="E731" s="61" t="s">
        <v>1244</v>
      </c>
      <c r="F731" s="61" t="s">
        <v>781</v>
      </c>
      <c r="G731" s="61" t="s">
        <v>1956</v>
      </c>
      <c r="H731" s="66">
        <v>13872</v>
      </c>
      <c r="I731" s="80">
        <v>6000</v>
      </c>
      <c r="J731" s="80">
        <v>6000</v>
      </c>
      <c r="K731" s="80">
        <v>6000</v>
      </c>
      <c r="L731" s="80">
        <v>6000</v>
      </c>
      <c r="M731" s="80">
        <v>6000</v>
      </c>
      <c r="N731" s="81">
        <v>0</v>
      </c>
    </row>
    <row r="732" spans="1:14" x14ac:dyDescent="0.45">
      <c r="A732" s="78">
        <f t="shared" si="36"/>
        <v>520</v>
      </c>
      <c r="B732" s="79">
        <f t="shared" si="37"/>
        <v>35.75</v>
      </c>
      <c r="C732" s="60" t="s">
        <v>1121</v>
      </c>
      <c r="D732" s="61" t="s">
        <v>1139</v>
      </c>
      <c r="E732" s="61" t="s">
        <v>1244</v>
      </c>
      <c r="F732" s="61" t="s">
        <v>780</v>
      </c>
      <c r="G732" s="61" t="s">
        <v>1955</v>
      </c>
      <c r="H732" s="66">
        <v>18590</v>
      </c>
      <c r="I732" s="80">
        <v>520</v>
      </c>
      <c r="J732" s="80">
        <v>520</v>
      </c>
      <c r="K732" s="80">
        <v>520</v>
      </c>
      <c r="L732" s="80">
        <v>520</v>
      </c>
      <c r="M732" s="80">
        <v>520</v>
      </c>
      <c r="N732" s="81">
        <v>520</v>
      </c>
    </row>
    <row r="733" spans="1:14" x14ac:dyDescent="0.45">
      <c r="A733" s="78">
        <f t="shared" si="36"/>
        <v>1700</v>
      </c>
      <c r="B733" s="79">
        <f t="shared" si="37"/>
        <v>2.716470588235294</v>
      </c>
      <c r="C733" s="60" t="s">
        <v>1120</v>
      </c>
      <c r="D733" s="61" t="s">
        <v>1136</v>
      </c>
      <c r="E733" s="61" t="s">
        <v>1215</v>
      </c>
      <c r="F733" s="61" t="s">
        <v>554</v>
      </c>
      <c r="G733" s="61" t="s">
        <v>1730</v>
      </c>
      <c r="H733" s="66">
        <v>4618</v>
      </c>
      <c r="I733" s="80">
        <v>1700</v>
      </c>
      <c r="J733" s="80">
        <v>1700</v>
      </c>
      <c r="K733" s="80">
        <v>1700</v>
      </c>
      <c r="L733" s="80">
        <v>1700</v>
      </c>
      <c r="M733" s="80">
        <v>1700</v>
      </c>
      <c r="N733" s="81">
        <v>1700</v>
      </c>
    </row>
    <row r="734" spans="1:14" x14ac:dyDescent="0.45">
      <c r="A734" s="78">
        <f t="shared" si="36"/>
        <v>85</v>
      </c>
      <c r="B734" s="79">
        <f t="shared" si="37"/>
        <v>4.8941176470588239</v>
      </c>
      <c r="C734" s="60" t="s">
        <v>1121</v>
      </c>
      <c r="D734" s="61" t="s">
        <v>1136</v>
      </c>
      <c r="E734" s="61" t="s">
        <v>1261</v>
      </c>
      <c r="F734" s="61" t="s">
        <v>916</v>
      </c>
      <c r="G734" s="61" t="s">
        <v>2091</v>
      </c>
      <c r="H734" s="66">
        <v>416</v>
      </c>
      <c r="I734" s="80">
        <v>85</v>
      </c>
      <c r="J734" s="80">
        <v>85</v>
      </c>
      <c r="K734" s="80">
        <v>85</v>
      </c>
      <c r="L734" s="80">
        <v>85</v>
      </c>
      <c r="M734" s="80">
        <v>85</v>
      </c>
      <c r="N734" s="81">
        <v>85</v>
      </c>
    </row>
    <row r="735" spans="1:14" x14ac:dyDescent="0.45">
      <c r="A735" s="78">
        <f t="shared" si="36"/>
        <v>33.333333333333336</v>
      </c>
      <c r="B735" s="79">
        <f t="shared" si="37"/>
        <v>0</v>
      </c>
      <c r="C735" s="60" t="s">
        <v>1121</v>
      </c>
      <c r="D735" s="61" t="s">
        <v>1136</v>
      </c>
      <c r="E735" s="61" t="s">
        <v>1261</v>
      </c>
      <c r="F735" s="61" t="s">
        <v>915</v>
      </c>
      <c r="G735" s="61" t="s">
        <v>2090</v>
      </c>
      <c r="H735" s="66">
        <v>0</v>
      </c>
      <c r="I735" s="80">
        <v>100</v>
      </c>
      <c r="J735" s="80">
        <v>0</v>
      </c>
      <c r="K735" s="80">
        <v>0</v>
      </c>
      <c r="L735" s="80">
        <v>0</v>
      </c>
      <c r="M735" s="80">
        <v>0</v>
      </c>
      <c r="N735" s="81">
        <v>0</v>
      </c>
    </row>
    <row r="736" spans="1:14" x14ac:dyDescent="0.45">
      <c r="A736" s="78">
        <f t="shared" si="36"/>
        <v>400</v>
      </c>
      <c r="B736" s="79">
        <f t="shared" si="37"/>
        <v>4.5425000000000004</v>
      </c>
      <c r="C736" s="60" t="s">
        <v>1121</v>
      </c>
      <c r="D736" s="61" t="s">
        <v>1136</v>
      </c>
      <c r="E736" s="61" t="s">
        <v>1261</v>
      </c>
      <c r="F736" s="61" t="s">
        <v>914</v>
      </c>
      <c r="G736" s="61" t="s">
        <v>2089</v>
      </c>
      <c r="H736" s="66">
        <v>1817</v>
      </c>
      <c r="I736" s="80">
        <v>400</v>
      </c>
      <c r="J736" s="80">
        <v>400</v>
      </c>
      <c r="K736" s="80">
        <v>400</v>
      </c>
      <c r="L736" s="80">
        <v>400</v>
      </c>
      <c r="M736" s="80">
        <v>400</v>
      </c>
      <c r="N736" s="81">
        <v>0</v>
      </c>
    </row>
    <row r="737" spans="1:14" x14ac:dyDescent="0.45">
      <c r="A737" s="78">
        <f t="shared" si="36"/>
        <v>600</v>
      </c>
      <c r="B737" s="79">
        <f t="shared" si="37"/>
        <v>1.2450000000000001</v>
      </c>
      <c r="C737" s="60" t="s">
        <v>1121</v>
      </c>
      <c r="D737" s="61" t="s">
        <v>1136</v>
      </c>
      <c r="E737" s="61" t="s">
        <v>1261</v>
      </c>
      <c r="F737" s="61" t="s">
        <v>913</v>
      </c>
      <c r="G737" s="61" t="s">
        <v>2088</v>
      </c>
      <c r="H737" s="66">
        <v>747</v>
      </c>
      <c r="I737" s="80">
        <v>600</v>
      </c>
      <c r="J737" s="80">
        <v>600</v>
      </c>
      <c r="K737" s="80">
        <v>600</v>
      </c>
      <c r="L737" s="80">
        <v>0</v>
      </c>
      <c r="M737" s="80">
        <v>0</v>
      </c>
      <c r="N737" s="81">
        <v>0</v>
      </c>
    </row>
    <row r="738" spans="1:14" x14ac:dyDescent="0.45">
      <c r="A738" s="78">
        <f t="shared" si="36"/>
        <v>0</v>
      </c>
      <c r="B738" s="79">
        <f t="shared" si="37"/>
        <v>0</v>
      </c>
      <c r="C738" s="60" t="s">
        <v>1121</v>
      </c>
      <c r="D738" s="61" t="s">
        <v>1136</v>
      </c>
      <c r="E738" s="61" t="s">
        <v>1261</v>
      </c>
      <c r="F738" s="61" t="s">
        <v>918</v>
      </c>
      <c r="G738" s="61" t="s">
        <v>2093</v>
      </c>
      <c r="H738" s="66">
        <v>0</v>
      </c>
      <c r="I738" s="80">
        <v>0</v>
      </c>
      <c r="J738" s="80">
        <v>0</v>
      </c>
      <c r="K738" s="80">
        <v>0</v>
      </c>
      <c r="L738" s="80">
        <v>0</v>
      </c>
      <c r="M738" s="80">
        <v>0</v>
      </c>
      <c r="N738" s="81">
        <v>0</v>
      </c>
    </row>
    <row r="739" spans="1:14" x14ac:dyDescent="0.45">
      <c r="A739" s="78">
        <f t="shared" si="36"/>
        <v>1800</v>
      </c>
      <c r="B739" s="79">
        <f t="shared" si="37"/>
        <v>3.5844444444444443</v>
      </c>
      <c r="C739" s="60" t="s">
        <v>1121</v>
      </c>
      <c r="D739" s="61" t="s">
        <v>1136</v>
      </c>
      <c r="E739" s="61" t="s">
        <v>1261</v>
      </c>
      <c r="F739" s="61" t="s">
        <v>917</v>
      </c>
      <c r="G739" s="61" t="s">
        <v>2092</v>
      </c>
      <c r="H739" s="66">
        <v>6452</v>
      </c>
      <c r="I739" s="80">
        <v>1800</v>
      </c>
      <c r="J739" s="80">
        <v>1800</v>
      </c>
      <c r="K739" s="80">
        <v>1800</v>
      </c>
      <c r="L739" s="80">
        <v>1800</v>
      </c>
      <c r="M739" s="80">
        <v>0</v>
      </c>
      <c r="N739" s="81">
        <v>0</v>
      </c>
    </row>
    <row r="740" spans="1:14" x14ac:dyDescent="0.45">
      <c r="A740" s="78">
        <f t="shared" si="36"/>
        <v>350</v>
      </c>
      <c r="B740" s="79">
        <f t="shared" si="37"/>
        <v>1.6628571428571428</v>
      </c>
      <c r="C740" s="60" t="s">
        <v>1121</v>
      </c>
      <c r="D740" s="61" t="s">
        <v>1139</v>
      </c>
      <c r="E740" s="61" t="s">
        <v>1244</v>
      </c>
      <c r="F740" s="61" t="s">
        <v>774</v>
      </c>
      <c r="G740" s="61" t="s">
        <v>1949</v>
      </c>
      <c r="H740" s="66">
        <v>582</v>
      </c>
      <c r="I740" s="80">
        <v>350</v>
      </c>
      <c r="J740" s="80">
        <v>350</v>
      </c>
      <c r="K740" s="80">
        <v>350</v>
      </c>
      <c r="L740" s="80">
        <v>350</v>
      </c>
      <c r="M740" s="80">
        <v>0</v>
      </c>
      <c r="N740" s="81">
        <v>0</v>
      </c>
    </row>
    <row r="741" spans="1:14" x14ac:dyDescent="0.45">
      <c r="A741" s="78">
        <f t="shared" si="36"/>
        <v>15000</v>
      </c>
      <c r="B741" s="79">
        <f t="shared" si="37"/>
        <v>6.2722666666666669</v>
      </c>
      <c r="C741" s="60" t="s">
        <v>1121</v>
      </c>
      <c r="D741" s="61" t="s">
        <v>1144</v>
      </c>
      <c r="E741" s="61" t="s">
        <v>1245</v>
      </c>
      <c r="F741" s="61" t="s">
        <v>789</v>
      </c>
      <c r="G741" s="61" t="s">
        <v>1964</v>
      </c>
      <c r="H741" s="66">
        <v>94084</v>
      </c>
      <c r="I741" s="80">
        <v>15000</v>
      </c>
      <c r="J741" s="80">
        <v>15000</v>
      </c>
      <c r="K741" s="80">
        <v>15000</v>
      </c>
      <c r="L741" s="80">
        <v>15000</v>
      </c>
      <c r="M741" s="80">
        <v>15000</v>
      </c>
      <c r="N741" s="81">
        <v>15000</v>
      </c>
    </row>
    <row r="742" spans="1:14" x14ac:dyDescent="0.45">
      <c r="A742" s="78">
        <f t="shared" si="36"/>
        <v>11333.333333333334</v>
      </c>
      <c r="B742" s="79">
        <f t="shared" si="37"/>
        <v>0</v>
      </c>
      <c r="C742" s="60" t="s">
        <v>1121</v>
      </c>
      <c r="D742" s="61" t="s">
        <v>1139</v>
      </c>
      <c r="E742" s="61" t="s">
        <v>1242</v>
      </c>
      <c r="F742" s="61" t="s">
        <v>739</v>
      </c>
      <c r="G742" s="61" t="s">
        <v>1914</v>
      </c>
      <c r="H742" s="66">
        <v>0</v>
      </c>
      <c r="I742" s="80">
        <v>15000</v>
      </c>
      <c r="J742" s="80">
        <v>15000</v>
      </c>
      <c r="K742" s="80">
        <v>4000</v>
      </c>
      <c r="L742" s="80">
        <v>0</v>
      </c>
      <c r="M742" s="80">
        <v>0</v>
      </c>
      <c r="N742" s="81">
        <v>0</v>
      </c>
    </row>
    <row r="743" spans="1:14" x14ac:dyDescent="0.45">
      <c r="A743" s="78">
        <f t="shared" si="36"/>
        <v>1000</v>
      </c>
      <c r="B743" s="79">
        <f t="shared" si="37"/>
        <v>2.9470000000000001</v>
      </c>
      <c r="C743" s="60" t="s">
        <v>1121</v>
      </c>
      <c r="D743" s="61" t="s">
        <v>1139</v>
      </c>
      <c r="E743" s="61" t="s">
        <v>1242</v>
      </c>
      <c r="F743" s="61" t="s">
        <v>738</v>
      </c>
      <c r="G743" s="61" t="s">
        <v>1913</v>
      </c>
      <c r="H743" s="66">
        <v>2947</v>
      </c>
      <c r="I743" s="80">
        <v>1000</v>
      </c>
      <c r="J743" s="80">
        <v>1000</v>
      </c>
      <c r="K743" s="80">
        <v>1000</v>
      </c>
      <c r="L743" s="80">
        <v>1000</v>
      </c>
      <c r="M743" s="80">
        <v>800</v>
      </c>
      <c r="N743" s="81">
        <v>0</v>
      </c>
    </row>
    <row r="744" spans="1:14" x14ac:dyDescent="0.45">
      <c r="A744" s="78">
        <f t="shared" si="36"/>
        <v>800</v>
      </c>
      <c r="B744" s="79">
        <f t="shared" si="37"/>
        <v>1.76125</v>
      </c>
      <c r="C744" s="60" t="s">
        <v>1121</v>
      </c>
      <c r="D744" s="61" t="s">
        <v>1139</v>
      </c>
      <c r="E744" s="61" t="s">
        <v>1242</v>
      </c>
      <c r="F744" s="61" t="s">
        <v>740</v>
      </c>
      <c r="G744" s="61" t="s">
        <v>1915</v>
      </c>
      <c r="H744" s="66">
        <v>1409</v>
      </c>
      <c r="I744" s="80">
        <v>800</v>
      </c>
      <c r="J744" s="80">
        <v>800</v>
      </c>
      <c r="K744" s="80">
        <v>800</v>
      </c>
      <c r="L744" s="80">
        <v>0</v>
      </c>
      <c r="M744" s="80">
        <v>0</v>
      </c>
      <c r="N744" s="81">
        <v>0</v>
      </c>
    </row>
    <row r="745" spans="1:14" x14ac:dyDescent="0.45">
      <c r="A745" s="78">
        <f t="shared" si="36"/>
        <v>366.66666666666669</v>
      </c>
      <c r="B745" s="79">
        <f t="shared" si="37"/>
        <v>0</v>
      </c>
      <c r="C745" s="60" t="s">
        <v>1121</v>
      </c>
      <c r="D745" s="61" t="s">
        <v>1139</v>
      </c>
      <c r="E745" s="61" t="s">
        <v>1242</v>
      </c>
      <c r="F745" s="61" t="s">
        <v>737</v>
      </c>
      <c r="G745" s="61" t="s">
        <v>1912</v>
      </c>
      <c r="H745" s="66">
        <v>0</v>
      </c>
      <c r="I745" s="80">
        <v>1100</v>
      </c>
      <c r="J745" s="80">
        <v>0</v>
      </c>
      <c r="K745" s="80">
        <v>0</v>
      </c>
      <c r="L745" s="80">
        <v>0</v>
      </c>
      <c r="M745" s="80">
        <v>0</v>
      </c>
      <c r="N745" s="81">
        <v>0</v>
      </c>
    </row>
    <row r="746" spans="1:14" x14ac:dyDescent="0.45">
      <c r="A746" s="78">
        <f t="shared" si="36"/>
        <v>0</v>
      </c>
      <c r="B746" s="79">
        <f t="shared" si="37"/>
        <v>0</v>
      </c>
      <c r="C746" s="60" t="s">
        <v>1121</v>
      </c>
      <c r="D746" s="61" t="s">
        <v>1139</v>
      </c>
      <c r="E746" s="61" t="s">
        <v>1242</v>
      </c>
      <c r="F746" s="61" t="s">
        <v>736</v>
      </c>
      <c r="G746" s="61" t="s">
        <v>1911</v>
      </c>
      <c r="H746" s="66">
        <v>0</v>
      </c>
      <c r="I746" s="80">
        <v>0</v>
      </c>
      <c r="J746" s="80">
        <v>0</v>
      </c>
      <c r="K746" s="80">
        <v>0</v>
      </c>
      <c r="L746" s="80">
        <v>0</v>
      </c>
      <c r="M746" s="80">
        <v>0</v>
      </c>
      <c r="N746" s="81">
        <v>0</v>
      </c>
    </row>
    <row r="747" spans="1:14" x14ac:dyDescent="0.45">
      <c r="A747" s="78">
        <f t="shared" si="36"/>
        <v>247</v>
      </c>
      <c r="B747" s="79">
        <f t="shared" si="37"/>
        <v>8.0647773279352233</v>
      </c>
      <c r="C747" s="60" t="s">
        <v>1121</v>
      </c>
      <c r="D747" s="61" t="s">
        <v>1136</v>
      </c>
      <c r="E747" s="61" t="s">
        <v>1172</v>
      </c>
      <c r="F747" s="61" t="s">
        <v>251</v>
      </c>
      <c r="G747" s="61" t="s">
        <v>1427</v>
      </c>
      <c r="H747" s="66">
        <v>1992</v>
      </c>
      <c r="I747" s="80">
        <v>247</v>
      </c>
      <c r="J747" s="80">
        <v>247</v>
      </c>
      <c r="K747" s="80">
        <v>247</v>
      </c>
      <c r="L747" s="80">
        <v>247</v>
      </c>
      <c r="M747" s="80">
        <v>247</v>
      </c>
      <c r="N747" s="81">
        <v>247</v>
      </c>
    </row>
    <row r="748" spans="1:14" x14ac:dyDescent="0.45">
      <c r="A748" s="78">
        <f t="shared" si="36"/>
        <v>391</v>
      </c>
      <c r="B748" s="79">
        <f t="shared" si="37"/>
        <v>2.2276214833759589</v>
      </c>
      <c r="C748" s="60" t="s">
        <v>1121</v>
      </c>
      <c r="D748" s="61" t="s">
        <v>1136</v>
      </c>
      <c r="E748" s="61" t="s">
        <v>1172</v>
      </c>
      <c r="F748" s="61" t="s">
        <v>254</v>
      </c>
      <c r="G748" s="61" t="s">
        <v>1430</v>
      </c>
      <c r="H748" s="66">
        <v>871</v>
      </c>
      <c r="I748" s="80">
        <v>391</v>
      </c>
      <c r="J748" s="80">
        <v>391</v>
      </c>
      <c r="K748" s="80">
        <v>391</v>
      </c>
      <c r="L748" s="80">
        <v>391</v>
      </c>
      <c r="M748" s="80">
        <v>391</v>
      </c>
      <c r="N748" s="81">
        <v>391</v>
      </c>
    </row>
    <row r="749" spans="1:14" x14ac:dyDescent="0.45">
      <c r="A749" s="78">
        <f t="shared" si="36"/>
        <v>450</v>
      </c>
      <c r="B749" s="79">
        <f t="shared" si="37"/>
        <v>0.89111111111111108</v>
      </c>
      <c r="C749" s="60" t="s">
        <v>1121</v>
      </c>
      <c r="D749" s="61" t="s">
        <v>1136</v>
      </c>
      <c r="E749" s="61" t="s">
        <v>1172</v>
      </c>
      <c r="F749" s="61" t="s">
        <v>253</v>
      </c>
      <c r="G749" s="61" t="s">
        <v>1429</v>
      </c>
      <c r="H749" s="66">
        <v>401</v>
      </c>
      <c r="I749" s="80">
        <v>450</v>
      </c>
      <c r="J749" s="80">
        <v>450</v>
      </c>
      <c r="K749" s="80">
        <v>450</v>
      </c>
      <c r="L749" s="80">
        <v>450</v>
      </c>
      <c r="M749" s="80">
        <v>450</v>
      </c>
      <c r="N749" s="81">
        <v>450</v>
      </c>
    </row>
    <row r="750" spans="1:14" x14ac:dyDescent="0.45">
      <c r="A750" s="78">
        <f t="shared" si="36"/>
        <v>150</v>
      </c>
      <c r="B750" s="79">
        <f t="shared" si="37"/>
        <v>7.3733333333333331</v>
      </c>
      <c r="C750" s="60" t="s">
        <v>1121</v>
      </c>
      <c r="D750" s="61" t="s">
        <v>1136</v>
      </c>
      <c r="E750" s="61" t="s">
        <v>1172</v>
      </c>
      <c r="F750" s="61" t="s">
        <v>252</v>
      </c>
      <c r="G750" s="61" t="s">
        <v>1428</v>
      </c>
      <c r="H750" s="66">
        <v>1106</v>
      </c>
      <c r="I750" s="80">
        <v>150</v>
      </c>
      <c r="J750" s="80">
        <v>150</v>
      </c>
      <c r="K750" s="80">
        <v>150</v>
      </c>
      <c r="L750" s="80">
        <v>150</v>
      </c>
      <c r="M750" s="80">
        <v>150</v>
      </c>
      <c r="N750" s="81">
        <v>150</v>
      </c>
    </row>
    <row r="751" spans="1:14" x14ac:dyDescent="0.45">
      <c r="A751" s="78">
        <f t="shared" ref="A751:A797" si="38">AVERAGE(I751:K751)</f>
        <v>400</v>
      </c>
      <c r="B751" s="79">
        <f t="shared" ref="B751:B797" si="39">IFERROR(H751/A751,0)</f>
        <v>111.44499999999999</v>
      </c>
      <c r="C751" s="60" t="s">
        <v>1123</v>
      </c>
      <c r="D751" s="61" t="s">
        <v>1136</v>
      </c>
      <c r="E751" s="61" t="s">
        <v>1192</v>
      </c>
      <c r="F751" s="61" t="s">
        <v>370</v>
      </c>
      <c r="G751" s="61" t="s">
        <v>1546</v>
      </c>
      <c r="H751" s="66">
        <v>44578</v>
      </c>
      <c r="I751" s="80">
        <v>500</v>
      </c>
      <c r="J751" s="80">
        <v>500</v>
      </c>
      <c r="K751" s="80">
        <v>200</v>
      </c>
      <c r="L751" s="80">
        <v>200</v>
      </c>
      <c r="M751" s="80">
        <v>200</v>
      </c>
      <c r="N751" s="81">
        <v>200</v>
      </c>
    </row>
    <row r="752" spans="1:14" x14ac:dyDescent="0.45">
      <c r="A752" s="78">
        <f t="shared" si="38"/>
        <v>166.66666666666666</v>
      </c>
      <c r="B752" s="79">
        <f t="shared" si="39"/>
        <v>0</v>
      </c>
      <c r="C752" s="60" t="s">
        <v>1121</v>
      </c>
      <c r="D752" s="61" t="s">
        <v>1140</v>
      </c>
      <c r="E752" s="61" t="s">
        <v>1269</v>
      </c>
      <c r="F752" s="61" t="s">
        <v>1022</v>
      </c>
      <c r="G752" s="61" t="s">
        <v>2197</v>
      </c>
      <c r="H752" s="66">
        <v>0</v>
      </c>
      <c r="I752" s="80">
        <v>500</v>
      </c>
      <c r="J752" s="80">
        <v>0</v>
      </c>
      <c r="K752" s="80">
        <v>0</v>
      </c>
      <c r="L752" s="80">
        <v>0</v>
      </c>
      <c r="M752" s="80">
        <v>0</v>
      </c>
      <c r="N752" s="81">
        <v>0</v>
      </c>
    </row>
    <row r="753" spans="1:14" x14ac:dyDescent="0.45">
      <c r="A753" s="78">
        <f t="shared" si="38"/>
        <v>0</v>
      </c>
      <c r="B753" s="79">
        <f t="shared" si="39"/>
        <v>0</v>
      </c>
      <c r="C753" s="60" t="s">
        <v>1121</v>
      </c>
      <c r="D753" s="61" t="s">
        <v>1141</v>
      </c>
      <c r="E753" s="61" t="s">
        <v>1267</v>
      </c>
      <c r="F753" s="61" t="s">
        <v>991</v>
      </c>
      <c r="G753" s="61" t="s">
        <v>2166</v>
      </c>
      <c r="H753" s="66">
        <v>0</v>
      </c>
      <c r="I753" s="80">
        <v>0</v>
      </c>
      <c r="J753" s="80">
        <v>0</v>
      </c>
      <c r="K753" s="80">
        <v>0</v>
      </c>
      <c r="L753" s="80">
        <v>0</v>
      </c>
      <c r="M753" s="80">
        <v>0</v>
      </c>
      <c r="N753" s="81">
        <v>0</v>
      </c>
    </row>
    <row r="754" spans="1:14" x14ac:dyDescent="0.45">
      <c r="A754" s="78">
        <f t="shared" si="38"/>
        <v>450</v>
      </c>
      <c r="B754" s="79">
        <f t="shared" si="39"/>
        <v>13.724444444444444</v>
      </c>
      <c r="C754" s="60" t="s">
        <v>1121</v>
      </c>
      <c r="D754" s="61" t="s">
        <v>1137</v>
      </c>
      <c r="E754" s="61" t="s">
        <v>1271</v>
      </c>
      <c r="F754" s="61" t="s">
        <v>1054</v>
      </c>
      <c r="G754" s="61" t="s">
        <v>2229</v>
      </c>
      <c r="H754" s="66">
        <v>6176</v>
      </c>
      <c r="I754" s="80">
        <v>450</v>
      </c>
      <c r="J754" s="80">
        <v>450</v>
      </c>
      <c r="K754" s="80">
        <v>450</v>
      </c>
      <c r="L754" s="80">
        <v>450</v>
      </c>
      <c r="M754" s="80">
        <v>450</v>
      </c>
      <c r="N754" s="81">
        <v>450</v>
      </c>
    </row>
    <row r="755" spans="1:14" x14ac:dyDescent="0.45">
      <c r="A755" s="78">
        <f t="shared" si="38"/>
        <v>53131</v>
      </c>
      <c r="B755" s="79">
        <f t="shared" si="39"/>
        <v>1.401893433212249</v>
      </c>
      <c r="C755" s="60" t="s">
        <v>1121</v>
      </c>
      <c r="D755" s="61" t="s">
        <v>1139</v>
      </c>
      <c r="E755" s="61" t="s">
        <v>1150</v>
      </c>
      <c r="F755" s="61" t="s">
        <v>1111</v>
      </c>
      <c r="G755" s="61" t="s">
        <v>2286</v>
      </c>
      <c r="H755" s="66">
        <v>74484</v>
      </c>
      <c r="I755" s="80">
        <v>53131</v>
      </c>
      <c r="J755" s="80">
        <v>53131</v>
      </c>
      <c r="K755" s="80">
        <v>53131</v>
      </c>
      <c r="L755" s="80">
        <v>53131</v>
      </c>
      <c r="M755" s="80">
        <v>53131</v>
      </c>
      <c r="N755" s="81">
        <v>53131</v>
      </c>
    </row>
    <row r="756" spans="1:14" x14ac:dyDescent="0.45">
      <c r="A756" s="78">
        <f t="shared" si="38"/>
        <v>0</v>
      </c>
      <c r="B756" s="79">
        <f t="shared" si="39"/>
        <v>0</v>
      </c>
      <c r="C756" s="60" t="s">
        <v>1121</v>
      </c>
      <c r="D756" s="61" t="s">
        <v>1138</v>
      </c>
      <c r="E756" s="61" t="s">
        <v>1211</v>
      </c>
      <c r="F756" s="61" t="s">
        <v>528</v>
      </c>
      <c r="G756" s="61" t="s">
        <v>1704</v>
      </c>
      <c r="H756" s="66">
        <v>0</v>
      </c>
      <c r="I756" s="80">
        <v>0</v>
      </c>
      <c r="J756" s="80">
        <v>0</v>
      </c>
      <c r="K756" s="80">
        <v>0</v>
      </c>
      <c r="L756" s="80">
        <v>0</v>
      </c>
      <c r="M756" s="80">
        <v>0</v>
      </c>
      <c r="N756" s="81">
        <v>0</v>
      </c>
    </row>
    <row r="757" spans="1:14" x14ac:dyDescent="0.45">
      <c r="A757" s="78">
        <f t="shared" si="38"/>
        <v>556.66666666666663</v>
      </c>
      <c r="B757" s="79">
        <f t="shared" si="39"/>
        <v>0.61257485029940129</v>
      </c>
      <c r="C757" s="60" t="s">
        <v>1121</v>
      </c>
      <c r="D757" s="61" t="s">
        <v>1129</v>
      </c>
      <c r="E757" s="61" t="s">
        <v>1196</v>
      </c>
      <c r="F757" s="61" t="s">
        <v>392</v>
      </c>
      <c r="G757" s="61" t="s">
        <v>1568</v>
      </c>
      <c r="H757" s="66">
        <v>341</v>
      </c>
      <c r="I757" s="80">
        <v>835</v>
      </c>
      <c r="J757" s="80">
        <v>835</v>
      </c>
      <c r="K757" s="80">
        <v>0</v>
      </c>
      <c r="L757" s="80">
        <v>0</v>
      </c>
      <c r="M757" s="80">
        <v>0</v>
      </c>
      <c r="N757" s="81">
        <v>0</v>
      </c>
    </row>
    <row r="758" spans="1:14" x14ac:dyDescent="0.45">
      <c r="A758" s="78">
        <f t="shared" si="38"/>
        <v>0</v>
      </c>
      <c r="B758" s="79">
        <f t="shared" si="39"/>
        <v>0</v>
      </c>
      <c r="C758" s="60" t="s">
        <v>1121</v>
      </c>
      <c r="D758" s="61" t="s">
        <v>1129</v>
      </c>
      <c r="E758" s="61" t="s">
        <v>1196</v>
      </c>
      <c r="F758" s="61" t="s">
        <v>389</v>
      </c>
      <c r="G758" s="61" t="s">
        <v>1565</v>
      </c>
      <c r="H758" s="66">
        <v>0</v>
      </c>
      <c r="I758" s="80">
        <v>0</v>
      </c>
      <c r="J758" s="80">
        <v>0</v>
      </c>
      <c r="K758" s="80">
        <v>0</v>
      </c>
      <c r="L758" s="80">
        <v>0</v>
      </c>
      <c r="M758" s="80">
        <v>0</v>
      </c>
      <c r="N758" s="81">
        <v>0</v>
      </c>
    </row>
    <row r="759" spans="1:14" x14ac:dyDescent="0.45">
      <c r="A759" s="78">
        <f t="shared" si="38"/>
        <v>833.33333333333337</v>
      </c>
      <c r="B759" s="79">
        <f t="shared" si="39"/>
        <v>3.3599999999999998E-2</v>
      </c>
      <c r="C759" s="60" t="s">
        <v>1121</v>
      </c>
      <c r="D759" s="61" t="s">
        <v>1138</v>
      </c>
      <c r="E759" s="61" t="s">
        <v>1211</v>
      </c>
      <c r="F759" s="61" t="s">
        <v>527</v>
      </c>
      <c r="G759" s="61" t="s">
        <v>1703</v>
      </c>
      <c r="H759" s="66">
        <v>28</v>
      </c>
      <c r="I759" s="80">
        <v>1500</v>
      </c>
      <c r="J759" s="80">
        <v>1000</v>
      </c>
      <c r="K759" s="80">
        <v>0</v>
      </c>
      <c r="L759" s="80">
        <v>0</v>
      </c>
      <c r="M759" s="80">
        <v>0</v>
      </c>
      <c r="N759" s="81">
        <v>0</v>
      </c>
    </row>
    <row r="760" spans="1:14" x14ac:dyDescent="0.45">
      <c r="A760" s="78">
        <f t="shared" si="38"/>
        <v>1033.3333333333333</v>
      </c>
      <c r="B760" s="79">
        <f t="shared" si="39"/>
        <v>0</v>
      </c>
      <c r="C760" s="60" t="s">
        <v>1121</v>
      </c>
      <c r="D760" s="61" t="s">
        <v>1140</v>
      </c>
      <c r="E760" s="61" t="s">
        <v>1152</v>
      </c>
      <c r="F760" s="61" t="s">
        <v>131</v>
      </c>
      <c r="G760" s="61" t="s">
        <v>1307</v>
      </c>
      <c r="H760" s="66">
        <v>0</v>
      </c>
      <c r="I760" s="80">
        <v>3100</v>
      </c>
      <c r="J760" s="80">
        <v>0</v>
      </c>
      <c r="K760" s="80">
        <v>0</v>
      </c>
      <c r="L760" s="80">
        <v>0</v>
      </c>
      <c r="M760" s="80">
        <v>0</v>
      </c>
      <c r="N760" s="81">
        <v>0</v>
      </c>
    </row>
    <row r="761" spans="1:14" x14ac:dyDescent="0.45">
      <c r="A761" s="78">
        <f t="shared" si="38"/>
        <v>86.333333333333329</v>
      </c>
      <c r="B761" s="79">
        <f t="shared" si="39"/>
        <v>1.8764478764478765</v>
      </c>
      <c r="C761" s="60" t="s">
        <v>1121</v>
      </c>
      <c r="D761" s="61" t="s">
        <v>1136</v>
      </c>
      <c r="E761" s="61" t="s">
        <v>1256</v>
      </c>
      <c r="F761" s="61" t="s">
        <v>885</v>
      </c>
      <c r="G761" s="61" t="s">
        <v>2060</v>
      </c>
      <c r="H761" s="66">
        <v>162</v>
      </c>
      <c r="I761" s="80">
        <v>159</v>
      </c>
      <c r="J761" s="80">
        <v>100</v>
      </c>
      <c r="K761" s="80">
        <v>0</v>
      </c>
      <c r="L761" s="80">
        <v>0</v>
      </c>
      <c r="M761" s="80">
        <v>0</v>
      </c>
      <c r="N761" s="81">
        <v>0</v>
      </c>
    </row>
    <row r="762" spans="1:14" x14ac:dyDescent="0.45">
      <c r="A762" s="78">
        <f t="shared" si="38"/>
        <v>350</v>
      </c>
      <c r="B762" s="79">
        <f t="shared" si="39"/>
        <v>3.8114285714285714</v>
      </c>
      <c r="C762" s="60" t="s">
        <v>1121</v>
      </c>
      <c r="D762" s="61" t="s">
        <v>1136</v>
      </c>
      <c r="E762" s="61" t="s">
        <v>1256</v>
      </c>
      <c r="F762" s="61" t="s">
        <v>883</v>
      </c>
      <c r="G762" s="61" t="s">
        <v>2058</v>
      </c>
      <c r="H762" s="66">
        <v>1334</v>
      </c>
      <c r="I762" s="80">
        <v>350</v>
      </c>
      <c r="J762" s="80">
        <v>350</v>
      </c>
      <c r="K762" s="80">
        <v>350</v>
      </c>
      <c r="L762" s="80">
        <v>350</v>
      </c>
      <c r="M762" s="80">
        <v>350</v>
      </c>
      <c r="N762" s="81">
        <v>350</v>
      </c>
    </row>
    <row r="763" spans="1:14" x14ac:dyDescent="0.45">
      <c r="A763" s="78">
        <f t="shared" si="38"/>
        <v>176</v>
      </c>
      <c r="B763" s="79">
        <f t="shared" si="39"/>
        <v>2.3125</v>
      </c>
      <c r="C763" s="60" t="s">
        <v>1121</v>
      </c>
      <c r="D763" s="61" t="s">
        <v>1136</v>
      </c>
      <c r="E763" s="61" t="s">
        <v>1256</v>
      </c>
      <c r="F763" s="61" t="s">
        <v>892</v>
      </c>
      <c r="G763" s="61" t="s">
        <v>2067</v>
      </c>
      <c r="H763" s="66">
        <v>407</v>
      </c>
      <c r="I763" s="80">
        <v>428</v>
      </c>
      <c r="J763" s="80">
        <v>100</v>
      </c>
      <c r="K763" s="80">
        <v>0</v>
      </c>
      <c r="L763" s="80">
        <v>0</v>
      </c>
      <c r="M763" s="80">
        <v>0</v>
      </c>
      <c r="N763" s="81">
        <v>0</v>
      </c>
    </row>
    <row r="764" spans="1:14" x14ac:dyDescent="0.45">
      <c r="A764" s="78">
        <f t="shared" si="38"/>
        <v>833.33333333333337</v>
      </c>
      <c r="B764" s="79">
        <f t="shared" si="39"/>
        <v>1.4591999999999998</v>
      </c>
      <c r="C764" s="60" t="s">
        <v>1121</v>
      </c>
      <c r="D764" s="61" t="s">
        <v>1136</v>
      </c>
      <c r="E764" s="61" t="s">
        <v>1256</v>
      </c>
      <c r="F764" s="61" t="s">
        <v>890</v>
      </c>
      <c r="G764" s="61" t="s">
        <v>2065</v>
      </c>
      <c r="H764" s="66">
        <v>1216</v>
      </c>
      <c r="I764" s="80">
        <v>1000</v>
      </c>
      <c r="J764" s="80">
        <v>1000</v>
      </c>
      <c r="K764" s="80">
        <v>500</v>
      </c>
      <c r="L764" s="80">
        <v>0</v>
      </c>
      <c r="M764" s="80">
        <v>0</v>
      </c>
      <c r="N764" s="81">
        <v>0</v>
      </c>
    </row>
    <row r="765" spans="1:14" x14ac:dyDescent="0.45">
      <c r="A765" s="78">
        <f t="shared" si="38"/>
        <v>260</v>
      </c>
      <c r="B765" s="79">
        <f t="shared" si="39"/>
        <v>2.7115384615384617</v>
      </c>
      <c r="C765" s="60" t="s">
        <v>1121</v>
      </c>
      <c r="D765" s="61" t="s">
        <v>1136</v>
      </c>
      <c r="E765" s="61" t="s">
        <v>1256</v>
      </c>
      <c r="F765" s="61" t="s">
        <v>888</v>
      </c>
      <c r="G765" s="61" t="s">
        <v>2063</v>
      </c>
      <c r="H765" s="66">
        <v>705</v>
      </c>
      <c r="I765" s="80">
        <v>260</v>
      </c>
      <c r="J765" s="80">
        <v>260</v>
      </c>
      <c r="K765" s="80">
        <v>260</v>
      </c>
      <c r="L765" s="80">
        <v>0</v>
      </c>
      <c r="M765" s="80">
        <v>0</v>
      </c>
      <c r="N765" s="81">
        <v>0</v>
      </c>
    </row>
    <row r="766" spans="1:14" x14ac:dyDescent="0.45">
      <c r="A766" s="78">
        <f t="shared" si="38"/>
        <v>750</v>
      </c>
      <c r="B766" s="79">
        <f t="shared" si="39"/>
        <v>3.5573333333333332</v>
      </c>
      <c r="C766" s="60" t="s">
        <v>1121</v>
      </c>
      <c r="D766" s="61" t="s">
        <v>1136</v>
      </c>
      <c r="E766" s="61" t="s">
        <v>1256</v>
      </c>
      <c r="F766" s="61" t="s">
        <v>886</v>
      </c>
      <c r="G766" s="61" t="s">
        <v>2061</v>
      </c>
      <c r="H766" s="66">
        <v>2668</v>
      </c>
      <c r="I766" s="80">
        <v>750</v>
      </c>
      <c r="J766" s="80">
        <v>750</v>
      </c>
      <c r="K766" s="80">
        <v>750</v>
      </c>
      <c r="L766" s="80">
        <v>750</v>
      </c>
      <c r="M766" s="80">
        <v>750</v>
      </c>
      <c r="N766" s="81">
        <v>750</v>
      </c>
    </row>
    <row r="767" spans="1:14" x14ac:dyDescent="0.45">
      <c r="A767" s="78">
        <f t="shared" si="38"/>
        <v>0</v>
      </c>
      <c r="B767" s="79">
        <f t="shared" si="39"/>
        <v>0</v>
      </c>
      <c r="C767" s="60" t="s">
        <v>1121</v>
      </c>
      <c r="D767" s="61" t="s">
        <v>1136</v>
      </c>
      <c r="E767" s="61" t="s">
        <v>1256</v>
      </c>
      <c r="F767" s="61" t="s">
        <v>882</v>
      </c>
      <c r="G767" s="61" t="s">
        <v>2057</v>
      </c>
      <c r="H767" s="66">
        <v>0</v>
      </c>
      <c r="I767" s="80">
        <v>0</v>
      </c>
      <c r="J767" s="80">
        <v>0</v>
      </c>
      <c r="K767" s="80">
        <v>0</v>
      </c>
      <c r="L767" s="80">
        <v>0</v>
      </c>
      <c r="M767" s="80">
        <v>0</v>
      </c>
      <c r="N767" s="81">
        <v>0</v>
      </c>
    </row>
    <row r="768" spans="1:14" x14ac:dyDescent="0.45">
      <c r="A768" s="78">
        <f t="shared" si="38"/>
        <v>0</v>
      </c>
      <c r="B768" s="79">
        <f t="shared" si="39"/>
        <v>0</v>
      </c>
      <c r="C768" s="60" t="s">
        <v>1121</v>
      </c>
      <c r="D768" s="61" t="s">
        <v>1136</v>
      </c>
      <c r="E768" s="61" t="s">
        <v>1256</v>
      </c>
      <c r="F768" s="61" t="s">
        <v>881</v>
      </c>
      <c r="G768" s="61" t="s">
        <v>2056</v>
      </c>
      <c r="H768" s="66">
        <v>0</v>
      </c>
      <c r="I768" s="80">
        <v>0</v>
      </c>
      <c r="J768" s="80">
        <v>0</v>
      </c>
      <c r="K768" s="80">
        <v>0</v>
      </c>
      <c r="L768" s="80">
        <v>0</v>
      </c>
      <c r="M768" s="80">
        <v>0</v>
      </c>
      <c r="N768" s="81">
        <v>0</v>
      </c>
    </row>
    <row r="769" spans="1:14" x14ac:dyDescent="0.45">
      <c r="A769" s="78">
        <f t="shared" si="38"/>
        <v>1500</v>
      </c>
      <c r="B769" s="79">
        <f t="shared" si="39"/>
        <v>24.672000000000001</v>
      </c>
      <c r="C769" s="60" t="s">
        <v>1121</v>
      </c>
      <c r="D769" s="61" t="s">
        <v>1130</v>
      </c>
      <c r="E769" s="61" t="s">
        <v>1177</v>
      </c>
      <c r="F769" s="61" t="s">
        <v>278</v>
      </c>
      <c r="G769" s="61" t="s">
        <v>1454</v>
      </c>
      <c r="H769" s="66">
        <v>37008</v>
      </c>
      <c r="I769" s="80">
        <v>1500</v>
      </c>
      <c r="J769" s="80">
        <v>1500</v>
      </c>
      <c r="K769" s="80">
        <v>1500</v>
      </c>
      <c r="L769" s="80">
        <v>1000</v>
      </c>
      <c r="M769" s="80">
        <v>1000</v>
      </c>
      <c r="N769" s="81">
        <v>1000</v>
      </c>
    </row>
    <row r="770" spans="1:14" x14ac:dyDescent="0.45">
      <c r="A770" s="78">
        <f t="shared" si="38"/>
        <v>366.66666666666669</v>
      </c>
      <c r="B770" s="79">
        <f t="shared" si="39"/>
        <v>0</v>
      </c>
      <c r="C770" s="60" t="s">
        <v>1121</v>
      </c>
      <c r="D770" s="61" t="s">
        <v>1129</v>
      </c>
      <c r="E770" s="61" t="s">
        <v>1204</v>
      </c>
      <c r="F770" s="61" t="s">
        <v>495</v>
      </c>
      <c r="G770" s="61" t="s">
        <v>1671</v>
      </c>
      <c r="H770" s="66">
        <v>0</v>
      </c>
      <c r="I770" s="80">
        <v>1100</v>
      </c>
      <c r="J770" s="80">
        <v>0</v>
      </c>
      <c r="K770" s="80">
        <v>0</v>
      </c>
      <c r="L770" s="80">
        <v>0</v>
      </c>
      <c r="M770" s="80">
        <v>0</v>
      </c>
      <c r="N770" s="81">
        <v>0</v>
      </c>
    </row>
    <row r="771" spans="1:14" x14ac:dyDescent="0.45">
      <c r="A771" s="78">
        <f t="shared" si="38"/>
        <v>0</v>
      </c>
      <c r="B771" s="79">
        <f t="shared" si="39"/>
        <v>0</v>
      </c>
      <c r="C771" s="60" t="s">
        <v>1121</v>
      </c>
      <c r="D771" s="61" t="s">
        <v>1131</v>
      </c>
      <c r="E771" s="61" t="s">
        <v>1235</v>
      </c>
      <c r="F771" s="61" t="s">
        <v>659</v>
      </c>
      <c r="G771" s="61" t="s">
        <v>1834</v>
      </c>
      <c r="H771" s="66">
        <v>0</v>
      </c>
      <c r="I771" s="80">
        <v>0</v>
      </c>
      <c r="J771" s="80">
        <v>0</v>
      </c>
      <c r="K771" s="80">
        <v>0</v>
      </c>
      <c r="L771" s="80">
        <v>0</v>
      </c>
      <c r="M771" s="80">
        <v>0</v>
      </c>
      <c r="N771" s="81">
        <v>0</v>
      </c>
    </row>
    <row r="772" spans="1:14" x14ac:dyDescent="0.45">
      <c r="A772" s="78">
        <f t="shared" si="38"/>
        <v>0</v>
      </c>
      <c r="B772" s="79">
        <f t="shared" si="39"/>
        <v>0</v>
      </c>
      <c r="C772" s="60" t="s">
        <v>1121</v>
      </c>
      <c r="D772" s="61" t="s">
        <v>1131</v>
      </c>
      <c r="E772" s="61" t="s">
        <v>1235</v>
      </c>
      <c r="F772" s="61" t="s">
        <v>660</v>
      </c>
      <c r="G772" s="61" t="s">
        <v>1835</v>
      </c>
      <c r="H772" s="66">
        <v>0</v>
      </c>
      <c r="I772" s="80">
        <v>0</v>
      </c>
      <c r="J772" s="80">
        <v>0</v>
      </c>
      <c r="K772" s="80">
        <v>0</v>
      </c>
      <c r="L772" s="80">
        <v>0</v>
      </c>
      <c r="M772" s="80">
        <v>0</v>
      </c>
      <c r="N772" s="81">
        <v>0</v>
      </c>
    </row>
    <row r="773" spans="1:14" x14ac:dyDescent="0.45">
      <c r="A773" s="78">
        <f t="shared" si="38"/>
        <v>0</v>
      </c>
      <c r="B773" s="79">
        <f t="shared" si="39"/>
        <v>0</v>
      </c>
      <c r="C773" s="60" t="s">
        <v>1121</v>
      </c>
      <c r="D773" s="61" t="s">
        <v>1131</v>
      </c>
      <c r="E773" s="61" t="s">
        <v>1235</v>
      </c>
      <c r="F773" s="61" t="s">
        <v>658</v>
      </c>
      <c r="G773" s="61" t="s">
        <v>1833</v>
      </c>
      <c r="H773" s="66">
        <v>0</v>
      </c>
      <c r="I773" s="80">
        <v>0</v>
      </c>
      <c r="J773" s="80">
        <v>0</v>
      </c>
      <c r="K773" s="80">
        <v>0</v>
      </c>
      <c r="L773" s="80">
        <v>0</v>
      </c>
      <c r="M773" s="80">
        <v>0</v>
      </c>
      <c r="N773" s="81">
        <v>0</v>
      </c>
    </row>
    <row r="774" spans="1:14" x14ac:dyDescent="0.45">
      <c r="A774" s="78">
        <f t="shared" si="38"/>
        <v>0</v>
      </c>
      <c r="B774" s="79">
        <f t="shared" si="39"/>
        <v>0</v>
      </c>
      <c r="C774" s="60" t="s">
        <v>1121</v>
      </c>
      <c r="D774" s="61" t="s">
        <v>1131</v>
      </c>
      <c r="E774" s="61" t="s">
        <v>1235</v>
      </c>
      <c r="F774" s="61" t="s">
        <v>657</v>
      </c>
      <c r="G774" s="61" t="s">
        <v>1832</v>
      </c>
      <c r="H774" s="66">
        <v>0</v>
      </c>
      <c r="I774" s="80">
        <v>0</v>
      </c>
      <c r="J774" s="80">
        <v>0</v>
      </c>
      <c r="K774" s="80">
        <v>0</v>
      </c>
      <c r="L774" s="80">
        <v>0</v>
      </c>
      <c r="M774" s="80">
        <v>0</v>
      </c>
      <c r="N774" s="81">
        <v>0</v>
      </c>
    </row>
    <row r="775" spans="1:14" x14ac:dyDescent="0.45">
      <c r="A775" s="78">
        <f t="shared" si="38"/>
        <v>825</v>
      </c>
      <c r="B775" s="79">
        <f t="shared" si="39"/>
        <v>5.1684848484848489</v>
      </c>
      <c r="C775" s="60" t="s">
        <v>1121</v>
      </c>
      <c r="D775" s="61" t="s">
        <v>1136</v>
      </c>
      <c r="E775" s="61" t="s">
        <v>1215</v>
      </c>
      <c r="F775" s="61" t="s">
        <v>551</v>
      </c>
      <c r="G775" s="61" t="s">
        <v>1727</v>
      </c>
      <c r="H775" s="66">
        <v>4264</v>
      </c>
      <c r="I775" s="80">
        <v>825</v>
      </c>
      <c r="J775" s="80">
        <v>825</v>
      </c>
      <c r="K775" s="80">
        <v>825</v>
      </c>
      <c r="L775" s="80">
        <v>825</v>
      </c>
      <c r="M775" s="80">
        <v>0</v>
      </c>
      <c r="N775" s="81">
        <v>0</v>
      </c>
    </row>
    <row r="776" spans="1:14" x14ac:dyDescent="0.45">
      <c r="A776" s="78">
        <f t="shared" si="38"/>
        <v>433.33333333333331</v>
      </c>
      <c r="B776" s="79">
        <f t="shared" si="39"/>
        <v>3.4015384615384616</v>
      </c>
      <c r="C776" s="60" t="s">
        <v>1121</v>
      </c>
      <c r="D776" s="61" t="s">
        <v>1136</v>
      </c>
      <c r="E776" s="61" t="s">
        <v>1215</v>
      </c>
      <c r="F776" s="61" t="s">
        <v>548</v>
      </c>
      <c r="G776" s="61" t="s">
        <v>1724</v>
      </c>
      <c r="H776" s="66">
        <v>1474</v>
      </c>
      <c r="I776" s="80">
        <v>650</v>
      </c>
      <c r="J776" s="80">
        <v>650</v>
      </c>
      <c r="K776" s="80">
        <v>0</v>
      </c>
      <c r="L776" s="80">
        <v>0</v>
      </c>
      <c r="M776" s="80">
        <v>0</v>
      </c>
      <c r="N776" s="81">
        <v>0</v>
      </c>
    </row>
    <row r="777" spans="1:14" x14ac:dyDescent="0.45">
      <c r="A777" s="78">
        <f t="shared" si="38"/>
        <v>0</v>
      </c>
      <c r="B777" s="79">
        <f t="shared" si="39"/>
        <v>0</v>
      </c>
      <c r="C777" s="60" t="s">
        <v>1121</v>
      </c>
      <c r="D777" s="61" t="s">
        <v>1136</v>
      </c>
      <c r="E777" s="61" t="s">
        <v>1215</v>
      </c>
      <c r="F777" s="61" t="s">
        <v>547</v>
      </c>
      <c r="G777" s="61" t="s">
        <v>1723</v>
      </c>
      <c r="H777" s="66">
        <v>0</v>
      </c>
      <c r="I777" s="80">
        <v>0</v>
      </c>
      <c r="J777" s="80">
        <v>0</v>
      </c>
      <c r="K777" s="80">
        <v>0</v>
      </c>
      <c r="L777" s="80">
        <v>0</v>
      </c>
      <c r="M777" s="80">
        <v>0</v>
      </c>
      <c r="N777" s="81">
        <v>0</v>
      </c>
    </row>
    <row r="778" spans="1:14" x14ac:dyDescent="0.45">
      <c r="A778" s="78">
        <f t="shared" si="38"/>
        <v>26.666666666666668</v>
      </c>
      <c r="B778" s="79">
        <f t="shared" si="39"/>
        <v>2.0249999999999999</v>
      </c>
      <c r="C778" s="60" t="s">
        <v>1121</v>
      </c>
      <c r="D778" s="61" t="s">
        <v>1136</v>
      </c>
      <c r="E778" s="61" t="s">
        <v>1166</v>
      </c>
      <c r="F778" s="61" t="s">
        <v>219</v>
      </c>
      <c r="G778" s="61" t="s">
        <v>1395</v>
      </c>
      <c r="H778" s="66">
        <v>54</v>
      </c>
      <c r="I778" s="80">
        <v>80</v>
      </c>
      <c r="J778" s="80">
        <v>0</v>
      </c>
      <c r="K778" s="80">
        <v>0</v>
      </c>
      <c r="L778" s="80">
        <v>0</v>
      </c>
      <c r="M778" s="80">
        <v>0</v>
      </c>
      <c r="N778" s="81">
        <v>0</v>
      </c>
    </row>
    <row r="779" spans="1:14" x14ac:dyDescent="0.45">
      <c r="A779" s="78">
        <f t="shared" si="38"/>
        <v>136.66666666666666</v>
      </c>
      <c r="B779" s="79">
        <f t="shared" si="39"/>
        <v>2.9926829268292683</v>
      </c>
      <c r="C779" s="60" t="s">
        <v>1121</v>
      </c>
      <c r="D779" s="61" t="s">
        <v>1136</v>
      </c>
      <c r="E779" s="61" t="s">
        <v>1166</v>
      </c>
      <c r="F779" s="61" t="s">
        <v>218</v>
      </c>
      <c r="G779" s="61" t="s">
        <v>1394</v>
      </c>
      <c r="H779" s="66">
        <v>409</v>
      </c>
      <c r="I779" s="80">
        <v>360</v>
      </c>
      <c r="J779" s="80">
        <v>50</v>
      </c>
      <c r="K779" s="80">
        <v>0</v>
      </c>
      <c r="L779" s="80">
        <v>0</v>
      </c>
      <c r="M779" s="80">
        <v>0</v>
      </c>
      <c r="N779" s="81">
        <v>0</v>
      </c>
    </row>
    <row r="780" spans="1:14" x14ac:dyDescent="0.45">
      <c r="A780" s="78">
        <f t="shared" si="38"/>
        <v>725</v>
      </c>
      <c r="B780" s="79">
        <f t="shared" si="39"/>
        <v>8.415172413793103</v>
      </c>
      <c r="C780" s="60" t="s">
        <v>1121</v>
      </c>
      <c r="D780" s="61" t="s">
        <v>1136</v>
      </c>
      <c r="E780" s="61" t="s">
        <v>1215</v>
      </c>
      <c r="F780" s="61" t="s">
        <v>550</v>
      </c>
      <c r="G780" s="61" t="s">
        <v>1726</v>
      </c>
      <c r="H780" s="66">
        <v>6101</v>
      </c>
      <c r="I780" s="80">
        <v>725</v>
      </c>
      <c r="J780" s="80">
        <v>725</v>
      </c>
      <c r="K780" s="80">
        <v>725</v>
      </c>
      <c r="L780" s="80">
        <v>725</v>
      </c>
      <c r="M780" s="80">
        <v>725</v>
      </c>
      <c r="N780" s="81">
        <v>725</v>
      </c>
    </row>
    <row r="781" spans="1:14" x14ac:dyDescent="0.45">
      <c r="A781" s="78">
        <f t="shared" si="38"/>
        <v>450.33333333333331</v>
      </c>
      <c r="B781" s="79">
        <f t="shared" si="39"/>
        <v>0.88601036269430056</v>
      </c>
      <c r="C781" s="60" t="s">
        <v>1121</v>
      </c>
      <c r="D781" s="61" t="s">
        <v>1136</v>
      </c>
      <c r="E781" s="61" t="s">
        <v>1166</v>
      </c>
      <c r="F781" s="61" t="s">
        <v>221</v>
      </c>
      <c r="G781" s="61" t="s">
        <v>1397</v>
      </c>
      <c r="H781" s="66">
        <v>399</v>
      </c>
      <c r="I781" s="80">
        <v>751</v>
      </c>
      <c r="J781" s="80">
        <v>600</v>
      </c>
      <c r="K781" s="80">
        <v>0</v>
      </c>
      <c r="L781" s="80">
        <v>0</v>
      </c>
      <c r="M781" s="80">
        <v>0</v>
      </c>
      <c r="N781" s="81">
        <v>0</v>
      </c>
    </row>
    <row r="782" spans="1:14" x14ac:dyDescent="0.45">
      <c r="A782" s="78">
        <f t="shared" si="38"/>
        <v>226</v>
      </c>
      <c r="B782" s="79">
        <f t="shared" si="39"/>
        <v>5.5088495575221241</v>
      </c>
      <c r="C782" s="60" t="s">
        <v>1121</v>
      </c>
      <c r="D782" s="61" t="s">
        <v>1136</v>
      </c>
      <c r="E782" s="61" t="s">
        <v>1215</v>
      </c>
      <c r="F782" s="61" t="s">
        <v>555</v>
      </c>
      <c r="G782" s="61" t="s">
        <v>1731</v>
      </c>
      <c r="H782" s="66">
        <v>1245</v>
      </c>
      <c r="I782" s="80">
        <v>226</v>
      </c>
      <c r="J782" s="80">
        <v>226</v>
      </c>
      <c r="K782" s="80">
        <v>226</v>
      </c>
      <c r="L782" s="80">
        <v>226</v>
      </c>
      <c r="M782" s="80">
        <v>226</v>
      </c>
      <c r="N782" s="81">
        <v>226</v>
      </c>
    </row>
    <row r="783" spans="1:14" x14ac:dyDescent="0.45">
      <c r="A783" s="78">
        <f t="shared" si="38"/>
        <v>50</v>
      </c>
      <c r="B783" s="79">
        <f t="shared" si="39"/>
        <v>0</v>
      </c>
      <c r="C783" s="60" t="s">
        <v>1121</v>
      </c>
      <c r="D783" s="61" t="s">
        <v>1136</v>
      </c>
      <c r="E783" s="61" t="s">
        <v>1215</v>
      </c>
      <c r="F783" s="61" t="s">
        <v>553</v>
      </c>
      <c r="G783" s="61" t="s">
        <v>1729</v>
      </c>
      <c r="H783" s="66">
        <v>0</v>
      </c>
      <c r="I783" s="80">
        <v>150</v>
      </c>
      <c r="J783" s="80">
        <v>0</v>
      </c>
      <c r="K783" s="80">
        <v>0</v>
      </c>
      <c r="L783" s="80">
        <v>0</v>
      </c>
      <c r="M783" s="80">
        <v>0</v>
      </c>
      <c r="N783" s="81">
        <v>0</v>
      </c>
    </row>
    <row r="784" spans="1:14" x14ac:dyDescent="0.45">
      <c r="A784" s="78">
        <f t="shared" si="38"/>
        <v>10850.666666666666</v>
      </c>
      <c r="B784" s="79">
        <f t="shared" si="39"/>
        <v>5.509615384615385</v>
      </c>
      <c r="C784" s="60" t="s">
        <v>1121</v>
      </c>
      <c r="D784" s="61" t="s">
        <v>1139</v>
      </c>
      <c r="E784" s="61" t="s">
        <v>1150</v>
      </c>
      <c r="F784" s="61" t="s">
        <v>1110</v>
      </c>
      <c r="G784" s="61" t="s">
        <v>2285</v>
      </c>
      <c r="H784" s="66">
        <v>59783</v>
      </c>
      <c r="I784" s="80">
        <v>0</v>
      </c>
      <c r="J784" s="80">
        <v>16276</v>
      </c>
      <c r="K784" s="80">
        <v>16276</v>
      </c>
      <c r="L784" s="80">
        <v>16276</v>
      </c>
      <c r="M784" s="80">
        <v>16276</v>
      </c>
      <c r="N784" s="81">
        <v>16276</v>
      </c>
    </row>
    <row r="785" spans="1:14" x14ac:dyDescent="0.45">
      <c r="A785" s="78">
        <f t="shared" si="38"/>
        <v>15000</v>
      </c>
      <c r="B785" s="79">
        <f t="shared" si="39"/>
        <v>2.5943999999999998</v>
      </c>
      <c r="C785" s="60" t="s">
        <v>1121</v>
      </c>
      <c r="D785" s="61" t="s">
        <v>1144</v>
      </c>
      <c r="E785" s="61" t="s">
        <v>1246</v>
      </c>
      <c r="F785" s="61" t="s">
        <v>1064</v>
      </c>
      <c r="G785" s="61" t="s">
        <v>2239</v>
      </c>
      <c r="H785" s="66">
        <v>38916</v>
      </c>
      <c r="I785" s="80">
        <v>15000</v>
      </c>
      <c r="J785" s="80">
        <v>15000</v>
      </c>
      <c r="K785" s="80">
        <v>15000</v>
      </c>
      <c r="L785" s="80">
        <v>5000</v>
      </c>
      <c r="M785" s="80">
        <v>0</v>
      </c>
      <c r="N785" s="81">
        <v>15000</v>
      </c>
    </row>
    <row r="786" spans="1:14" x14ac:dyDescent="0.45">
      <c r="A786" s="78">
        <f t="shared" si="38"/>
        <v>2366.6666666666665</v>
      </c>
      <c r="B786" s="79">
        <f t="shared" si="39"/>
        <v>9.929577464788733E-2</v>
      </c>
      <c r="C786" s="60" t="s">
        <v>1121</v>
      </c>
      <c r="D786" s="61" t="s">
        <v>1130</v>
      </c>
      <c r="E786" s="61" t="s">
        <v>1205</v>
      </c>
      <c r="F786" s="61" t="s">
        <v>497</v>
      </c>
      <c r="G786" s="61" t="s">
        <v>1673</v>
      </c>
      <c r="H786" s="66">
        <v>235</v>
      </c>
      <c r="I786" s="80">
        <v>5100</v>
      </c>
      <c r="J786" s="80">
        <v>2000</v>
      </c>
      <c r="K786" s="80">
        <v>0</v>
      </c>
      <c r="L786" s="80">
        <v>0</v>
      </c>
      <c r="M786" s="80">
        <v>0</v>
      </c>
      <c r="N786" s="81">
        <v>0</v>
      </c>
    </row>
    <row r="787" spans="1:14" x14ac:dyDescent="0.45">
      <c r="A787" s="78">
        <f t="shared" si="38"/>
        <v>40</v>
      </c>
      <c r="B787" s="79">
        <f t="shared" si="39"/>
        <v>15.324999999999999</v>
      </c>
      <c r="C787" s="60" t="s">
        <v>1121</v>
      </c>
      <c r="D787" s="61" t="s">
        <v>1141</v>
      </c>
      <c r="E787" s="61" t="s">
        <v>1254</v>
      </c>
      <c r="F787" s="61" t="s">
        <v>872</v>
      </c>
      <c r="G787" s="61" t="s">
        <v>2047</v>
      </c>
      <c r="H787" s="66">
        <v>613</v>
      </c>
      <c r="I787" s="80">
        <v>40</v>
      </c>
      <c r="J787" s="80">
        <v>40</v>
      </c>
      <c r="K787" s="80">
        <v>40</v>
      </c>
      <c r="L787" s="80">
        <v>40</v>
      </c>
      <c r="M787" s="80">
        <v>40</v>
      </c>
      <c r="N787" s="81">
        <v>40</v>
      </c>
    </row>
    <row r="788" spans="1:14" x14ac:dyDescent="0.45">
      <c r="A788" s="78">
        <f t="shared" si="38"/>
        <v>1000</v>
      </c>
      <c r="B788" s="79">
        <f t="shared" si="39"/>
        <v>11.146000000000001</v>
      </c>
      <c r="C788" s="60" t="s">
        <v>1121</v>
      </c>
      <c r="D788" s="61" t="s">
        <v>1136</v>
      </c>
      <c r="E788" s="61" t="s">
        <v>1160</v>
      </c>
      <c r="F788" s="61" t="s">
        <v>168</v>
      </c>
      <c r="G788" s="61" t="s">
        <v>1344</v>
      </c>
      <c r="H788" s="66">
        <v>11146</v>
      </c>
      <c r="I788" s="80">
        <v>1000</v>
      </c>
      <c r="J788" s="80">
        <v>1000</v>
      </c>
      <c r="K788" s="80">
        <v>1000</v>
      </c>
      <c r="L788" s="80">
        <v>1000</v>
      </c>
      <c r="M788" s="80">
        <v>1000</v>
      </c>
      <c r="N788" s="81">
        <v>1000</v>
      </c>
    </row>
    <row r="789" spans="1:14" x14ac:dyDescent="0.45">
      <c r="A789" s="78">
        <f t="shared" si="38"/>
        <v>2182</v>
      </c>
      <c r="B789" s="79">
        <f t="shared" si="39"/>
        <v>3.5536205316223648</v>
      </c>
      <c r="C789" s="60" t="s">
        <v>1121</v>
      </c>
      <c r="D789" s="61" t="s">
        <v>1136</v>
      </c>
      <c r="E789" s="61" t="s">
        <v>1166</v>
      </c>
      <c r="F789" s="61" t="s">
        <v>217</v>
      </c>
      <c r="G789" s="61" t="s">
        <v>1393</v>
      </c>
      <c r="H789" s="66">
        <v>7754</v>
      </c>
      <c r="I789" s="80">
        <v>2182</v>
      </c>
      <c r="J789" s="80">
        <v>2182</v>
      </c>
      <c r="K789" s="80">
        <v>2182</v>
      </c>
      <c r="L789" s="80">
        <v>2182</v>
      </c>
      <c r="M789" s="80">
        <v>2182</v>
      </c>
      <c r="N789" s="81">
        <v>600</v>
      </c>
    </row>
    <row r="790" spans="1:14" x14ac:dyDescent="0.45">
      <c r="A790" s="78">
        <f t="shared" si="38"/>
        <v>800</v>
      </c>
      <c r="B790" s="79">
        <f t="shared" si="39"/>
        <v>9.0762499999999999</v>
      </c>
      <c r="C790" s="60" t="s">
        <v>1121</v>
      </c>
      <c r="D790" s="61" t="s">
        <v>1130</v>
      </c>
      <c r="E790" s="61" t="s">
        <v>1225</v>
      </c>
      <c r="F790" s="61" t="s">
        <v>618</v>
      </c>
      <c r="G790" s="61" t="s">
        <v>1793</v>
      </c>
      <c r="H790" s="66">
        <v>7261</v>
      </c>
      <c r="I790" s="80">
        <v>800</v>
      </c>
      <c r="J790" s="80">
        <v>800</v>
      </c>
      <c r="K790" s="80">
        <v>800</v>
      </c>
      <c r="L790" s="80">
        <v>800</v>
      </c>
      <c r="M790" s="80">
        <v>800</v>
      </c>
      <c r="N790" s="81">
        <v>800</v>
      </c>
    </row>
    <row r="791" spans="1:14" x14ac:dyDescent="0.45">
      <c r="A791" s="78">
        <f t="shared" si="38"/>
        <v>25000</v>
      </c>
      <c r="B791" s="79">
        <f t="shared" si="39"/>
        <v>5.96E-3</v>
      </c>
      <c r="C791" s="60" t="s">
        <v>1121</v>
      </c>
      <c r="D791" s="61" t="s">
        <v>1144</v>
      </c>
      <c r="E791" s="61" t="s">
        <v>1245</v>
      </c>
      <c r="F791" s="61" t="s">
        <v>790</v>
      </c>
      <c r="G791" s="61" t="s">
        <v>1965</v>
      </c>
      <c r="H791" s="66">
        <v>149</v>
      </c>
      <c r="I791" s="80">
        <v>75000</v>
      </c>
      <c r="J791" s="80">
        <v>0</v>
      </c>
      <c r="K791" s="80">
        <v>0</v>
      </c>
      <c r="L791" s="80">
        <v>0</v>
      </c>
      <c r="M791" s="80">
        <v>0</v>
      </c>
      <c r="N791" s="81">
        <v>0</v>
      </c>
    </row>
    <row r="792" spans="1:14" x14ac:dyDescent="0.45">
      <c r="A792" s="78">
        <f t="shared" si="38"/>
        <v>0</v>
      </c>
      <c r="B792" s="79">
        <f t="shared" si="39"/>
        <v>0</v>
      </c>
      <c r="C792" s="60" t="s">
        <v>1122</v>
      </c>
      <c r="D792" s="61" t="s">
        <v>1143</v>
      </c>
      <c r="E792" s="61" t="s">
        <v>1167</v>
      </c>
      <c r="F792" s="61" t="s">
        <v>224</v>
      </c>
      <c r="G792" s="61" t="s">
        <v>1400</v>
      </c>
      <c r="H792" s="66">
        <v>2891</v>
      </c>
      <c r="I792" s="80">
        <v>0</v>
      </c>
      <c r="J792" s="80">
        <v>0</v>
      </c>
      <c r="K792" s="80">
        <v>0</v>
      </c>
      <c r="L792" s="80">
        <v>0</v>
      </c>
      <c r="M792" s="80">
        <v>600</v>
      </c>
      <c r="N792" s="81">
        <v>600</v>
      </c>
    </row>
    <row r="793" spans="1:14" x14ac:dyDescent="0.45">
      <c r="A793" s="78">
        <f t="shared" si="38"/>
        <v>0</v>
      </c>
      <c r="B793" s="79">
        <f t="shared" si="39"/>
        <v>0</v>
      </c>
      <c r="C793" s="60" t="s">
        <v>1120</v>
      </c>
      <c r="D793" s="61" t="s">
        <v>1143</v>
      </c>
      <c r="E793" s="61" t="s">
        <v>1167</v>
      </c>
      <c r="F793" s="61" t="s">
        <v>225</v>
      </c>
      <c r="G793" s="61" t="s">
        <v>1401</v>
      </c>
      <c r="H793" s="66">
        <v>0</v>
      </c>
      <c r="I793" s="80">
        <v>0</v>
      </c>
      <c r="J793" s="80">
        <v>0</v>
      </c>
      <c r="K793" s="80">
        <v>0</v>
      </c>
      <c r="L793" s="80">
        <v>0</v>
      </c>
      <c r="M793" s="80">
        <v>0</v>
      </c>
      <c r="N793" s="81">
        <v>0</v>
      </c>
    </row>
    <row r="794" spans="1:14" x14ac:dyDescent="0.45">
      <c r="A794" s="78">
        <f t="shared" si="38"/>
        <v>3833.3333333333335</v>
      </c>
      <c r="B794" s="79">
        <f t="shared" si="39"/>
        <v>0</v>
      </c>
      <c r="C794" s="60" t="s">
        <v>1121</v>
      </c>
      <c r="D794" s="61" t="s">
        <v>1130</v>
      </c>
      <c r="E794" s="61" t="s">
        <v>1163</v>
      </c>
      <c r="F794" s="61" t="s">
        <v>208</v>
      </c>
      <c r="G794" s="61" t="s">
        <v>1384</v>
      </c>
      <c r="H794" s="66">
        <v>0</v>
      </c>
      <c r="I794" s="80">
        <v>3500</v>
      </c>
      <c r="J794" s="80">
        <v>4000</v>
      </c>
      <c r="K794" s="80">
        <v>4000</v>
      </c>
      <c r="L794" s="80">
        <v>3000</v>
      </c>
      <c r="M794" s="80">
        <v>3000</v>
      </c>
      <c r="N794" s="81">
        <v>3000</v>
      </c>
    </row>
    <row r="795" spans="1:14" x14ac:dyDescent="0.45">
      <c r="A795" s="78">
        <f t="shared" si="38"/>
        <v>4569</v>
      </c>
      <c r="B795" s="79">
        <f t="shared" si="39"/>
        <v>3.6338367257605602</v>
      </c>
      <c r="C795" s="60" t="s">
        <v>1121</v>
      </c>
      <c r="D795" s="61" t="s">
        <v>1130</v>
      </c>
      <c r="E795" s="61" t="s">
        <v>1240</v>
      </c>
      <c r="F795" s="61" t="s">
        <v>686</v>
      </c>
      <c r="G795" s="61" t="s">
        <v>1861</v>
      </c>
      <c r="H795" s="66">
        <v>16603</v>
      </c>
      <c r="I795" s="80">
        <v>4569</v>
      </c>
      <c r="J795" s="80">
        <v>4569</v>
      </c>
      <c r="K795" s="80">
        <v>4569</v>
      </c>
      <c r="L795" s="80">
        <v>4569</v>
      </c>
      <c r="M795" s="80">
        <v>4569</v>
      </c>
      <c r="N795" s="81">
        <v>0</v>
      </c>
    </row>
    <row r="796" spans="1:14" x14ac:dyDescent="0.45">
      <c r="A796" s="78">
        <f t="shared" si="38"/>
        <v>1166.6666666666667</v>
      </c>
      <c r="B796" s="79">
        <f t="shared" si="39"/>
        <v>0</v>
      </c>
      <c r="C796" s="60" t="s">
        <v>1121</v>
      </c>
      <c r="D796" s="61" t="s">
        <v>1136</v>
      </c>
      <c r="E796" s="61" t="s">
        <v>1155</v>
      </c>
      <c r="F796" s="61" t="s">
        <v>138</v>
      </c>
      <c r="G796" s="61" t="s">
        <v>1314</v>
      </c>
      <c r="H796" s="66">
        <v>0</v>
      </c>
      <c r="I796" s="80">
        <v>3500</v>
      </c>
      <c r="J796" s="80">
        <v>0</v>
      </c>
      <c r="K796" s="80">
        <v>0</v>
      </c>
      <c r="L796" s="80">
        <v>0</v>
      </c>
      <c r="M796" s="80">
        <v>0</v>
      </c>
      <c r="N796" s="81">
        <v>0</v>
      </c>
    </row>
    <row r="797" spans="1:14" x14ac:dyDescent="0.45">
      <c r="A797" s="78">
        <f t="shared" si="38"/>
        <v>900</v>
      </c>
      <c r="B797" s="79">
        <f t="shared" si="39"/>
        <v>1.1111111111111111E-3</v>
      </c>
      <c r="C797" s="60" t="s">
        <v>1121</v>
      </c>
      <c r="D797" s="61" t="s">
        <v>1136</v>
      </c>
      <c r="E797" s="61" t="s">
        <v>1161</v>
      </c>
      <c r="F797" s="61" t="s">
        <v>195</v>
      </c>
      <c r="G797" s="61" t="s">
        <v>1371</v>
      </c>
      <c r="H797" s="66">
        <v>1</v>
      </c>
      <c r="I797" s="80">
        <v>2700</v>
      </c>
      <c r="J797" s="80">
        <v>0</v>
      </c>
      <c r="K797" s="80">
        <v>0</v>
      </c>
      <c r="L797" s="80">
        <v>0</v>
      </c>
      <c r="M797" s="80">
        <v>0</v>
      </c>
      <c r="N797" s="81">
        <v>0</v>
      </c>
    </row>
    <row r="798" spans="1:14" x14ac:dyDescent="0.45">
      <c r="A798" s="78">
        <f t="shared" ref="A798:A837" si="40">AVERAGE(I798:K798)</f>
        <v>1500</v>
      </c>
      <c r="B798" s="79">
        <f t="shared" ref="B798:B837" si="41">IFERROR(H798/A798,0)</f>
        <v>3.0760000000000001</v>
      </c>
      <c r="C798" s="60" t="s">
        <v>1121</v>
      </c>
      <c r="D798" s="61" t="s">
        <v>1136</v>
      </c>
      <c r="E798" s="61" t="s">
        <v>1161</v>
      </c>
      <c r="F798" s="61" t="s">
        <v>197</v>
      </c>
      <c r="G798" s="61" t="s">
        <v>1373</v>
      </c>
      <c r="H798" s="66">
        <v>4614</v>
      </c>
      <c r="I798" s="80">
        <v>1500</v>
      </c>
      <c r="J798" s="80">
        <v>1500</v>
      </c>
      <c r="K798" s="80">
        <v>1500</v>
      </c>
      <c r="L798" s="80">
        <v>1500</v>
      </c>
      <c r="M798" s="80">
        <v>1500</v>
      </c>
      <c r="N798" s="81">
        <v>0</v>
      </c>
    </row>
    <row r="799" spans="1:14" x14ac:dyDescent="0.45">
      <c r="A799" s="78">
        <f t="shared" si="40"/>
        <v>530</v>
      </c>
      <c r="B799" s="79">
        <f t="shared" si="41"/>
        <v>0.94150943396226416</v>
      </c>
      <c r="C799" s="60" t="s">
        <v>1121</v>
      </c>
      <c r="D799" s="61" t="s">
        <v>1136</v>
      </c>
      <c r="E799" s="61" t="s">
        <v>1161</v>
      </c>
      <c r="F799" s="61" t="s">
        <v>198</v>
      </c>
      <c r="G799" s="61" t="s">
        <v>1374</v>
      </c>
      <c r="H799" s="66">
        <v>499</v>
      </c>
      <c r="I799" s="80">
        <v>530</v>
      </c>
      <c r="J799" s="80">
        <v>530</v>
      </c>
      <c r="K799" s="80">
        <v>530</v>
      </c>
      <c r="L799" s="80">
        <v>530</v>
      </c>
      <c r="M799" s="80">
        <v>0</v>
      </c>
      <c r="N799" s="81">
        <v>0</v>
      </c>
    </row>
    <row r="800" spans="1:14" x14ac:dyDescent="0.45">
      <c r="A800" s="78">
        <f t="shared" si="40"/>
        <v>1132</v>
      </c>
      <c r="B800" s="79">
        <f t="shared" si="41"/>
        <v>1.1722614840989398</v>
      </c>
      <c r="C800" s="60" t="s">
        <v>1121</v>
      </c>
      <c r="D800" s="61" t="s">
        <v>1136</v>
      </c>
      <c r="E800" s="61" t="s">
        <v>1161</v>
      </c>
      <c r="F800" s="61" t="s">
        <v>196</v>
      </c>
      <c r="G800" s="61" t="s">
        <v>1372</v>
      </c>
      <c r="H800" s="66">
        <v>1327</v>
      </c>
      <c r="I800" s="80">
        <v>1348</v>
      </c>
      <c r="J800" s="80">
        <v>1348</v>
      </c>
      <c r="K800" s="80">
        <v>700</v>
      </c>
      <c r="L800" s="80">
        <v>0</v>
      </c>
      <c r="M800" s="80">
        <v>0</v>
      </c>
      <c r="N800" s="81">
        <v>0</v>
      </c>
    </row>
    <row r="801" spans="1:14" x14ac:dyDescent="0.45">
      <c r="A801" s="78">
        <f t="shared" si="40"/>
        <v>1200</v>
      </c>
      <c r="B801" s="79">
        <f t="shared" si="41"/>
        <v>0.45916666666666667</v>
      </c>
      <c r="C801" s="60" t="s">
        <v>1121</v>
      </c>
      <c r="D801" s="61" t="s">
        <v>1136</v>
      </c>
      <c r="E801" s="61" t="s">
        <v>1161</v>
      </c>
      <c r="F801" s="61" t="s">
        <v>199</v>
      </c>
      <c r="G801" s="61" t="s">
        <v>1375</v>
      </c>
      <c r="H801" s="66">
        <v>551</v>
      </c>
      <c r="I801" s="80">
        <v>1800</v>
      </c>
      <c r="J801" s="80">
        <v>1800</v>
      </c>
      <c r="K801" s="80">
        <v>0</v>
      </c>
      <c r="L801" s="80">
        <v>0</v>
      </c>
      <c r="M801" s="80">
        <v>0</v>
      </c>
      <c r="N801" s="81">
        <v>0</v>
      </c>
    </row>
    <row r="802" spans="1:14" x14ac:dyDescent="0.45">
      <c r="A802" s="78">
        <f t="shared" si="40"/>
        <v>321.33333333333331</v>
      </c>
      <c r="B802" s="79">
        <f t="shared" si="41"/>
        <v>0.62240663900414939</v>
      </c>
      <c r="C802" s="60" t="s">
        <v>1121</v>
      </c>
      <c r="D802" s="61" t="s">
        <v>1136</v>
      </c>
      <c r="E802" s="61" t="s">
        <v>1161</v>
      </c>
      <c r="F802" s="61" t="s">
        <v>200</v>
      </c>
      <c r="G802" s="61" t="s">
        <v>1376</v>
      </c>
      <c r="H802" s="66">
        <v>200</v>
      </c>
      <c r="I802" s="80">
        <v>664</v>
      </c>
      <c r="J802" s="80">
        <v>300</v>
      </c>
      <c r="K802" s="80">
        <v>0</v>
      </c>
      <c r="L802" s="80">
        <v>0</v>
      </c>
      <c r="M802" s="80">
        <v>0</v>
      </c>
      <c r="N802" s="81">
        <v>0</v>
      </c>
    </row>
    <row r="803" spans="1:14" x14ac:dyDescent="0.45">
      <c r="A803" s="78">
        <f t="shared" si="40"/>
        <v>0</v>
      </c>
      <c r="B803" s="79">
        <f t="shared" si="41"/>
        <v>0</v>
      </c>
      <c r="C803" s="60" t="s">
        <v>1121</v>
      </c>
      <c r="D803" s="61" t="s">
        <v>1136</v>
      </c>
      <c r="E803" s="61" t="s">
        <v>1161</v>
      </c>
      <c r="F803" s="61" t="s">
        <v>201</v>
      </c>
      <c r="G803" s="61" t="s">
        <v>1377</v>
      </c>
      <c r="H803" s="66">
        <v>0</v>
      </c>
      <c r="I803" s="80">
        <v>0</v>
      </c>
      <c r="J803" s="80">
        <v>0</v>
      </c>
      <c r="K803" s="80">
        <v>0</v>
      </c>
      <c r="L803" s="80">
        <v>0</v>
      </c>
      <c r="M803" s="80">
        <v>0</v>
      </c>
      <c r="N803" s="81">
        <v>0</v>
      </c>
    </row>
    <row r="804" spans="1:14" x14ac:dyDescent="0.45">
      <c r="A804" s="78">
        <f t="shared" si="40"/>
        <v>900</v>
      </c>
      <c r="B804" s="79">
        <f t="shared" si="41"/>
        <v>12.14</v>
      </c>
      <c r="C804" s="60" t="s">
        <v>1121</v>
      </c>
      <c r="D804" s="61" t="s">
        <v>1136</v>
      </c>
      <c r="E804" s="61" t="s">
        <v>1156</v>
      </c>
      <c r="F804" s="61" t="s">
        <v>141</v>
      </c>
      <c r="G804" s="61" t="s">
        <v>1317</v>
      </c>
      <c r="H804" s="66">
        <v>10926</v>
      </c>
      <c r="I804" s="80">
        <v>900</v>
      </c>
      <c r="J804" s="80">
        <v>900</v>
      </c>
      <c r="K804" s="80">
        <v>900</v>
      </c>
      <c r="L804" s="80">
        <v>900</v>
      </c>
      <c r="M804" s="80">
        <v>900</v>
      </c>
      <c r="N804" s="81">
        <v>900</v>
      </c>
    </row>
    <row r="805" spans="1:14" x14ac:dyDescent="0.45">
      <c r="A805" s="78">
        <f t="shared" si="40"/>
        <v>240</v>
      </c>
      <c r="B805" s="79">
        <f t="shared" si="41"/>
        <v>5.8916666666666666</v>
      </c>
      <c r="C805" s="60" t="s">
        <v>1121</v>
      </c>
      <c r="D805" s="61" t="s">
        <v>1136</v>
      </c>
      <c r="E805" s="61" t="s">
        <v>1156</v>
      </c>
      <c r="F805" s="61" t="s">
        <v>142</v>
      </c>
      <c r="G805" s="61" t="s">
        <v>1318</v>
      </c>
      <c r="H805" s="66">
        <v>1414</v>
      </c>
      <c r="I805" s="80">
        <v>240</v>
      </c>
      <c r="J805" s="80">
        <v>240</v>
      </c>
      <c r="K805" s="80">
        <v>240</v>
      </c>
      <c r="L805" s="80">
        <v>240</v>
      </c>
      <c r="M805" s="80">
        <v>240</v>
      </c>
      <c r="N805" s="81">
        <v>240</v>
      </c>
    </row>
    <row r="806" spans="1:14" x14ac:dyDescent="0.45">
      <c r="A806" s="78">
        <f t="shared" si="40"/>
        <v>1500</v>
      </c>
      <c r="B806" s="79">
        <f t="shared" si="41"/>
        <v>13.22</v>
      </c>
      <c r="C806" s="60" t="s">
        <v>1121</v>
      </c>
      <c r="D806" s="61" t="s">
        <v>1136</v>
      </c>
      <c r="E806" s="61" t="s">
        <v>1156</v>
      </c>
      <c r="F806" s="61" t="s">
        <v>143</v>
      </c>
      <c r="G806" s="61" t="s">
        <v>1319</v>
      </c>
      <c r="H806" s="66">
        <v>19830</v>
      </c>
      <c r="I806" s="80">
        <v>1500</v>
      </c>
      <c r="J806" s="80">
        <v>1500</v>
      </c>
      <c r="K806" s="80">
        <v>1500</v>
      </c>
      <c r="L806" s="80">
        <v>1500</v>
      </c>
      <c r="M806" s="80">
        <v>1500</v>
      </c>
      <c r="N806" s="81">
        <v>1500</v>
      </c>
    </row>
    <row r="807" spans="1:14" x14ac:dyDescent="0.45">
      <c r="A807" s="78">
        <f t="shared" si="40"/>
        <v>500</v>
      </c>
      <c r="B807" s="79">
        <f t="shared" si="41"/>
        <v>8.5579999999999998</v>
      </c>
      <c r="C807" s="60" t="s">
        <v>1121</v>
      </c>
      <c r="D807" s="61" t="s">
        <v>1136</v>
      </c>
      <c r="E807" s="61" t="s">
        <v>1156</v>
      </c>
      <c r="F807" s="61" t="s">
        <v>144</v>
      </c>
      <c r="G807" s="61" t="s">
        <v>1320</v>
      </c>
      <c r="H807" s="66">
        <v>4279</v>
      </c>
      <c r="I807" s="80">
        <v>500</v>
      </c>
      <c r="J807" s="80">
        <v>500</v>
      </c>
      <c r="K807" s="80">
        <v>500</v>
      </c>
      <c r="L807" s="80">
        <v>500</v>
      </c>
      <c r="M807" s="80">
        <v>500</v>
      </c>
      <c r="N807" s="81">
        <v>500</v>
      </c>
    </row>
    <row r="808" spans="1:14" x14ac:dyDescent="0.45">
      <c r="A808" s="78">
        <f t="shared" si="40"/>
        <v>1453</v>
      </c>
      <c r="B808" s="79">
        <f t="shared" si="41"/>
        <v>0.90158293186510663</v>
      </c>
      <c r="C808" s="60" t="s">
        <v>1121</v>
      </c>
      <c r="D808" s="61" t="s">
        <v>1136</v>
      </c>
      <c r="E808" s="61" t="s">
        <v>1166</v>
      </c>
      <c r="F808" s="61" t="s">
        <v>220</v>
      </c>
      <c r="G808" s="61" t="s">
        <v>1396</v>
      </c>
      <c r="H808" s="66">
        <v>1310</v>
      </c>
      <c r="I808" s="80">
        <v>2559</v>
      </c>
      <c r="J808" s="80">
        <v>1800</v>
      </c>
      <c r="K808" s="80">
        <v>0</v>
      </c>
      <c r="L808" s="80">
        <v>0</v>
      </c>
      <c r="M808" s="80">
        <v>0</v>
      </c>
      <c r="N808" s="81">
        <v>0</v>
      </c>
    </row>
    <row r="809" spans="1:14" x14ac:dyDescent="0.45">
      <c r="A809" s="78">
        <f t="shared" si="40"/>
        <v>0</v>
      </c>
      <c r="B809" s="79">
        <f t="shared" si="41"/>
        <v>0</v>
      </c>
      <c r="C809" s="60" t="s">
        <v>1121</v>
      </c>
      <c r="D809" s="61" t="s">
        <v>1130</v>
      </c>
      <c r="E809" s="61" t="s">
        <v>1176</v>
      </c>
      <c r="F809" s="61" t="s">
        <v>276</v>
      </c>
      <c r="G809" s="61" t="s">
        <v>1452</v>
      </c>
      <c r="H809" s="66">
        <v>0</v>
      </c>
      <c r="I809" s="80">
        <v>0</v>
      </c>
      <c r="J809" s="80">
        <v>0</v>
      </c>
      <c r="K809" s="80">
        <v>0</v>
      </c>
      <c r="L809" s="80">
        <v>0</v>
      </c>
      <c r="M809" s="80">
        <v>0</v>
      </c>
      <c r="N809" s="81">
        <v>0</v>
      </c>
    </row>
    <row r="810" spans="1:14" x14ac:dyDescent="0.45">
      <c r="A810" s="78">
        <f t="shared" si="40"/>
        <v>550</v>
      </c>
      <c r="B810" s="79">
        <f t="shared" si="41"/>
        <v>21.08</v>
      </c>
      <c r="C810" s="60" t="s">
        <v>1121</v>
      </c>
      <c r="D810" s="61" t="s">
        <v>1136</v>
      </c>
      <c r="E810" s="61" t="s">
        <v>1222</v>
      </c>
      <c r="F810" s="61" t="s">
        <v>595</v>
      </c>
      <c r="G810" s="61" t="s">
        <v>1770</v>
      </c>
      <c r="H810" s="66">
        <v>11594</v>
      </c>
      <c r="I810" s="80">
        <v>550</v>
      </c>
      <c r="J810" s="80">
        <v>550</v>
      </c>
      <c r="K810" s="80">
        <v>550</v>
      </c>
      <c r="L810" s="80">
        <v>550</v>
      </c>
      <c r="M810" s="80">
        <v>550</v>
      </c>
      <c r="N810" s="81">
        <v>550</v>
      </c>
    </row>
    <row r="811" spans="1:14" x14ac:dyDescent="0.45">
      <c r="A811" s="78">
        <f t="shared" si="40"/>
        <v>200</v>
      </c>
      <c r="B811" s="79">
        <f t="shared" si="41"/>
        <v>18.245000000000001</v>
      </c>
      <c r="C811" s="60" t="s">
        <v>1121</v>
      </c>
      <c r="D811" s="61" t="s">
        <v>1136</v>
      </c>
      <c r="E811" s="61" t="s">
        <v>1222</v>
      </c>
      <c r="F811" s="61" t="s">
        <v>596</v>
      </c>
      <c r="G811" s="61" t="s">
        <v>1771</v>
      </c>
      <c r="H811" s="66">
        <v>3649</v>
      </c>
      <c r="I811" s="80">
        <v>200</v>
      </c>
      <c r="J811" s="80">
        <v>200</v>
      </c>
      <c r="K811" s="80">
        <v>200</v>
      </c>
      <c r="L811" s="80">
        <v>200</v>
      </c>
      <c r="M811" s="80">
        <v>200</v>
      </c>
      <c r="N811" s="81">
        <v>200</v>
      </c>
    </row>
    <row r="812" spans="1:14" x14ac:dyDescent="0.45">
      <c r="A812" s="78">
        <f t="shared" si="40"/>
        <v>0</v>
      </c>
      <c r="B812" s="79">
        <f t="shared" si="41"/>
        <v>0</v>
      </c>
      <c r="C812" s="60" t="s">
        <v>1121</v>
      </c>
      <c r="D812" s="61" t="s">
        <v>1141</v>
      </c>
      <c r="E812" s="61" t="s">
        <v>1253</v>
      </c>
      <c r="F812" s="61" t="s">
        <v>861</v>
      </c>
      <c r="G812" s="61" t="s">
        <v>2036</v>
      </c>
      <c r="H812" s="66">
        <v>0</v>
      </c>
      <c r="I812" s="80">
        <v>0</v>
      </c>
      <c r="J812" s="80">
        <v>0</v>
      </c>
      <c r="K812" s="80">
        <v>0</v>
      </c>
      <c r="L812" s="80">
        <v>0</v>
      </c>
      <c r="M812" s="80">
        <v>0</v>
      </c>
      <c r="N812" s="81">
        <v>0</v>
      </c>
    </row>
    <row r="813" spans="1:14" x14ac:dyDescent="0.45">
      <c r="A813" s="78">
        <f t="shared" si="40"/>
        <v>60</v>
      </c>
      <c r="B813" s="79">
        <f t="shared" si="41"/>
        <v>11.933333333333334</v>
      </c>
      <c r="C813" s="60" t="s">
        <v>1121</v>
      </c>
      <c r="D813" s="61" t="s">
        <v>1141</v>
      </c>
      <c r="E813" s="61" t="s">
        <v>1253</v>
      </c>
      <c r="F813" s="61" t="s">
        <v>862</v>
      </c>
      <c r="G813" s="61" t="s">
        <v>2037</v>
      </c>
      <c r="H813" s="66">
        <v>716</v>
      </c>
      <c r="I813" s="80">
        <v>60</v>
      </c>
      <c r="J813" s="80">
        <v>60</v>
      </c>
      <c r="K813" s="80">
        <v>60</v>
      </c>
      <c r="L813" s="80">
        <v>60</v>
      </c>
      <c r="M813" s="80">
        <v>60</v>
      </c>
      <c r="N813" s="81">
        <v>60</v>
      </c>
    </row>
    <row r="814" spans="1:14" x14ac:dyDescent="0.45">
      <c r="A814" s="78">
        <f t="shared" si="40"/>
        <v>0</v>
      </c>
      <c r="B814" s="79">
        <f t="shared" si="41"/>
        <v>0</v>
      </c>
      <c r="C814" s="60" t="s">
        <v>1121</v>
      </c>
      <c r="D814" s="61" t="s">
        <v>1141</v>
      </c>
      <c r="E814" s="61" t="s">
        <v>1253</v>
      </c>
      <c r="F814" s="61" t="s">
        <v>865</v>
      </c>
      <c r="G814" s="61" t="s">
        <v>2040</v>
      </c>
      <c r="H814" s="66">
        <v>0</v>
      </c>
      <c r="I814" s="80">
        <v>0</v>
      </c>
      <c r="J814" s="80">
        <v>0</v>
      </c>
      <c r="K814" s="80">
        <v>0</v>
      </c>
      <c r="L814" s="80">
        <v>0</v>
      </c>
      <c r="M814" s="80">
        <v>0</v>
      </c>
      <c r="N814" s="81">
        <v>0</v>
      </c>
    </row>
    <row r="815" spans="1:14" x14ac:dyDescent="0.45">
      <c r="A815" s="78">
        <f t="shared" si="40"/>
        <v>80</v>
      </c>
      <c r="B815" s="79">
        <f t="shared" si="41"/>
        <v>6.875</v>
      </c>
      <c r="C815" s="60" t="s">
        <v>1121</v>
      </c>
      <c r="D815" s="61" t="s">
        <v>1141</v>
      </c>
      <c r="E815" s="61" t="s">
        <v>1253</v>
      </c>
      <c r="F815" s="61" t="s">
        <v>866</v>
      </c>
      <c r="G815" s="61" t="s">
        <v>2041</v>
      </c>
      <c r="H815" s="66">
        <v>550</v>
      </c>
      <c r="I815" s="80">
        <v>80</v>
      </c>
      <c r="J815" s="80">
        <v>80</v>
      </c>
      <c r="K815" s="80">
        <v>80</v>
      </c>
      <c r="L815" s="80">
        <v>80</v>
      </c>
      <c r="M815" s="80">
        <v>80</v>
      </c>
      <c r="N815" s="81">
        <v>80</v>
      </c>
    </row>
    <row r="816" spans="1:14" x14ac:dyDescent="0.45">
      <c r="A816" s="78">
        <f t="shared" si="40"/>
        <v>0</v>
      </c>
      <c r="B816" s="79">
        <f t="shared" si="41"/>
        <v>0</v>
      </c>
      <c r="C816" s="60" t="s">
        <v>1121</v>
      </c>
      <c r="D816" s="61" t="s">
        <v>1141</v>
      </c>
      <c r="E816" s="61" t="s">
        <v>1253</v>
      </c>
      <c r="F816" s="61" t="s">
        <v>857</v>
      </c>
      <c r="G816" s="61" t="s">
        <v>2032</v>
      </c>
      <c r="H816" s="66">
        <v>0</v>
      </c>
      <c r="I816" s="80">
        <v>0</v>
      </c>
      <c r="J816" s="80">
        <v>0</v>
      </c>
      <c r="K816" s="80">
        <v>0</v>
      </c>
      <c r="L816" s="80">
        <v>0</v>
      </c>
      <c r="M816" s="80">
        <v>0</v>
      </c>
      <c r="N816" s="81">
        <v>0</v>
      </c>
    </row>
    <row r="817" spans="1:14" x14ac:dyDescent="0.45">
      <c r="A817" s="78">
        <f t="shared" si="40"/>
        <v>0</v>
      </c>
      <c r="B817" s="79">
        <f t="shared" si="41"/>
        <v>0</v>
      </c>
      <c r="C817" s="60" t="s">
        <v>1121</v>
      </c>
      <c r="D817" s="61" t="s">
        <v>1141</v>
      </c>
      <c r="E817" s="61" t="s">
        <v>1253</v>
      </c>
      <c r="F817" s="61" t="s">
        <v>858</v>
      </c>
      <c r="G817" s="61" t="s">
        <v>2033</v>
      </c>
      <c r="H817" s="66">
        <v>0</v>
      </c>
      <c r="I817" s="80">
        <v>0</v>
      </c>
      <c r="J817" s="80">
        <v>0</v>
      </c>
      <c r="K817" s="80">
        <v>0</v>
      </c>
      <c r="L817" s="80">
        <v>0</v>
      </c>
      <c r="M817" s="80">
        <v>0</v>
      </c>
      <c r="N817" s="81">
        <v>0</v>
      </c>
    </row>
    <row r="818" spans="1:14" x14ac:dyDescent="0.45">
      <c r="A818" s="78">
        <f t="shared" si="40"/>
        <v>25</v>
      </c>
      <c r="B818" s="79">
        <f t="shared" si="41"/>
        <v>21.84</v>
      </c>
      <c r="C818" s="60" t="s">
        <v>1121</v>
      </c>
      <c r="D818" s="61" t="s">
        <v>1141</v>
      </c>
      <c r="E818" s="61" t="s">
        <v>1253</v>
      </c>
      <c r="F818" s="61" t="s">
        <v>860</v>
      </c>
      <c r="G818" s="61" t="s">
        <v>2035</v>
      </c>
      <c r="H818" s="66">
        <v>546</v>
      </c>
      <c r="I818" s="80">
        <v>25</v>
      </c>
      <c r="J818" s="80">
        <v>25</v>
      </c>
      <c r="K818" s="80">
        <v>25</v>
      </c>
      <c r="L818" s="80">
        <v>25</v>
      </c>
      <c r="M818" s="80">
        <v>25</v>
      </c>
      <c r="N818" s="81">
        <v>25</v>
      </c>
    </row>
    <row r="819" spans="1:14" x14ac:dyDescent="0.45">
      <c r="A819" s="78">
        <f t="shared" si="40"/>
        <v>60</v>
      </c>
      <c r="B819" s="79">
        <f t="shared" si="41"/>
        <v>2.8666666666666667</v>
      </c>
      <c r="C819" s="60" t="s">
        <v>1121</v>
      </c>
      <c r="D819" s="61" t="s">
        <v>1141</v>
      </c>
      <c r="E819" s="61" t="s">
        <v>1253</v>
      </c>
      <c r="F819" s="61" t="s">
        <v>863</v>
      </c>
      <c r="G819" s="61" t="s">
        <v>2038</v>
      </c>
      <c r="H819" s="66">
        <v>172</v>
      </c>
      <c r="I819" s="80">
        <v>60</v>
      </c>
      <c r="J819" s="80">
        <v>60</v>
      </c>
      <c r="K819" s="80">
        <v>60</v>
      </c>
      <c r="L819" s="80">
        <v>60</v>
      </c>
      <c r="M819" s="80">
        <v>60</v>
      </c>
      <c r="N819" s="81">
        <v>60</v>
      </c>
    </row>
    <row r="820" spans="1:14" x14ac:dyDescent="0.45">
      <c r="A820" s="78">
        <f t="shared" si="40"/>
        <v>65</v>
      </c>
      <c r="B820" s="79">
        <f t="shared" si="41"/>
        <v>7.3384615384615381</v>
      </c>
      <c r="C820" s="60" t="s">
        <v>1121</v>
      </c>
      <c r="D820" s="61" t="s">
        <v>1141</v>
      </c>
      <c r="E820" s="61" t="s">
        <v>1241</v>
      </c>
      <c r="F820" s="61" t="s">
        <v>718</v>
      </c>
      <c r="G820" s="61" t="s">
        <v>1893</v>
      </c>
      <c r="H820" s="66">
        <v>477</v>
      </c>
      <c r="I820" s="80">
        <v>65</v>
      </c>
      <c r="J820" s="80">
        <v>65</v>
      </c>
      <c r="K820" s="80">
        <v>65</v>
      </c>
      <c r="L820" s="80">
        <v>65</v>
      </c>
      <c r="M820" s="80">
        <v>65</v>
      </c>
      <c r="N820" s="81">
        <v>65</v>
      </c>
    </row>
    <row r="821" spans="1:14" x14ac:dyDescent="0.45">
      <c r="A821" s="78">
        <f t="shared" si="40"/>
        <v>0</v>
      </c>
      <c r="B821" s="79">
        <f t="shared" si="41"/>
        <v>0</v>
      </c>
      <c r="C821" s="60" t="s">
        <v>1121</v>
      </c>
      <c r="D821" s="61" t="s">
        <v>1141</v>
      </c>
      <c r="E821" s="61" t="s">
        <v>1241</v>
      </c>
      <c r="F821" s="61" t="s">
        <v>717</v>
      </c>
      <c r="G821" s="61" t="s">
        <v>1892</v>
      </c>
      <c r="H821" s="66">
        <v>0</v>
      </c>
      <c r="I821" s="80">
        <v>0</v>
      </c>
      <c r="J821" s="80">
        <v>0</v>
      </c>
      <c r="K821" s="80">
        <v>0</v>
      </c>
      <c r="L821" s="80">
        <v>0</v>
      </c>
      <c r="M821" s="80">
        <v>0</v>
      </c>
      <c r="N821" s="81">
        <v>0</v>
      </c>
    </row>
    <row r="822" spans="1:14" x14ac:dyDescent="0.45">
      <c r="A822" s="78">
        <f t="shared" si="40"/>
        <v>182.66666666666666</v>
      </c>
      <c r="B822" s="79">
        <f t="shared" si="41"/>
        <v>1.2755474452554745</v>
      </c>
      <c r="C822" s="60" t="s">
        <v>1121</v>
      </c>
      <c r="D822" s="61" t="s">
        <v>1141</v>
      </c>
      <c r="E822" s="61" t="s">
        <v>1241</v>
      </c>
      <c r="F822" s="61" t="s">
        <v>716</v>
      </c>
      <c r="G822" s="61" t="s">
        <v>1891</v>
      </c>
      <c r="H822" s="66">
        <v>233</v>
      </c>
      <c r="I822" s="80">
        <v>548</v>
      </c>
      <c r="J822" s="80">
        <v>0</v>
      </c>
      <c r="K822" s="80">
        <v>0</v>
      </c>
      <c r="L822" s="80">
        <v>0</v>
      </c>
      <c r="M822" s="80">
        <v>0</v>
      </c>
      <c r="N822" s="81">
        <v>0</v>
      </c>
    </row>
    <row r="823" spans="1:14" x14ac:dyDescent="0.45">
      <c r="A823" s="78">
        <f t="shared" si="40"/>
        <v>152</v>
      </c>
      <c r="B823" s="79">
        <f t="shared" si="41"/>
        <v>6.0986842105263159</v>
      </c>
      <c r="C823" s="60" t="s">
        <v>1121</v>
      </c>
      <c r="D823" s="61" t="s">
        <v>1141</v>
      </c>
      <c r="E823" s="61" t="s">
        <v>1241</v>
      </c>
      <c r="F823" s="61" t="s">
        <v>715</v>
      </c>
      <c r="G823" s="61" t="s">
        <v>1890</v>
      </c>
      <c r="H823" s="66">
        <v>927</v>
      </c>
      <c r="I823" s="80">
        <v>152</v>
      </c>
      <c r="J823" s="80">
        <v>152</v>
      </c>
      <c r="K823" s="80">
        <v>152</v>
      </c>
      <c r="L823" s="80">
        <v>152</v>
      </c>
      <c r="M823" s="80">
        <v>152</v>
      </c>
      <c r="N823" s="81">
        <v>152</v>
      </c>
    </row>
    <row r="824" spans="1:14" x14ac:dyDescent="0.45">
      <c r="A824" s="78">
        <f t="shared" si="40"/>
        <v>218</v>
      </c>
      <c r="B824" s="79">
        <f t="shared" si="41"/>
        <v>2.7889908256880735</v>
      </c>
      <c r="C824" s="60" t="s">
        <v>1121</v>
      </c>
      <c r="D824" s="61" t="s">
        <v>1141</v>
      </c>
      <c r="E824" s="61" t="s">
        <v>1241</v>
      </c>
      <c r="F824" s="61" t="s">
        <v>714</v>
      </c>
      <c r="G824" s="61" t="s">
        <v>1889</v>
      </c>
      <c r="H824" s="66">
        <v>608</v>
      </c>
      <c r="I824" s="80">
        <v>218</v>
      </c>
      <c r="J824" s="80">
        <v>218</v>
      </c>
      <c r="K824" s="80">
        <v>218</v>
      </c>
      <c r="L824" s="80">
        <v>0</v>
      </c>
      <c r="M824" s="80">
        <v>0</v>
      </c>
      <c r="N824" s="81">
        <v>0</v>
      </c>
    </row>
    <row r="825" spans="1:14" x14ac:dyDescent="0.45">
      <c r="A825" s="78">
        <f t="shared" si="40"/>
        <v>100</v>
      </c>
      <c r="B825" s="79">
        <f t="shared" si="41"/>
        <v>5.61</v>
      </c>
      <c r="C825" s="60" t="s">
        <v>1123</v>
      </c>
      <c r="D825" s="61" t="s">
        <v>1143</v>
      </c>
      <c r="E825" s="61" t="s">
        <v>1206</v>
      </c>
      <c r="F825" s="61" t="s">
        <v>498</v>
      </c>
      <c r="G825" s="61" t="s">
        <v>1674</v>
      </c>
      <c r="H825" s="66">
        <v>561</v>
      </c>
      <c r="I825" s="80">
        <v>100</v>
      </c>
      <c r="J825" s="80">
        <v>100</v>
      </c>
      <c r="K825" s="80">
        <v>100</v>
      </c>
      <c r="L825" s="80">
        <v>100</v>
      </c>
      <c r="M825" s="80">
        <v>100</v>
      </c>
      <c r="N825" s="81">
        <v>100</v>
      </c>
    </row>
    <row r="826" spans="1:14" x14ac:dyDescent="0.45">
      <c r="A826" s="78">
        <f t="shared" si="40"/>
        <v>1200</v>
      </c>
      <c r="B826" s="79">
        <f t="shared" si="41"/>
        <v>9.85</v>
      </c>
      <c r="C826" s="60" t="s">
        <v>1121</v>
      </c>
      <c r="D826" s="61" t="s">
        <v>1129</v>
      </c>
      <c r="E826" s="61" t="s">
        <v>1196</v>
      </c>
      <c r="F826" s="61" t="s">
        <v>394</v>
      </c>
      <c r="G826" s="61" t="s">
        <v>1570</v>
      </c>
      <c r="H826" s="66">
        <v>11820</v>
      </c>
      <c r="I826" s="80">
        <v>1200</v>
      </c>
      <c r="J826" s="80">
        <v>1200</v>
      </c>
      <c r="K826" s="80">
        <v>1200</v>
      </c>
      <c r="L826" s="80">
        <v>1200</v>
      </c>
      <c r="M826" s="80">
        <v>1200</v>
      </c>
      <c r="N826" s="81">
        <v>1200</v>
      </c>
    </row>
    <row r="827" spans="1:14" x14ac:dyDescent="0.45">
      <c r="A827" s="78">
        <f t="shared" si="40"/>
        <v>33.333333333333336</v>
      </c>
      <c r="B827" s="79">
        <f t="shared" si="41"/>
        <v>0</v>
      </c>
      <c r="C827" s="60" t="s">
        <v>1121</v>
      </c>
      <c r="D827" s="61" t="s">
        <v>1129</v>
      </c>
      <c r="E827" s="61" t="s">
        <v>1196</v>
      </c>
      <c r="F827" s="61" t="s">
        <v>391</v>
      </c>
      <c r="G827" s="61" t="s">
        <v>1567</v>
      </c>
      <c r="H827" s="66">
        <v>0</v>
      </c>
      <c r="I827" s="80">
        <v>100</v>
      </c>
      <c r="J827" s="80">
        <v>0</v>
      </c>
      <c r="K827" s="80">
        <v>0</v>
      </c>
      <c r="L827" s="80">
        <v>0</v>
      </c>
      <c r="M827" s="80">
        <v>0</v>
      </c>
      <c r="N827" s="81">
        <v>0</v>
      </c>
    </row>
    <row r="828" spans="1:14" x14ac:dyDescent="0.45">
      <c r="A828" s="78">
        <f t="shared" si="40"/>
        <v>3066.6666666666665</v>
      </c>
      <c r="B828" s="79">
        <f t="shared" si="41"/>
        <v>3.3296739130434783</v>
      </c>
      <c r="C828" s="60" t="s">
        <v>1121</v>
      </c>
      <c r="D828" s="61" t="s">
        <v>1130</v>
      </c>
      <c r="E828" s="61" t="s">
        <v>1157</v>
      </c>
      <c r="F828" s="61" t="s">
        <v>145</v>
      </c>
      <c r="G828" s="61" t="s">
        <v>1321</v>
      </c>
      <c r="H828" s="66">
        <v>10211</v>
      </c>
      <c r="I828" s="80">
        <v>3200</v>
      </c>
      <c r="J828" s="80">
        <v>2800</v>
      </c>
      <c r="K828" s="80">
        <v>3200</v>
      </c>
      <c r="L828" s="80">
        <v>1525</v>
      </c>
      <c r="M828" s="80">
        <v>1525</v>
      </c>
      <c r="N828" s="81">
        <v>1525</v>
      </c>
    </row>
    <row r="829" spans="1:14" x14ac:dyDescent="0.45">
      <c r="A829" s="78">
        <f t="shared" si="40"/>
        <v>2214</v>
      </c>
      <c r="B829" s="79">
        <f t="shared" si="41"/>
        <v>6.1413730803974707</v>
      </c>
      <c r="C829" s="60" t="s">
        <v>1121</v>
      </c>
      <c r="D829" s="61" t="s">
        <v>1130</v>
      </c>
      <c r="E829" s="61" t="s">
        <v>1157</v>
      </c>
      <c r="F829" s="61" t="s">
        <v>146</v>
      </c>
      <c r="G829" s="61" t="s">
        <v>1322</v>
      </c>
      <c r="H829" s="66">
        <v>13597</v>
      </c>
      <c r="I829" s="80">
        <v>2321</v>
      </c>
      <c r="J829" s="80">
        <v>2000</v>
      </c>
      <c r="K829" s="80">
        <v>2321</v>
      </c>
      <c r="L829" s="80">
        <v>1240</v>
      </c>
      <c r="M829" s="80">
        <v>1240</v>
      </c>
      <c r="N829" s="81">
        <v>1240</v>
      </c>
    </row>
    <row r="830" spans="1:14" x14ac:dyDescent="0.45">
      <c r="A830" s="78">
        <f t="shared" si="40"/>
        <v>766.66666666666663</v>
      </c>
      <c r="B830" s="79">
        <f t="shared" si="41"/>
        <v>2.1404347826086956</v>
      </c>
      <c r="C830" s="60" t="s">
        <v>1121</v>
      </c>
      <c r="D830" s="61" t="s">
        <v>1130</v>
      </c>
      <c r="E830" s="61" t="s">
        <v>1157</v>
      </c>
      <c r="F830" s="61" t="s">
        <v>148</v>
      </c>
      <c r="G830" s="61" t="s">
        <v>1324</v>
      </c>
      <c r="H830" s="66">
        <v>1641</v>
      </c>
      <c r="I830" s="80">
        <v>2300</v>
      </c>
      <c r="J830" s="80">
        <v>0</v>
      </c>
      <c r="K830" s="80">
        <v>0</v>
      </c>
      <c r="L830" s="80">
        <v>0</v>
      </c>
      <c r="M830" s="80">
        <v>0</v>
      </c>
      <c r="N830" s="81">
        <v>0</v>
      </c>
    </row>
    <row r="831" spans="1:14" x14ac:dyDescent="0.45">
      <c r="A831" s="78">
        <f t="shared" si="40"/>
        <v>1333.3333333333333</v>
      </c>
      <c r="B831" s="79">
        <f t="shared" si="41"/>
        <v>6.7500000000000008E-3</v>
      </c>
      <c r="C831" s="60" t="s">
        <v>1121</v>
      </c>
      <c r="D831" s="61" t="s">
        <v>1130</v>
      </c>
      <c r="E831" s="61" t="s">
        <v>1157</v>
      </c>
      <c r="F831" s="61" t="s">
        <v>149</v>
      </c>
      <c r="G831" s="61" t="s">
        <v>1325</v>
      </c>
      <c r="H831" s="66">
        <v>9</v>
      </c>
      <c r="I831" s="80">
        <v>4000</v>
      </c>
      <c r="J831" s="80">
        <v>0</v>
      </c>
      <c r="K831" s="80">
        <v>0</v>
      </c>
      <c r="L831" s="80">
        <v>0</v>
      </c>
      <c r="M831" s="80">
        <v>0</v>
      </c>
      <c r="N831" s="81">
        <v>0</v>
      </c>
    </row>
    <row r="832" spans="1:14" x14ac:dyDescent="0.45">
      <c r="A832" s="78">
        <f t="shared" si="40"/>
        <v>4391</v>
      </c>
      <c r="B832" s="79">
        <f t="shared" si="41"/>
        <v>4.131860624003644</v>
      </c>
      <c r="C832" s="60" t="s">
        <v>1121</v>
      </c>
      <c r="D832" s="61" t="s">
        <v>1136</v>
      </c>
      <c r="E832" s="61" t="s">
        <v>1185</v>
      </c>
      <c r="F832" s="61" t="s">
        <v>348</v>
      </c>
      <c r="G832" s="61" t="s">
        <v>1524</v>
      </c>
      <c r="H832" s="66">
        <v>18143</v>
      </c>
      <c r="I832" s="80">
        <v>4391</v>
      </c>
      <c r="J832" s="80">
        <v>4391</v>
      </c>
      <c r="K832" s="80">
        <v>4391</v>
      </c>
      <c r="L832" s="80">
        <v>4391</v>
      </c>
      <c r="M832" s="80">
        <v>4391</v>
      </c>
      <c r="N832" s="81">
        <v>0</v>
      </c>
    </row>
    <row r="833" spans="1:14" x14ac:dyDescent="0.45">
      <c r="A833" s="78">
        <f t="shared" si="40"/>
        <v>0</v>
      </c>
      <c r="B833" s="79">
        <f t="shared" si="41"/>
        <v>0</v>
      </c>
      <c r="C833" s="60" t="s">
        <v>1121</v>
      </c>
      <c r="D833" s="61" t="s">
        <v>1144</v>
      </c>
      <c r="E833" s="61" t="s">
        <v>1219</v>
      </c>
      <c r="F833" s="61" t="s">
        <v>578</v>
      </c>
      <c r="G833" s="61" t="s">
        <v>1753</v>
      </c>
      <c r="H833" s="66">
        <v>0</v>
      </c>
      <c r="I833" s="80">
        <v>0</v>
      </c>
      <c r="J833" s="80">
        <v>0</v>
      </c>
      <c r="K833" s="80">
        <v>0</v>
      </c>
      <c r="L833" s="80">
        <v>0</v>
      </c>
      <c r="M833" s="80">
        <v>0</v>
      </c>
      <c r="N833" s="81">
        <v>0</v>
      </c>
    </row>
    <row r="834" spans="1:14" x14ac:dyDescent="0.45">
      <c r="A834" s="78">
        <f t="shared" si="40"/>
        <v>574.33333333333337</v>
      </c>
      <c r="B834" s="79">
        <f t="shared" si="41"/>
        <v>3.4822983168891465E-2</v>
      </c>
      <c r="C834" s="60" t="s">
        <v>1121</v>
      </c>
      <c r="D834" s="61" t="s">
        <v>1136</v>
      </c>
      <c r="E834" s="61" t="s">
        <v>1222</v>
      </c>
      <c r="F834" s="61" t="s">
        <v>593</v>
      </c>
      <c r="G834" s="61" t="s">
        <v>1768</v>
      </c>
      <c r="H834" s="66">
        <v>20</v>
      </c>
      <c r="I834" s="80">
        <v>1223</v>
      </c>
      <c r="J834" s="80">
        <v>500</v>
      </c>
      <c r="K834" s="80">
        <v>0</v>
      </c>
      <c r="L834" s="80">
        <v>0</v>
      </c>
      <c r="M834" s="80">
        <v>0</v>
      </c>
      <c r="N834" s="81">
        <v>0</v>
      </c>
    </row>
    <row r="835" spans="1:14" x14ac:dyDescent="0.45">
      <c r="A835" s="78">
        <f t="shared" si="40"/>
        <v>197</v>
      </c>
      <c r="B835" s="79">
        <f t="shared" si="41"/>
        <v>5.076142131979695E-3</v>
      </c>
      <c r="C835" s="60" t="s">
        <v>1121</v>
      </c>
      <c r="D835" s="61" t="s">
        <v>1136</v>
      </c>
      <c r="E835" s="61" t="s">
        <v>1222</v>
      </c>
      <c r="F835" s="61" t="s">
        <v>594</v>
      </c>
      <c r="G835" s="61" t="s">
        <v>1769</v>
      </c>
      <c r="H835" s="66">
        <v>1</v>
      </c>
      <c r="I835" s="80">
        <v>491</v>
      </c>
      <c r="J835" s="80">
        <v>100</v>
      </c>
      <c r="K835" s="80">
        <v>0</v>
      </c>
      <c r="L835" s="80">
        <v>0</v>
      </c>
      <c r="M835" s="80">
        <v>0</v>
      </c>
      <c r="N835" s="81">
        <v>0</v>
      </c>
    </row>
    <row r="836" spans="1:14" x14ac:dyDescent="0.45">
      <c r="A836" s="78">
        <f t="shared" si="40"/>
        <v>96</v>
      </c>
      <c r="B836" s="79">
        <f t="shared" si="41"/>
        <v>13.208333333333334</v>
      </c>
      <c r="C836" s="60" t="s">
        <v>1121</v>
      </c>
      <c r="D836" s="61" t="s">
        <v>1136</v>
      </c>
      <c r="E836" s="61" t="s">
        <v>1201</v>
      </c>
      <c r="F836" s="61" t="s">
        <v>472</v>
      </c>
      <c r="G836" s="61" t="s">
        <v>1648</v>
      </c>
      <c r="H836" s="66">
        <v>1268</v>
      </c>
      <c r="I836" s="80">
        <v>96</v>
      </c>
      <c r="J836" s="80">
        <v>96</v>
      </c>
      <c r="K836" s="80">
        <v>96</v>
      </c>
      <c r="L836" s="80">
        <v>96</v>
      </c>
      <c r="M836" s="80">
        <v>96</v>
      </c>
      <c r="N836" s="81">
        <v>96</v>
      </c>
    </row>
    <row r="837" spans="1:14" x14ac:dyDescent="0.45">
      <c r="A837" s="78">
        <f t="shared" si="40"/>
        <v>11364</v>
      </c>
      <c r="B837" s="79">
        <f t="shared" si="41"/>
        <v>1.1825061598028863</v>
      </c>
      <c r="C837" s="60" t="s">
        <v>1121</v>
      </c>
      <c r="D837" s="61" t="s">
        <v>1141</v>
      </c>
      <c r="E837" s="61" t="s">
        <v>1285</v>
      </c>
      <c r="F837" s="61" t="s">
        <v>1115</v>
      </c>
      <c r="G837" s="61" t="s">
        <v>2290</v>
      </c>
      <c r="H837" s="66">
        <v>13438</v>
      </c>
      <c r="I837" s="80">
        <v>13546</v>
      </c>
      <c r="J837" s="80">
        <v>13546</v>
      </c>
      <c r="K837" s="80">
        <v>7000</v>
      </c>
      <c r="L837" s="80">
        <v>0</v>
      </c>
      <c r="M837" s="80">
        <v>0</v>
      </c>
      <c r="N837" s="81">
        <v>0</v>
      </c>
    </row>
    <row r="838" spans="1:14" x14ac:dyDescent="0.45">
      <c r="A838" s="78">
        <f t="shared" ref="A838:A868" si="42">AVERAGE(I838:K838)</f>
        <v>173</v>
      </c>
      <c r="B838" s="79">
        <f t="shared" ref="B838:B868" si="43">IFERROR(H838/A838,0)</f>
        <v>24.052023121387283</v>
      </c>
      <c r="C838" s="60" t="s">
        <v>1121</v>
      </c>
      <c r="D838" s="61" t="s">
        <v>1136</v>
      </c>
      <c r="E838" s="61" t="s">
        <v>1201</v>
      </c>
      <c r="F838" s="61" t="s">
        <v>471</v>
      </c>
      <c r="G838" s="61" t="s">
        <v>1647</v>
      </c>
      <c r="H838" s="66">
        <v>4161</v>
      </c>
      <c r="I838" s="80">
        <v>173</v>
      </c>
      <c r="J838" s="80">
        <v>173</v>
      </c>
      <c r="K838" s="80">
        <v>173</v>
      </c>
      <c r="L838" s="80">
        <v>173</v>
      </c>
      <c r="M838" s="80">
        <v>173</v>
      </c>
      <c r="N838" s="81">
        <v>173</v>
      </c>
    </row>
    <row r="839" spans="1:14" x14ac:dyDescent="0.45">
      <c r="A839" s="78">
        <f t="shared" si="42"/>
        <v>90</v>
      </c>
      <c r="B839" s="79">
        <f t="shared" si="43"/>
        <v>10.866666666666667</v>
      </c>
      <c r="C839" s="60" t="s">
        <v>1121</v>
      </c>
      <c r="D839" s="61" t="s">
        <v>1136</v>
      </c>
      <c r="E839" s="61" t="s">
        <v>1201</v>
      </c>
      <c r="F839" s="61" t="s">
        <v>470</v>
      </c>
      <c r="G839" s="61" t="s">
        <v>1646</v>
      </c>
      <c r="H839" s="66">
        <v>978</v>
      </c>
      <c r="I839" s="80">
        <v>90</v>
      </c>
      <c r="J839" s="80">
        <v>90</v>
      </c>
      <c r="K839" s="80">
        <v>90</v>
      </c>
      <c r="L839" s="80">
        <v>90</v>
      </c>
      <c r="M839" s="80">
        <v>90</v>
      </c>
      <c r="N839" s="81">
        <v>90</v>
      </c>
    </row>
    <row r="840" spans="1:14" x14ac:dyDescent="0.45">
      <c r="A840" s="78">
        <f t="shared" si="42"/>
        <v>200</v>
      </c>
      <c r="B840" s="79">
        <f t="shared" si="43"/>
        <v>15.615</v>
      </c>
      <c r="C840" s="60" t="s">
        <v>1121</v>
      </c>
      <c r="D840" s="61" t="s">
        <v>1136</v>
      </c>
      <c r="E840" s="61" t="s">
        <v>1201</v>
      </c>
      <c r="F840" s="61" t="s">
        <v>469</v>
      </c>
      <c r="G840" s="61" t="s">
        <v>1645</v>
      </c>
      <c r="H840" s="66">
        <v>3123</v>
      </c>
      <c r="I840" s="80">
        <v>200</v>
      </c>
      <c r="J840" s="80">
        <v>200</v>
      </c>
      <c r="K840" s="80">
        <v>200</v>
      </c>
      <c r="L840" s="80">
        <v>200</v>
      </c>
      <c r="M840" s="80">
        <v>200</v>
      </c>
      <c r="N840" s="81">
        <v>200</v>
      </c>
    </row>
    <row r="841" spans="1:14" x14ac:dyDescent="0.45">
      <c r="A841" s="78">
        <f t="shared" si="42"/>
        <v>103</v>
      </c>
      <c r="B841" s="79">
        <f t="shared" si="43"/>
        <v>14.640776699029127</v>
      </c>
      <c r="C841" s="60" t="s">
        <v>1121</v>
      </c>
      <c r="D841" s="61" t="s">
        <v>1136</v>
      </c>
      <c r="E841" s="61" t="s">
        <v>1201</v>
      </c>
      <c r="F841" s="61" t="s">
        <v>474</v>
      </c>
      <c r="G841" s="61" t="s">
        <v>1650</v>
      </c>
      <c r="H841" s="66">
        <v>1508</v>
      </c>
      <c r="I841" s="80">
        <v>103</v>
      </c>
      <c r="J841" s="80">
        <v>103</v>
      </c>
      <c r="K841" s="80">
        <v>103</v>
      </c>
      <c r="L841" s="80">
        <v>103</v>
      </c>
      <c r="M841" s="80">
        <v>103</v>
      </c>
      <c r="N841" s="81">
        <v>103</v>
      </c>
    </row>
    <row r="842" spans="1:14" x14ac:dyDescent="0.45">
      <c r="A842" s="78">
        <f t="shared" si="42"/>
        <v>150</v>
      </c>
      <c r="B842" s="79">
        <f t="shared" si="43"/>
        <v>39.326666666666668</v>
      </c>
      <c r="C842" s="60" t="s">
        <v>1121</v>
      </c>
      <c r="D842" s="61" t="s">
        <v>1136</v>
      </c>
      <c r="E842" s="61" t="s">
        <v>1201</v>
      </c>
      <c r="F842" s="61" t="s">
        <v>473</v>
      </c>
      <c r="G842" s="61" t="s">
        <v>1649</v>
      </c>
      <c r="H842" s="66">
        <v>5899</v>
      </c>
      <c r="I842" s="80">
        <v>150</v>
      </c>
      <c r="J842" s="80">
        <v>150</v>
      </c>
      <c r="K842" s="80">
        <v>150</v>
      </c>
      <c r="L842" s="80">
        <v>150</v>
      </c>
      <c r="M842" s="80">
        <v>150</v>
      </c>
      <c r="N842" s="81">
        <v>150</v>
      </c>
    </row>
    <row r="843" spans="1:14" x14ac:dyDescent="0.45">
      <c r="A843" s="78">
        <f t="shared" si="42"/>
        <v>1066.6666666666667</v>
      </c>
      <c r="B843" s="79">
        <f t="shared" si="43"/>
        <v>0</v>
      </c>
      <c r="C843" s="60" t="s">
        <v>1121</v>
      </c>
      <c r="D843" s="61" t="s">
        <v>1145</v>
      </c>
      <c r="E843" s="61" t="s">
        <v>1237</v>
      </c>
      <c r="F843" s="61" t="s">
        <v>663</v>
      </c>
      <c r="G843" s="61" t="s">
        <v>1838</v>
      </c>
      <c r="H843" s="66">
        <v>0</v>
      </c>
      <c r="I843" s="80">
        <v>2500</v>
      </c>
      <c r="J843" s="80">
        <v>700</v>
      </c>
      <c r="K843" s="80">
        <v>0</v>
      </c>
      <c r="L843" s="80">
        <v>0</v>
      </c>
      <c r="M843" s="80">
        <v>0</v>
      </c>
      <c r="N843" s="81">
        <v>0</v>
      </c>
    </row>
    <row r="844" spans="1:14" x14ac:dyDescent="0.45">
      <c r="A844" s="78">
        <f t="shared" si="42"/>
        <v>800</v>
      </c>
      <c r="B844" s="79">
        <f t="shared" si="43"/>
        <v>3.9375</v>
      </c>
      <c r="C844" s="60" t="s">
        <v>1121</v>
      </c>
      <c r="D844" s="61" t="s">
        <v>1129</v>
      </c>
      <c r="E844" s="61" t="s">
        <v>1183</v>
      </c>
      <c r="F844" s="61" t="s">
        <v>326</v>
      </c>
      <c r="G844" s="61" t="s">
        <v>1502</v>
      </c>
      <c r="H844" s="66">
        <v>3150</v>
      </c>
      <c r="I844" s="80">
        <v>800</v>
      </c>
      <c r="J844" s="80">
        <v>800</v>
      </c>
      <c r="K844" s="80">
        <v>800</v>
      </c>
      <c r="L844" s="80">
        <v>800</v>
      </c>
      <c r="M844" s="80">
        <v>800</v>
      </c>
      <c r="N844" s="81">
        <v>800</v>
      </c>
    </row>
    <row r="845" spans="1:14" x14ac:dyDescent="0.45">
      <c r="A845" s="78">
        <f t="shared" si="42"/>
        <v>135</v>
      </c>
      <c r="B845" s="79">
        <f t="shared" si="43"/>
        <v>7.8148148148148149</v>
      </c>
      <c r="C845" s="60" t="s">
        <v>1121</v>
      </c>
      <c r="D845" s="61" t="s">
        <v>1130</v>
      </c>
      <c r="E845" s="61" t="s">
        <v>1184</v>
      </c>
      <c r="F845" s="61" t="s">
        <v>342</v>
      </c>
      <c r="G845" s="61" t="s">
        <v>1518</v>
      </c>
      <c r="H845" s="66">
        <v>1055</v>
      </c>
      <c r="I845" s="80">
        <v>135</v>
      </c>
      <c r="J845" s="80">
        <v>135</v>
      </c>
      <c r="K845" s="80">
        <v>135</v>
      </c>
      <c r="L845" s="80">
        <v>135</v>
      </c>
      <c r="M845" s="80">
        <v>135</v>
      </c>
      <c r="N845" s="81">
        <v>135</v>
      </c>
    </row>
    <row r="846" spans="1:14" x14ac:dyDescent="0.45">
      <c r="A846" s="78">
        <f t="shared" si="42"/>
        <v>0</v>
      </c>
      <c r="B846" s="79">
        <f t="shared" si="43"/>
        <v>0</v>
      </c>
      <c r="C846" s="60" t="s">
        <v>1121</v>
      </c>
      <c r="D846" s="61" t="s">
        <v>1130</v>
      </c>
      <c r="E846" s="61" t="s">
        <v>1184</v>
      </c>
      <c r="F846" s="61" t="s">
        <v>340</v>
      </c>
      <c r="G846" s="61" t="s">
        <v>1516</v>
      </c>
      <c r="H846" s="66">
        <v>0</v>
      </c>
      <c r="I846" s="80">
        <v>0</v>
      </c>
      <c r="J846" s="80">
        <v>0</v>
      </c>
      <c r="K846" s="80">
        <v>0</v>
      </c>
      <c r="L846" s="80">
        <v>0</v>
      </c>
      <c r="M846" s="80">
        <v>0</v>
      </c>
      <c r="N846" s="81">
        <v>0</v>
      </c>
    </row>
    <row r="847" spans="1:14" x14ac:dyDescent="0.45">
      <c r="A847" s="78">
        <f t="shared" si="42"/>
        <v>250</v>
      </c>
      <c r="B847" s="79">
        <f t="shared" si="43"/>
        <v>10.752000000000001</v>
      </c>
      <c r="C847" s="60" t="s">
        <v>1121</v>
      </c>
      <c r="D847" s="61" t="s">
        <v>1130</v>
      </c>
      <c r="E847" s="61" t="s">
        <v>1184</v>
      </c>
      <c r="F847" s="61" t="s">
        <v>341</v>
      </c>
      <c r="G847" s="61" t="s">
        <v>1517</v>
      </c>
      <c r="H847" s="66">
        <v>2688</v>
      </c>
      <c r="I847" s="80">
        <v>250</v>
      </c>
      <c r="J847" s="80">
        <v>250</v>
      </c>
      <c r="K847" s="80">
        <v>250</v>
      </c>
      <c r="L847" s="80">
        <v>0</v>
      </c>
      <c r="M847" s="80">
        <v>0</v>
      </c>
      <c r="N847" s="81">
        <v>0</v>
      </c>
    </row>
    <row r="848" spans="1:14" x14ac:dyDescent="0.45">
      <c r="A848" s="78">
        <f t="shared" si="42"/>
        <v>1450</v>
      </c>
      <c r="B848" s="79">
        <f t="shared" si="43"/>
        <v>14.466896551724139</v>
      </c>
      <c r="C848" s="60" t="s">
        <v>1121</v>
      </c>
      <c r="D848" s="61" t="s">
        <v>1136</v>
      </c>
      <c r="E848" s="61" t="s">
        <v>1238</v>
      </c>
      <c r="F848" s="61" t="s">
        <v>666</v>
      </c>
      <c r="G848" s="61" t="s">
        <v>1841</v>
      </c>
      <c r="H848" s="66">
        <v>20977</v>
      </c>
      <c r="I848" s="80">
        <v>1450</v>
      </c>
      <c r="J848" s="80">
        <v>1450</v>
      </c>
      <c r="K848" s="80">
        <v>1450</v>
      </c>
      <c r="L848" s="80">
        <v>1450</v>
      </c>
      <c r="M848" s="80">
        <v>1450</v>
      </c>
      <c r="N848" s="81">
        <v>1450</v>
      </c>
    </row>
    <row r="849" spans="1:14" x14ac:dyDescent="0.45">
      <c r="A849" s="78">
        <f t="shared" si="42"/>
        <v>400</v>
      </c>
      <c r="B849" s="79">
        <f t="shared" si="43"/>
        <v>13.16</v>
      </c>
      <c r="C849" s="60" t="s">
        <v>1121</v>
      </c>
      <c r="D849" s="61" t="s">
        <v>1136</v>
      </c>
      <c r="E849" s="61" t="s">
        <v>1238</v>
      </c>
      <c r="F849" s="61" t="s">
        <v>667</v>
      </c>
      <c r="G849" s="61" t="s">
        <v>1842</v>
      </c>
      <c r="H849" s="66">
        <v>5264</v>
      </c>
      <c r="I849" s="80">
        <v>400</v>
      </c>
      <c r="J849" s="80">
        <v>400</v>
      </c>
      <c r="K849" s="80">
        <v>400</v>
      </c>
      <c r="L849" s="80">
        <v>400</v>
      </c>
      <c r="M849" s="80">
        <v>400</v>
      </c>
      <c r="N849" s="81">
        <v>400</v>
      </c>
    </row>
    <row r="850" spans="1:14" x14ac:dyDescent="0.45">
      <c r="A850" s="78">
        <f t="shared" si="42"/>
        <v>5000</v>
      </c>
      <c r="B850" s="79">
        <f t="shared" si="43"/>
        <v>3.3532000000000002</v>
      </c>
      <c r="C850" s="60" t="s">
        <v>1121</v>
      </c>
      <c r="D850" s="61" t="s">
        <v>1130</v>
      </c>
      <c r="E850" s="61" t="s">
        <v>1266</v>
      </c>
      <c r="F850" s="61" t="s">
        <v>986</v>
      </c>
      <c r="G850" s="61" t="s">
        <v>2161</v>
      </c>
      <c r="H850" s="66">
        <v>16766</v>
      </c>
      <c r="I850" s="80">
        <v>5000</v>
      </c>
      <c r="J850" s="80">
        <v>5000</v>
      </c>
      <c r="K850" s="80">
        <v>5000</v>
      </c>
      <c r="L850" s="80">
        <v>5000</v>
      </c>
      <c r="M850" s="80">
        <v>2000</v>
      </c>
      <c r="N850" s="81">
        <v>0</v>
      </c>
    </row>
    <row r="851" spans="1:14" x14ac:dyDescent="0.45">
      <c r="A851" s="78">
        <f t="shared" si="42"/>
        <v>800</v>
      </c>
      <c r="B851" s="79">
        <f t="shared" si="43"/>
        <v>27.112500000000001</v>
      </c>
      <c r="C851" s="60" t="s">
        <v>1121</v>
      </c>
      <c r="D851" s="61" t="s">
        <v>1144</v>
      </c>
      <c r="E851" s="61" t="s">
        <v>1153</v>
      </c>
      <c r="F851" s="61" t="s">
        <v>134</v>
      </c>
      <c r="G851" s="61" t="s">
        <v>1310</v>
      </c>
      <c r="H851" s="66">
        <v>21690</v>
      </c>
      <c r="I851" s="80">
        <v>800</v>
      </c>
      <c r="J851" s="80">
        <v>800</v>
      </c>
      <c r="K851" s="80">
        <v>800</v>
      </c>
      <c r="L851" s="80">
        <v>800</v>
      </c>
      <c r="M851" s="80">
        <v>800</v>
      </c>
      <c r="N851" s="81">
        <v>800</v>
      </c>
    </row>
    <row r="852" spans="1:14" x14ac:dyDescent="0.45">
      <c r="A852" s="78">
        <f t="shared" si="42"/>
        <v>2500</v>
      </c>
      <c r="B852" s="79">
        <f t="shared" si="43"/>
        <v>11.8116</v>
      </c>
      <c r="C852" s="60" t="s">
        <v>1121</v>
      </c>
      <c r="D852" s="61" t="s">
        <v>1144</v>
      </c>
      <c r="E852" s="61" t="s">
        <v>1153</v>
      </c>
      <c r="F852" s="61" t="s">
        <v>133</v>
      </c>
      <c r="G852" s="61" t="s">
        <v>1309</v>
      </c>
      <c r="H852" s="66">
        <v>29529</v>
      </c>
      <c r="I852" s="80">
        <v>2500</v>
      </c>
      <c r="J852" s="80">
        <v>2500</v>
      </c>
      <c r="K852" s="80">
        <v>2500</v>
      </c>
      <c r="L852" s="80">
        <v>2500</v>
      </c>
      <c r="M852" s="80">
        <v>2500</v>
      </c>
      <c r="N852" s="81">
        <v>2500</v>
      </c>
    </row>
    <row r="853" spans="1:14" x14ac:dyDescent="0.45">
      <c r="A853" s="78">
        <f t="shared" si="42"/>
        <v>2800</v>
      </c>
      <c r="B853" s="79">
        <f t="shared" si="43"/>
        <v>2.3457142857142856</v>
      </c>
      <c r="C853" s="60" t="s">
        <v>1121</v>
      </c>
      <c r="D853" s="61" t="s">
        <v>1144</v>
      </c>
      <c r="E853" s="61" t="s">
        <v>1153</v>
      </c>
      <c r="F853" s="61" t="s">
        <v>132</v>
      </c>
      <c r="G853" s="61" t="s">
        <v>1308</v>
      </c>
      <c r="H853" s="66">
        <v>6568</v>
      </c>
      <c r="I853" s="80">
        <v>2800</v>
      </c>
      <c r="J853" s="80">
        <v>2800</v>
      </c>
      <c r="K853" s="80">
        <v>2800</v>
      </c>
      <c r="L853" s="80">
        <v>2800</v>
      </c>
      <c r="M853" s="80">
        <v>0</v>
      </c>
      <c r="N853" s="81">
        <v>0</v>
      </c>
    </row>
    <row r="854" spans="1:14" x14ac:dyDescent="0.45">
      <c r="A854" s="78">
        <f t="shared" si="42"/>
        <v>60</v>
      </c>
      <c r="B854" s="79">
        <f t="shared" si="43"/>
        <v>0</v>
      </c>
      <c r="C854" s="60" t="s">
        <v>1121</v>
      </c>
      <c r="D854" s="61" t="s">
        <v>1136</v>
      </c>
      <c r="E854" s="61" t="s">
        <v>1251</v>
      </c>
      <c r="F854" s="61" t="s">
        <v>816</v>
      </c>
      <c r="G854" s="61" t="s">
        <v>1991</v>
      </c>
      <c r="H854" s="66">
        <v>0</v>
      </c>
      <c r="I854" s="80">
        <v>180</v>
      </c>
      <c r="J854" s="80">
        <v>0</v>
      </c>
      <c r="K854" s="80">
        <v>0</v>
      </c>
      <c r="L854" s="80">
        <v>0</v>
      </c>
      <c r="M854" s="80">
        <v>0</v>
      </c>
      <c r="N854" s="81">
        <v>0</v>
      </c>
    </row>
    <row r="855" spans="1:14" x14ac:dyDescent="0.45">
      <c r="A855" s="78">
        <f t="shared" si="42"/>
        <v>466.66666666666669</v>
      </c>
      <c r="B855" s="79">
        <f t="shared" si="43"/>
        <v>2.0828571428571427</v>
      </c>
      <c r="C855" s="60" t="s">
        <v>1121</v>
      </c>
      <c r="D855" s="61" t="s">
        <v>1136</v>
      </c>
      <c r="E855" s="61" t="s">
        <v>1251</v>
      </c>
      <c r="F855" s="61" t="s">
        <v>817</v>
      </c>
      <c r="G855" s="61" t="s">
        <v>1992</v>
      </c>
      <c r="H855" s="66">
        <v>972</v>
      </c>
      <c r="I855" s="80">
        <v>600</v>
      </c>
      <c r="J855" s="80">
        <v>600</v>
      </c>
      <c r="K855" s="80">
        <v>200</v>
      </c>
      <c r="L855" s="80">
        <v>0</v>
      </c>
      <c r="M855" s="80">
        <v>0</v>
      </c>
      <c r="N855" s="81">
        <v>0</v>
      </c>
    </row>
    <row r="856" spans="1:14" x14ac:dyDescent="0.45">
      <c r="A856" s="78">
        <f t="shared" si="42"/>
        <v>160</v>
      </c>
      <c r="B856" s="79">
        <f t="shared" si="43"/>
        <v>0</v>
      </c>
      <c r="C856" s="60" t="s">
        <v>1121</v>
      </c>
      <c r="D856" s="61" t="s">
        <v>1136</v>
      </c>
      <c r="E856" s="61" t="s">
        <v>1251</v>
      </c>
      <c r="F856" s="61" t="s">
        <v>814</v>
      </c>
      <c r="G856" s="61" t="s">
        <v>1989</v>
      </c>
      <c r="H856" s="66">
        <v>0</v>
      </c>
      <c r="I856" s="80">
        <v>480</v>
      </c>
      <c r="J856" s="80">
        <v>0</v>
      </c>
      <c r="K856" s="80">
        <v>0</v>
      </c>
      <c r="L856" s="80">
        <v>0</v>
      </c>
      <c r="M856" s="80">
        <v>0</v>
      </c>
      <c r="N856" s="81">
        <v>0</v>
      </c>
    </row>
    <row r="857" spans="1:14" x14ac:dyDescent="0.45">
      <c r="A857" s="78">
        <f t="shared" si="42"/>
        <v>1100</v>
      </c>
      <c r="B857" s="79">
        <f t="shared" si="43"/>
        <v>2.1518181818181819</v>
      </c>
      <c r="C857" s="60" t="s">
        <v>1121</v>
      </c>
      <c r="D857" s="61" t="s">
        <v>1136</v>
      </c>
      <c r="E857" s="61" t="s">
        <v>1251</v>
      </c>
      <c r="F857" s="61" t="s">
        <v>815</v>
      </c>
      <c r="G857" s="61" t="s">
        <v>1990</v>
      </c>
      <c r="H857" s="66">
        <v>2367</v>
      </c>
      <c r="I857" s="80">
        <v>1100</v>
      </c>
      <c r="J857" s="80">
        <v>1100</v>
      </c>
      <c r="K857" s="80">
        <v>1100</v>
      </c>
      <c r="L857" s="80">
        <v>0</v>
      </c>
      <c r="M857" s="80">
        <v>0</v>
      </c>
      <c r="N857" s="81">
        <v>0</v>
      </c>
    </row>
    <row r="858" spans="1:14" x14ac:dyDescent="0.45">
      <c r="A858" s="78">
        <f t="shared" si="42"/>
        <v>0</v>
      </c>
      <c r="B858" s="79">
        <f t="shared" si="43"/>
        <v>0</v>
      </c>
      <c r="C858" s="60" t="s">
        <v>1121</v>
      </c>
      <c r="D858" s="61" t="s">
        <v>1136</v>
      </c>
      <c r="E858" s="61" t="s">
        <v>1250</v>
      </c>
      <c r="F858" s="61" t="s">
        <v>806</v>
      </c>
      <c r="G858" s="61" t="s">
        <v>1981</v>
      </c>
      <c r="H858" s="66">
        <v>0</v>
      </c>
      <c r="I858" s="80">
        <v>0</v>
      </c>
      <c r="J858" s="80">
        <v>0</v>
      </c>
      <c r="K858" s="80">
        <v>0</v>
      </c>
      <c r="L858" s="80">
        <v>0</v>
      </c>
      <c r="M858" s="80">
        <v>0</v>
      </c>
      <c r="N858" s="81">
        <v>0</v>
      </c>
    </row>
    <row r="859" spans="1:14" x14ac:dyDescent="0.45">
      <c r="A859" s="78">
        <f t="shared" si="42"/>
        <v>193.33333333333334</v>
      </c>
      <c r="B859" s="79">
        <f t="shared" si="43"/>
        <v>3.4706896551724138</v>
      </c>
      <c r="C859" s="60" t="s">
        <v>1121</v>
      </c>
      <c r="D859" s="61" t="s">
        <v>1136</v>
      </c>
      <c r="E859" s="61" t="s">
        <v>1250</v>
      </c>
      <c r="F859" s="61" t="s">
        <v>810</v>
      </c>
      <c r="G859" s="61" t="s">
        <v>1985</v>
      </c>
      <c r="H859" s="66">
        <v>671</v>
      </c>
      <c r="I859" s="80">
        <v>290</v>
      </c>
      <c r="J859" s="80">
        <v>290</v>
      </c>
      <c r="K859" s="80">
        <v>0</v>
      </c>
      <c r="L859" s="80">
        <v>0</v>
      </c>
      <c r="M859" s="80">
        <v>0</v>
      </c>
      <c r="N859" s="81">
        <v>0</v>
      </c>
    </row>
    <row r="860" spans="1:14" x14ac:dyDescent="0.45">
      <c r="A860" s="78">
        <f t="shared" si="42"/>
        <v>0</v>
      </c>
      <c r="B860" s="79">
        <f t="shared" si="43"/>
        <v>0</v>
      </c>
      <c r="C860" s="60" t="s">
        <v>1121</v>
      </c>
      <c r="D860" s="61" t="s">
        <v>1134</v>
      </c>
      <c r="E860" s="61" t="s">
        <v>1277</v>
      </c>
      <c r="F860" s="61" t="s">
        <v>1083</v>
      </c>
      <c r="G860" s="61" t="s">
        <v>2258</v>
      </c>
      <c r="H860" s="66">
        <v>90</v>
      </c>
      <c r="I860" s="80">
        <v>0</v>
      </c>
      <c r="J860" s="80">
        <v>0</v>
      </c>
      <c r="K860" s="80">
        <v>0</v>
      </c>
      <c r="L860" s="80">
        <v>0</v>
      </c>
      <c r="M860" s="80">
        <v>0</v>
      </c>
      <c r="N860" s="81">
        <v>0</v>
      </c>
    </row>
    <row r="861" spans="1:14" x14ac:dyDescent="0.45">
      <c r="A861" s="78">
        <f t="shared" si="42"/>
        <v>3500</v>
      </c>
      <c r="B861" s="79">
        <f t="shared" si="43"/>
        <v>2.9911428571428571</v>
      </c>
      <c r="C861" s="60" t="s">
        <v>1121</v>
      </c>
      <c r="D861" s="61" t="s">
        <v>1134</v>
      </c>
      <c r="E861" s="61" t="s">
        <v>1277</v>
      </c>
      <c r="F861" s="61" t="s">
        <v>1082</v>
      </c>
      <c r="G861" s="61" t="s">
        <v>2257</v>
      </c>
      <c r="H861" s="66">
        <v>10469</v>
      </c>
      <c r="I861" s="80">
        <v>3500</v>
      </c>
      <c r="J861" s="80">
        <v>3500</v>
      </c>
      <c r="K861" s="80">
        <v>3500</v>
      </c>
      <c r="L861" s="80">
        <v>3500</v>
      </c>
      <c r="M861" s="80">
        <v>0</v>
      </c>
      <c r="N861" s="81">
        <v>0</v>
      </c>
    </row>
    <row r="862" spans="1:14" x14ac:dyDescent="0.45">
      <c r="A862" s="78">
        <f t="shared" si="42"/>
        <v>0</v>
      </c>
      <c r="B862" s="79">
        <f t="shared" si="43"/>
        <v>0</v>
      </c>
      <c r="C862" s="60" t="s">
        <v>1121</v>
      </c>
      <c r="D862" s="61" t="s">
        <v>1136</v>
      </c>
      <c r="E862" s="61" t="s">
        <v>1250</v>
      </c>
      <c r="F862" s="61" t="s">
        <v>805</v>
      </c>
      <c r="G862" s="61" t="s">
        <v>1980</v>
      </c>
      <c r="H862" s="66">
        <v>0</v>
      </c>
      <c r="I862" s="80">
        <v>0</v>
      </c>
      <c r="J862" s="80">
        <v>0</v>
      </c>
      <c r="K862" s="80">
        <v>0</v>
      </c>
      <c r="L862" s="80">
        <v>0</v>
      </c>
      <c r="M862" s="80">
        <v>0</v>
      </c>
      <c r="N862" s="81">
        <v>0</v>
      </c>
    </row>
    <row r="863" spans="1:14" x14ac:dyDescent="0.45">
      <c r="A863" s="78">
        <f t="shared" si="42"/>
        <v>83.333333333333329</v>
      </c>
      <c r="B863" s="79">
        <f t="shared" si="43"/>
        <v>2.4359999999999999</v>
      </c>
      <c r="C863" s="60" t="s">
        <v>1121</v>
      </c>
      <c r="D863" s="61" t="s">
        <v>1136</v>
      </c>
      <c r="E863" s="61" t="s">
        <v>1250</v>
      </c>
      <c r="F863" s="61" t="s">
        <v>811</v>
      </c>
      <c r="G863" s="61" t="s">
        <v>1986</v>
      </c>
      <c r="H863" s="66">
        <v>203</v>
      </c>
      <c r="I863" s="80">
        <v>150</v>
      </c>
      <c r="J863" s="80">
        <v>100</v>
      </c>
      <c r="K863" s="80">
        <v>0</v>
      </c>
      <c r="L863" s="80">
        <v>0</v>
      </c>
      <c r="M863" s="80">
        <v>0</v>
      </c>
      <c r="N863" s="81">
        <v>0</v>
      </c>
    </row>
    <row r="864" spans="1:14" x14ac:dyDescent="0.45">
      <c r="A864" s="78">
        <f t="shared" si="42"/>
        <v>0</v>
      </c>
      <c r="B864" s="79">
        <f t="shared" si="43"/>
        <v>0</v>
      </c>
      <c r="C864" s="60" t="s">
        <v>1121</v>
      </c>
      <c r="D864" s="61" t="s">
        <v>1136</v>
      </c>
      <c r="E864" s="61" t="s">
        <v>1250</v>
      </c>
      <c r="F864" s="61" t="s">
        <v>807</v>
      </c>
      <c r="G864" s="61" t="s">
        <v>1982</v>
      </c>
      <c r="H864" s="66">
        <v>0</v>
      </c>
      <c r="I864" s="80">
        <v>0</v>
      </c>
      <c r="J864" s="80">
        <v>0</v>
      </c>
      <c r="K864" s="80">
        <v>0</v>
      </c>
      <c r="L864" s="80">
        <v>0</v>
      </c>
      <c r="M864" s="80">
        <v>0</v>
      </c>
      <c r="N864" s="81">
        <v>0</v>
      </c>
    </row>
    <row r="865" spans="1:14" x14ac:dyDescent="0.45">
      <c r="A865" s="78">
        <f t="shared" si="42"/>
        <v>0</v>
      </c>
      <c r="B865" s="79">
        <f t="shared" si="43"/>
        <v>0</v>
      </c>
      <c r="C865" s="60" t="s">
        <v>1121</v>
      </c>
      <c r="D865" s="61" t="s">
        <v>1136</v>
      </c>
      <c r="E865" s="61" t="s">
        <v>1250</v>
      </c>
      <c r="F865" s="61" t="s">
        <v>809</v>
      </c>
      <c r="G865" s="61" t="s">
        <v>1984</v>
      </c>
      <c r="H865" s="66">
        <v>0</v>
      </c>
      <c r="I865" s="80">
        <v>0</v>
      </c>
      <c r="J865" s="80">
        <v>0</v>
      </c>
      <c r="K865" s="80">
        <v>0</v>
      </c>
      <c r="L865" s="80">
        <v>0</v>
      </c>
      <c r="M865" s="80">
        <v>0</v>
      </c>
      <c r="N865" s="81">
        <v>0</v>
      </c>
    </row>
    <row r="866" spans="1:14" x14ac:dyDescent="0.45">
      <c r="A866" s="78">
        <f t="shared" si="42"/>
        <v>0</v>
      </c>
      <c r="B866" s="79">
        <f t="shared" si="43"/>
        <v>0</v>
      </c>
      <c r="C866" s="60" t="s">
        <v>1121</v>
      </c>
      <c r="D866" s="61" t="s">
        <v>1134</v>
      </c>
      <c r="E866" s="61" t="s">
        <v>1277</v>
      </c>
      <c r="F866" s="61" t="s">
        <v>1081</v>
      </c>
      <c r="G866" s="61" t="s">
        <v>2256</v>
      </c>
      <c r="H866" s="66">
        <v>0</v>
      </c>
      <c r="I866" s="80">
        <v>0</v>
      </c>
      <c r="J866" s="80">
        <v>0</v>
      </c>
      <c r="K866" s="80">
        <v>0</v>
      </c>
      <c r="L866" s="80">
        <v>0</v>
      </c>
      <c r="M866" s="80">
        <v>0</v>
      </c>
      <c r="N866" s="81">
        <v>120</v>
      </c>
    </row>
    <row r="867" spans="1:14" x14ac:dyDescent="0.45">
      <c r="A867" s="78">
        <f t="shared" si="42"/>
        <v>83.333333333333329</v>
      </c>
      <c r="B867" s="79">
        <f t="shared" si="43"/>
        <v>0</v>
      </c>
      <c r="C867" s="60" t="s">
        <v>1123</v>
      </c>
      <c r="D867" s="61" t="s">
        <v>1141</v>
      </c>
      <c r="E867" s="61" t="s">
        <v>1267</v>
      </c>
      <c r="F867" s="61" t="s">
        <v>992</v>
      </c>
      <c r="G867" s="61" t="s">
        <v>2167</v>
      </c>
      <c r="H867" s="66">
        <v>0</v>
      </c>
      <c r="I867" s="80">
        <v>100</v>
      </c>
      <c r="J867" s="80">
        <v>100</v>
      </c>
      <c r="K867" s="80">
        <v>50</v>
      </c>
      <c r="L867" s="80">
        <v>50</v>
      </c>
      <c r="M867" s="80">
        <v>50</v>
      </c>
      <c r="N867" s="81">
        <v>50</v>
      </c>
    </row>
    <row r="868" spans="1:14" x14ac:dyDescent="0.45">
      <c r="A868" s="78">
        <f t="shared" si="42"/>
        <v>200</v>
      </c>
      <c r="B868" s="79">
        <f t="shared" si="43"/>
        <v>5.0000000000000001E-3</v>
      </c>
      <c r="C868" s="60" t="s">
        <v>1121</v>
      </c>
      <c r="D868" s="61" t="s">
        <v>1136</v>
      </c>
      <c r="E868" s="61" t="s">
        <v>1258</v>
      </c>
      <c r="F868" s="61" t="s">
        <v>898</v>
      </c>
      <c r="G868" s="61" t="s">
        <v>2073</v>
      </c>
      <c r="H868" s="66">
        <v>1</v>
      </c>
      <c r="I868" s="80">
        <v>600</v>
      </c>
      <c r="J868" s="80">
        <v>0</v>
      </c>
      <c r="K868" s="80">
        <v>0</v>
      </c>
      <c r="L868" s="80">
        <v>0</v>
      </c>
      <c r="M868" s="80">
        <v>0</v>
      </c>
      <c r="N868" s="81">
        <v>0</v>
      </c>
    </row>
    <row r="869" spans="1:14" x14ac:dyDescent="0.45">
      <c r="A869" s="78">
        <f t="shared" ref="A869:A910" si="44">AVERAGE(I869:K869)</f>
        <v>220</v>
      </c>
      <c r="B869" s="79">
        <f t="shared" ref="B869:B910" si="45">IFERROR(H869/A869,0)</f>
        <v>2.2318181818181819</v>
      </c>
      <c r="C869" s="60" t="s">
        <v>1121</v>
      </c>
      <c r="D869" s="61" t="s">
        <v>1136</v>
      </c>
      <c r="E869" s="61" t="s">
        <v>1258</v>
      </c>
      <c r="F869" s="61" t="s">
        <v>897</v>
      </c>
      <c r="G869" s="61" t="s">
        <v>2072</v>
      </c>
      <c r="H869" s="66">
        <v>491</v>
      </c>
      <c r="I869" s="80">
        <v>220</v>
      </c>
      <c r="J869" s="80">
        <v>220</v>
      </c>
      <c r="K869" s="80">
        <v>220</v>
      </c>
      <c r="L869" s="80">
        <v>220</v>
      </c>
      <c r="M869" s="80">
        <v>0</v>
      </c>
      <c r="N869" s="81">
        <v>0</v>
      </c>
    </row>
    <row r="870" spans="1:14" x14ac:dyDescent="0.45">
      <c r="A870" s="78">
        <f t="shared" si="44"/>
        <v>1100</v>
      </c>
      <c r="B870" s="79">
        <f t="shared" si="45"/>
        <v>7.0127272727272727</v>
      </c>
      <c r="C870" s="60" t="s">
        <v>1121</v>
      </c>
      <c r="D870" s="61" t="s">
        <v>1139</v>
      </c>
      <c r="E870" s="61" t="s">
        <v>1189</v>
      </c>
      <c r="F870" s="61" t="s">
        <v>361</v>
      </c>
      <c r="G870" s="61" t="s">
        <v>1537</v>
      </c>
      <c r="H870" s="66">
        <v>7714</v>
      </c>
      <c r="I870" s="80">
        <v>1100</v>
      </c>
      <c r="J870" s="80">
        <v>1100</v>
      </c>
      <c r="K870" s="80">
        <v>1100</v>
      </c>
      <c r="L870" s="80">
        <v>1100</v>
      </c>
      <c r="M870" s="80">
        <v>0</v>
      </c>
      <c r="N870" s="81">
        <v>0</v>
      </c>
    </row>
    <row r="871" spans="1:14" x14ac:dyDescent="0.45">
      <c r="A871" s="78">
        <f t="shared" si="44"/>
        <v>67</v>
      </c>
      <c r="B871" s="79">
        <f t="shared" si="45"/>
        <v>12.044776119402986</v>
      </c>
      <c r="C871" s="60" t="s">
        <v>1121</v>
      </c>
      <c r="D871" s="61" t="s">
        <v>1143</v>
      </c>
      <c r="E871" s="61" t="s">
        <v>1159</v>
      </c>
      <c r="F871" s="61" t="s">
        <v>165</v>
      </c>
      <c r="G871" s="61" t="s">
        <v>1341</v>
      </c>
      <c r="H871" s="66">
        <v>807</v>
      </c>
      <c r="I871" s="80">
        <v>67</v>
      </c>
      <c r="J871" s="80">
        <v>67</v>
      </c>
      <c r="K871" s="80">
        <v>67</v>
      </c>
      <c r="L871" s="80">
        <v>67</v>
      </c>
      <c r="M871" s="80">
        <v>67</v>
      </c>
      <c r="N871" s="81">
        <v>67</v>
      </c>
    </row>
    <row r="872" spans="1:14" x14ac:dyDescent="0.45">
      <c r="A872" s="78">
        <f t="shared" si="44"/>
        <v>104</v>
      </c>
      <c r="B872" s="79">
        <f t="shared" si="45"/>
        <v>7.5865384615384617</v>
      </c>
      <c r="C872" s="60" t="s">
        <v>1121</v>
      </c>
      <c r="D872" s="61" t="s">
        <v>1143</v>
      </c>
      <c r="E872" s="61" t="s">
        <v>1159</v>
      </c>
      <c r="F872" s="61" t="s">
        <v>164</v>
      </c>
      <c r="G872" s="61" t="s">
        <v>1340</v>
      </c>
      <c r="H872" s="66">
        <v>789</v>
      </c>
      <c r="I872" s="80">
        <v>104</v>
      </c>
      <c r="J872" s="80">
        <v>104</v>
      </c>
      <c r="K872" s="80">
        <v>104</v>
      </c>
      <c r="L872" s="80">
        <v>104</v>
      </c>
      <c r="M872" s="80">
        <v>104</v>
      </c>
      <c r="N872" s="81">
        <v>104</v>
      </c>
    </row>
    <row r="873" spans="1:14" x14ac:dyDescent="0.45">
      <c r="A873" s="78">
        <f t="shared" si="44"/>
        <v>173</v>
      </c>
      <c r="B873" s="79">
        <f t="shared" si="45"/>
        <v>4.4739884393063587</v>
      </c>
      <c r="C873" s="60" t="s">
        <v>1121</v>
      </c>
      <c r="D873" s="61" t="s">
        <v>1141</v>
      </c>
      <c r="E873" s="61" t="s">
        <v>1254</v>
      </c>
      <c r="F873" s="61" t="s">
        <v>871</v>
      </c>
      <c r="G873" s="61" t="s">
        <v>2046</v>
      </c>
      <c r="H873" s="66">
        <v>774</v>
      </c>
      <c r="I873" s="80">
        <v>173</v>
      </c>
      <c r="J873" s="80">
        <v>173</v>
      </c>
      <c r="K873" s="80">
        <v>173</v>
      </c>
      <c r="L873" s="80">
        <v>173</v>
      </c>
      <c r="M873" s="80">
        <v>173</v>
      </c>
      <c r="N873" s="81">
        <v>173</v>
      </c>
    </row>
    <row r="874" spans="1:14" x14ac:dyDescent="0.45">
      <c r="A874" s="78">
        <f t="shared" si="44"/>
        <v>190</v>
      </c>
      <c r="B874" s="79">
        <f t="shared" si="45"/>
        <v>4.8263157894736839</v>
      </c>
      <c r="C874" s="60" t="s">
        <v>1121</v>
      </c>
      <c r="D874" s="61" t="s">
        <v>1132</v>
      </c>
      <c r="E874" s="61" t="s">
        <v>1174</v>
      </c>
      <c r="F874" s="61" t="s">
        <v>262</v>
      </c>
      <c r="G874" s="61" t="s">
        <v>1438</v>
      </c>
      <c r="H874" s="66">
        <v>917</v>
      </c>
      <c r="I874" s="80">
        <v>115</v>
      </c>
      <c r="J874" s="80">
        <v>115</v>
      </c>
      <c r="K874" s="80">
        <v>340</v>
      </c>
      <c r="L874" s="80">
        <v>725</v>
      </c>
      <c r="M874" s="80">
        <v>725</v>
      </c>
      <c r="N874" s="81">
        <v>725</v>
      </c>
    </row>
    <row r="875" spans="1:14" x14ac:dyDescent="0.45">
      <c r="A875" s="78">
        <f t="shared" si="44"/>
        <v>408.33333333333331</v>
      </c>
      <c r="B875" s="79">
        <f t="shared" si="45"/>
        <v>0.41142857142857142</v>
      </c>
      <c r="C875" s="60" t="s">
        <v>1121</v>
      </c>
      <c r="D875" s="61" t="s">
        <v>1132</v>
      </c>
      <c r="E875" s="61" t="s">
        <v>1174</v>
      </c>
      <c r="F875" s="61" t="s">
        <v>261</v>
      </c>
      <c r="G875" s="61" t="s">
        <v>1437</v>
      </c>
      <c r="H875" s="66">
        <v>168</v>
      </c>
      <c r="I875" s="80">
        <v>225</v>
      </c>
      <c r="J875" s="80">
        <v>225</v>
      </c>
      <c r="K875" s="80">
        <v>775</v>
      </c>
      <c r="L875" s="80">
        <v>1050</v>
      </c>
      <c r="M875" s="80">
        <v>1050</v>
      </c>
      <c r="N875" s="81">
        <v>1050</v>
      </c>
    </row>
    <row r="876" spans="1:14" x14ac:dyDescent="0.45">
      <c r="A876" s="78">
        <f t="shared" si="44"/>
        <v>0</v>
      </c>
      <c r="B876" s="79">
        <f t="shared" si="45"/>
        <v>0</v>
      </c>
      <c r="C876" s="60" t="s">
        <v>1121</v>
      </c>
      <c r="D876" s="61" t="s">
        <v>1136</v>
      </c>
      <c r="E876" s="61" t="s">
        <v>1160</v>
      </c>
      <c r="F876" s="61" t="s">
        <v>167</v>
      </c>
      <c r="G876" s="61" t="s">
        <v>1343</v>
      </c>
      <c r="H876" s="66">
        <v>0</v>
      </c>
      <c r="I876" s="80">
        <v>0</v>
      </c>
      <c r="J876" s="80">
        <v>0</v>
      </c>
      <c r="K876" s="80">
        <v>0</v>
      </c>
      <c r="L876" s="80">
        <v>0</v>
      </c>
      <c r="M876" s="80">
        <v>0</v>
      </c>
      <c r="N876" s="81">
        <v>0</v>
      </c>
    </row>
    <row r="877" spans="1:14" x14ac:dyDescent="0.45">
      <c r="A877" s="78">
        <f t="shared" si="44"/>
        <v>600</v>
      </c>
      <c r="B877" s="79">
        <f t="shared" si="45"/>
        <v>12.484999999999999</v>
      </c>
      <c r="C877" s="60" t="s">
        <v>1121</v>
      </c>
      <c r="D877" s="61" t="s">
        <v>1140</v>
      </c>
      <c r="E877" s="61" t="s">
        <v>1202</v>
      </c>
      <c r="F877" s="61" t="s">
        <v>476</v>
      </c>
      <c r="G877" s="61" t="s">
        <v>1652</v>
      </c>
      <c r="H877" s="66">
        <v>7491</v>
      </c>
      <c r="I877" s="80">
        <v>600</v>
      </c>
      <c r="J877" s="80">
        <v>600</v>
      </c>
      <c r="K877" s="80">
        <v>600</v>
      </c>
      <c r="L877" s="80">
        <v>600</v>
      </c>
      <c r="M877" s="80">
        <v>600</v>
      </c>
      <c r="N877" s="81">
        <v>600</v>
      </c>
    </row>
    <row r="878" spans="1:14" x14ac:dyDescent="0.45">
      <c r="A878" s="78">
        <f t="shared" si="44"/>
        <v>60</v>
      </c>
      <c r="B878" s="79">
        <f t="shared" si="45"/>
        <v>16.266666666666666</v>
      </c>
      <c r="C878" s="60" t="s">
        <v>1122</v>
      </c>
      <c r="D878" s="61" t="s">
        <v>1143</v>
      </c>
      <c r="E878" s="61" t="s">
        <v>1249</v>
      </c>
      <c r="F878" s="61" t="s">
        <v>800</v>
      </c>
      <c r="G878" s="61" t="s">
        <v>1975</v>
      </c>
      <c r="H878" s="66">
        <v>976</v>
      </c>
      <c r="I878" s="80">
        <v>60</v>
      </c>
      <c r="J878" s="80">
        <v>60</v>
      </c>
      <c r="K878" s="80">
        <v>60</v>
      </c>
      <c r="L878" s="80">
        <v>60</v>
      </c>
      <c r="M878" s="80">
        <v>60</v>
      </c>
      <c r="N878" s="81">
        <v>60</v>
      </c>
    </row>
    <row r="879" spans="1:14" x14ac:dyDescent="0.45">
      <c r="A879" s="78">
        <f t="shared" si="44"/>
        <v>40</v>
      </c>
      <c r="B879" s="79">
        <f t="shared" si="45"/>
        <v>30.125</v>
      </c>
      <c r="C879" s="60" t="s">
        <v>1122</v>
      </c>
      <c r="D879" s="61" t="s">
        <v>1143</v>
      </c>
      <c r="E879" s="61" t="s">
        <v>1249</v>
      </c>
      <c r="F879" s="61" t="s">
        <v>803</v>
      </c>
      <c r="G879" s="61" t="s">
        <v>1978</v>
      </c>
      <c r="H879" s="66">
        <v>1205</v>
      </c>
      <c r="I879" s="80">
        <v>40</v>
      </c>
      <c r="J879" s="80">
        <v>40</v>
      </c>
      <c r="K879" s="80">
        <v>40</v>
      </c>
      <c r="L879" s="80">
        <v>40</v>
      </c>
      <c r="M879" s="80">
        <v>40</v>
      </c>
      <c r="N879" s="81">
        <v>40</v>
      </c>
    </row>
    <row r="880" spans="1:14" x14ac:dyDescent="0.45">
      <c r="A880" s="78">
        <f t="shared" si="44"/>
        <v>0</v>
      </c>
      <c r="B880" s="79">
        <f t="shared" si="45"/>
        <v>0</v>
      </c>
      <c r="C880" s="60" t="s">
        <v>1121</v>
      </c>
      <c r="D880" s="61" t="s">
        <v>1141</v>
      </c>
      <c r="E880" s="61" t="s">
        <v>1284</v>
      </c>
      <c r="F880" s="61" t="s">
        <v>1114</v>
      </c>
      <c r="G880" s="61" t="s">
        <v>2289</v>
      </c>
      <c r="H880" s="66">
        <v>2</v>
      </c>
      <c r="I880" s="80">
        <v>0</v>
      </c>
      <c r="J880" s="80">
        <v>0</v>
      </c>
      <c r="K880" s="80">
        <v>0</v>
      </c>
      <c r="L880" s="80">
        <v>0</v>
      </c>
      <c r="M880" s="80">
        <v>0</v>
      </c>
      <c r="N880" s="81">
        <v>0</v>
      </c>
    </row>
    <row r="881" spans="1:14" x14ac:dyDescent="0.45">
      <c r="A881" s="78">
        <f t="shared" si="44"/>
        <v>217</v>
      </c>
      <c r="B881" s="79">
        <f t="shared" si="45"/>
        <v>14.184331797235023</v>
      </c>
      <c r="C881" s="60" t="s">
        <v>1123</v>
      </c>
      <c r="D881" s="61" t="s">
        <v>1143</v>
      </c>
      <c r="E881" s="61" t="s">
        <v>1249</v>
      </c>
      <c r="F881" s="61" t="s">
        <v>799</v>
      </c>
      <c r="G881" s="61" t="s">
        <v>1974</v>
      </c>
      <c r="H881" s="66">
        <v>3078</v>
      </c>
      <c r="I881" s="80">
        <v>217</v>
      </c>
      <c r="J881" s="80">
        <v>217</v>
      </c>
      <c r="K881" s="80">
        <v>217</v>
      </c>
      <c r="L881" s="80">
        <v>217</v>
      </c>
      <c r="M881" s="80">
        <v>217</v>
      </c>
      <c r="N881" s="81">
        <v>1117</v>
      </c>
    </row>
    <row r="882" spans="1:14" x14ac:dyDescent="0.45">
      <c r="A882" s="78">
        <f t="shared" si="44"/>
        <v>325</v>
      </c>
      <c r="B882" s="79">
        <f t="shared" si="45"/>
        <v>3.3630769230769233</v>
      </c>
      <c r="C882" s="60" t="s">
        <v>1123</v>
      </c>
      <c r="D882" s="61" t="s">
        <v>1143</v>
      </c>
      <c r="E882" s="61" t="s">
        <v>1249</v>
      </c>
      <c r="F882" s="61" t="s">
        <v>802</v>
      </c>
      <c r="G882" s="61" t="s">
        <v>1977</v>
      </c>
      <c r="H882" s="66">
        <v>1093</v>
      </c>
      <c r="I882" s="80">
        <v>325</v>
      </c>
      <c r="J882" s="80">
        <v>325</v>
      </c>
      <c r="K882" s="80">
        <v>325</v>
      </c>
      <c r="L882" s="80">
        <v>325</v>
      </c>
      <c r="M882" s="80">
        <v>325</v>
      </c>
      <c r="N882" s="81">
        <v>1825</v>
      </c>
    </row>
    <row r="883" spans="1:14" x14ac:dyDescent="0.45">
      <c r="A883" s="78">
        <f t="shared" si="44"/>
        <v>0</v>
      </c>
      <c r="B883" s="79">
        <f t="shared" si="45"/>
        <v>0</v>
      </c>
      <c r="C883" s="60" t="s">
        <v>1121</v>
      </c>
      <c r="D883" s="61" t="s">
        <v>1143</v>
      </c>
      <c r="E883" s="61" t="s">
        <v>1249</v>
      </c>
      <c r="F883" s="61" t="s">
        <v>801</v>
      </c>
      <c r="G883" s="61" t="s">
        <v>1976</v>
      </c>
      <c r="H883" s="66">
        <v>220</v>
      </c>
      <c r="I883" s="80">
        <v>0</v>
      </c>
      <c r="J883" s="80">
        <v>0</v>
      </c>
      <c r="K883" s="80">
        <v>0</v>
      </c>
      <c r="L883" s="80">
        <v>0</v>
      </c>
      <c r="M883" s="80">
        <v>0</v>
      </c>
      <c r="N883" s="81">
        <v>0</v>
      </c>
    </row>
    <row r="884" spans="1:14" x14ac:dyDescent="0.45">
      <c r="A884" s="78">
        <f t="shared" si="44"/>
        <v>500</v>
      </c>
      <c r="B884" s="79">
        <f t="shared" si="45"/>
        <v>7.4379999999999997</v>
      </c>
      <c r="C884" s="60" t="s">
        <v>1123</v>
      </c>
      <c r="D884" s="61" t="s">
        <v>1143</v>
      </c>
      <c r="E884" s="61" t="s">
        <v>1167</v>
      </c>
      <c r="F884" s="61" t="s">
        <v>222</v>
      </c>
      <c r="G884" s="61" t="s">
        <v>1398</v>
      </c>
      <c r="H884" s="66">
        <v>3719</v>
      </c>
      <c r="I884" s="80">
        <v>500</v>
      </c>
      <c r="J884" s="80">
        <v>500</v>
      </c>
      <c r="K884" s="80">
        <v>500</v>
      </c>
      <c r="L884" s="80">
        <v>500</v>
      </c>
      <c r="M884" s="80">
        <v>500</v>
      </c>
      <c r="N884" s="81">
        <v>1000</v>
      </c>
    </row>
    <row r="885" spans="1:14" x14ac:dyDescent="0.45">
      <c r="A885" s="78">
        <f t="shared" si="44"/>
        <v>0</v>
      </c>
      <c r="B885" s="79">
        <f t="shared" si="45"/>
        <v>0</v>
      </c>
      <c r="C885" s="60" t="s">
        <v>1121</v>
      </c>
      <c r="D885" s="61" t="s">
        <v>1143</v>
      </c>
      <c r="E885" s="61" t="s">
        <v>1249</v>
      </c>
      <c r="F885" s="61" t="s">
        <v>804</v>
      </c>
      <c r="G885" s="61" t="s">
        <v>1979</v>
      </c>
      <c r="H885" s="66">
        <v>1165</v>
      </c>
      <c r="I885" s="80">
        <v>0</v>
      </c>
      <c r="J885" s="80">
        <v>0</v>
      </c>
      <c r="K885" s="80">
        <v>0</v>
      </c>
      <c r="L885" s="80">
        <v>0</v>
      </c>
      <c r="M885" s="80">
        <v>0</v>
      </c>
      <c r="N885" s="81">
        <v>0</v>
      </c>
    </row>
    <row r="886" spans="1:14" x14ac:dyDescent="0.45">
      <c r="A886" s="78">
        <f t="shared" si="44"/>
        <v>657</v>
      </c>
      <c r="B886" s="79">
        <f t="shared" si="45"/>
        <v>2.5844748858447488</v>
      </c>
      <c r="C886" s="60" t="s">
        <v>1121</v>
      </c>
      <c r="D886" s="61" t="s">
        <v>1141</v>
      </c>
      <c r="E886" s="61" t="s">
        <v>1254</v>
      </c>
      <c r="F886" s="61" t="s">
        <v>873</v>
      </c>
      <c r="G886" s="61" t="s">
        <v>2048</v>
      </c>
      <c r="H886" s="66">
        <v>1698</v>
      </c>
      <c r="I886" s="80">
        <v>657</v>
      </c>
      <c r="J886" s="80">
        <v>657</v>
      </c>
      <c r="K886" s="80">
        <v>657</v>
      </c>
      <c r="L886" s="80">
        <v>657</v>
      </c>
      <c r="M886" s="80">
        <v>657</v>
      </c>
      <c r="N886" s="81">
        <v>0</v>
      </c>
    </row>
    <row r="887" spans="1:14" x14ac:dyDescent="0.45">
      <c r="A887" s="78">
        <f t="shared" si="44"/>
        <v>733.33333333333337</v>
      </c>
      <c r="B887" s="79">
        <f t="shared" si="45"/>
        <v>5.7340909090909085</v>
      </c>
      <c r="C887" s="60" t="s">
        <v>1121</v>
      </c>
      <c r="D887" s="61" t="s">
        <v>1127</v>
      </c>
      <c r="E887" s="61" t="s">
        <v>1188</v>
      </c>
      <c r="F887" s="61" t="s">
        <v>359</v>
      </c>
      <c r="G887" s="61" t="s">
        <v>1535</v>
      </c>
      <c r="H887" s="66">
        <v>4205</v>
      </c>
      <c r="I887" s="80">
        <v>600</v>
      </c>
      <c r="J887" s="80">
        <v>600</v>
      </c>
      <c r="K887" s="80">
        <v>1000</v>
      </c>
      <c r="L887" s="80">
        <v>1000</v>
      </c>
      <c r="M887" s="80">
        <v>1000</v>
      </c>
      <c r="N887" s="81">
        <v>1000</v>
      </c>
    </row>
    <row r="888" spans="1:14" x14ac:dyDescent="0.45">
      <c r="A888" s="78">
        <f t="shared" si="44"/>
        <v>0</v>
      </c>
      <c r="B888" s="79">
        <f t="shared" si="45"/>
        <v>0</v>
      </c>
      <c r="C888" s="60" t="s">
        <v>1121</v>
      </c>
      <c r="D888" s="61" t="s">
        <v>1143</v>
      </c>
      <c r="E888" s="61" t="s">
        <v>1167</v>
      </c>
      <c r="F888" s="61" t="s">
        <v>223</v>
      </c>
      <c r="G888" s="61" t="s">
        <v>1399</v>
      </c>
      <c r="H888" s="66">
        <v>235</v>
      </c>
      <c r="I888" s="80">
        <v>0</v>
      </c>
      <c r="J888" s="80">
        <v>0</v>
      </c>
      <c r="K888" s="80">
        <v>0</v>
      </c>
      <c r="L888" s="80">
        <v>0</v>
      </c>
      <c r="M888" s="80">
        <v>0</v>
      </c>
      <c r="N888" s="81">
        <v>0</v>
      </c>
    </row>
    <row r="889" spans="1:14" x14ac:dyDescent="0.45">
      <c r="A889" s="78">
        <f t="shared" si="44"/>
        <v>4203</v>
      </c>
      <c r="B889" s="79">
        <f t="shared" si="45"/>
        <v>2.6281227694503926</v>
      </c>
      <c r="C889" s="60" t="s">
        <v>1121</v>
      </c>
      <c r="D889" s="61" t="s">
        <v>1127</v>
      </c>
      <c r="E889" s="61" t="s">
        <v>1188</v>
      </c>
      <c r="F889" s="61" t="s">
        <v>360</v>
      </c>
      <c r="G889" s="61" t="s">
        <v>1536</v>
      </c>
      <c r="H889" s="66">
        <v>11046</v>
      </c>
      <c r="I889" s="80">
        <v>4203</v>
      </c>
      <c r="J889" s="80">
        <v>4203</v>
      </c>
      <c r="K889" s="80">
        <v>4203</v>
      </c>
      <c r="L889" s="80">
        <v>4203</v>
      </c>
      <c r="M889" s="80">
        <v>0</v>
      </c>
      <c r="N889" s="81">
        <v>0</v>
      </c>
    </row>
    <row r="890" spans="1:14" x14ac:dyDescent="0.45">
      <c r="A890" s="78">
        <f t="shared" si="44"/>
        <v>30</v>
      </c>
      <c r="B890" s="79">
        <f t="shared" si="45"/>
        <v>6.4</v>
      </c>
      <c r="C890" s="60" t="s">
        <v>1123</v>
      </c>
      <c r="D890" s="61" t="s">
        <v>1143</v>
      </c>
      <c r="E890" s="61" t="s">
        <v>1217</v>
      </c>
      <c r="F890" s="61" t="s">
        <v>560</v>
      </c>
      <c r="G890" s="61" t="s">
        <v>1736</v>
      </c>
      <c r="H890" s="66">
        <v>192</v>
      </c>
      <c r="I890" s="80">
        <v>0</v>
      </c>
      <c r="J890" s="80">
        <v>0</v>
      </c>
      <c r="K890" s="80">
        <v>90</v>
      </c>
      <c r="L890" s="80">
        <v>90</v>
      </c>
      <c r="M890" s="80">
        <v>90</v>
      </c>
      <c r="N890" s="81">
        <v>90</v>
      </c>
    </row>
    <row r="891" spans="1:14" x14ac:dyDescent="0.45">
      <c r="A891" s="78">
        <f t="shared" si="44"/>
        <v>26.666666666666668</v>
      </c>
      <c r="B891" s="79">
        <f t="shared" si="45"/>
        <v>13.237499999999999</v>
      </c>
      <c r="C891" s="60" t="s">
        <v>1123</v>
      </c>
      <c r="D891" s="61" t="s">
        <v>1143</v>
      </c>
      <c r="E891" s="61" t="s">
        <v>1217</v>
      </c>
      <c r="F891" s="61" t="s">
        <v>561</v>
      </c>
      <c r="G891" s="61" t="s">
        <v>1737</v>
      </c>
      <c r="H891" s="66">
        <v>353</v>
      </c>
      <c r="I891" s="80">
        <v>0</v>
      </c>
      <c r="J891" s="80">
        <v>0</v>
      </c>
      <c r="K891" s="80">
        <v>80</v>
      </c>
      <c r="L891" s="80">
        <v>80</v>
      </c>
      <c r="M891" s="80">
        <v>80</v>
      </c>
      <c r="N891" s="81">
        <v>80</v>
      </c>
    </row>
    <row r="892" spans="1:14" x14ac:dyDescent="0.45">
      <c r="A892" s="78">
        <f t="shared" si="44"/>
        <v>13.333333333333334</v>
      </c>
      <c r="B892" s="79">
        <f t="shared" si="45"/>
        <v>23.849999999999998</v>
      </c>
      <c r="C892" s="60" t="s">
        <v>1123</v>
      </c>
      <c r="D892" s="61" t="s">
        <v>1143</v>
      </c>
      <c r="E892" s="61" t="s">
        <v>1217</v>
      </c>
      <c r="F892" s="61" t="s">
        <v>562</v>
      </c>
      <c r="G892" s="61" t="s">
        <v>1738</v>
      </c>
      <c r="H892" s="66">
        <v>318</v>
      </c>
      <c r="I892" s="80">
        <v>0</v>
      </c>
      <c r="J892" s="80">
        <v>0</v>
      </c>
      <c r="K892" s="80">
        <v>40</v>
      </c>
      <c r="L892" s="80">
        <v>40</v>
      </c>
      <c r="M892" s="80">
        <v>40</v>
      </c>
      <c r="N892" s="81">
        <v>40</v>
      </c>
    </row>
    <row r="893" spans="1:14" x14ac:dyDescent="0.45">
      <c r="A893" s="78">
        <f t="shared" si="44"/>
        <v>5.333333333333333</v>
      </c>
      <c r="B893" s="79">
        <f t="shared" si="45"/>
        <v>43.6875</v>
      </c>
      <c r="C893" s="60" t="s">
        <v>1123</v>
      </c>
      <c r="D893" s="61" t="s">
        <v>1143</v>
      </c>
      <c r="E893" s="61" t="s">
        <v>1217</v>
      </c>
      <c r="F893" s="61" t="s">
        <v>563</v>
      </c>
      <c r="G893" s="61" t="s">
        <v>1739</v>
      </c>
      <c r="H893" s="66">
        <v>233</v>
      </c>
      <c r="I893" s="80">
        <v>0</v>
      </c>
      <c r="J893" s="80">
        <v>0</v>
      </c>
      <c r="K893" s="80">
        <v>16</v>
      </c>
      <c r="L893" s="80">
        <v>16</v>
      </c>
      <c r="M893" s="80">
        <v>16</v>
      </c>
      <c r="N893" s="81">
        <v>16</v>
      </c>
    </row>
    <row r="894" spans="1:14" x14ac:dyDescent="0.45">
      <c r="A894" s="78">
        <f t="shared" si="44"/>
        <v>240</v>
      </c>
      <c r="B894" s="79">
        <f t="shared" si="45"/>
        <v>15.304166666666667</v>
      </c>
      <c r="C894" s="60" t="s">
        <v>1123</v>
      </c>
      <c r="D894" s="61" t="s">
        <v>1142</v>
      </c>
      <c r="E894" s="61" t="s">
        <v>1181</v>
      </c>
      <c r="F894" s="61" t="s">
        <v>352</v>
      </c>
      <c r="G894" s="61" t="s">
        <v>1528</v>
      </c>
      <c r="H894" s="66">
        <v>3673</v>
      </c>
      <c r="I894" s="80">
        <v>300</v>
      </c>
      <c r="J894" s="80">
        <v>300</v>
      </c>
      <c r="K894" s="80">
        <v>120</v>
      </c>
      <c r="L894" s="80">
        <v>120</v>
      </c>
      <c r="M894" s="80">
        <v>120</v>
      </c>
      <c r="N894" s="81">
        <v>120</v>
      </c>
    </row>
    <row r="895" spans="1:14" x14ac:dyDescent="0.45">
      <c r="A895" s="78">
        <f t="shared" si="44"/>
        <v>406.66666666666669</v>
      </c>
      <c r="B895" s="79">
        <f t="shared" si="45"/>
        <v>63.56803278688524</v>
      </c>
      <c r="C895" s="60" t="s">
        <v>1123</v>
      </c>
      <c r="D895" s="61" t="s">
        <v>1142</v>
      </c>
      <c r="E895" s="61" t="s">
        <v>1181</v>
      </c>
      <c r="F895" s="61" t="s">
        <v>351</v>
      </c>
      <c r="G895" s="61" t="s">
        <v>1527</v>
      </c>
      <c r="H895" s="66">
        <v>25851</v>
      </c>
      <c r="I895" s="80">
        <v>500</v>
      </c>
      <c r="J895" s="80">
        <v>500</v>
      </c>
      <c r="K895" s="80">
        <v>220</v>
      </c>
      <c r="L895" s="80">
        <v>220</v>
      </c>
      <c r="M895" s="80">
        <v>220</v>
      </c>
      <c r="N895" s="81">
        <v>220</v>
      </c>
    </row>
    <row r="896" spans="1:14" x14ac:dyDescent="0.45">
      <c r="A896" s="78">
        <f t="shared" si="44"/>
        <v>806.66666666666663</v>
      </c>
      <c r="B896" s="79">
        <f t="shared" si="45"/>
        <v>58.906611570247939</v>
      </c>
      <c r="C896" s="60" t="s">
        <v>1123</v>
      </c>
      <c r="D896" s="61" t="s">
        <v>1142</v>
      </c>
      <c r="E896" s="61" t="s">
        <v>1181</v>
      </c>
      <c r="F896" s="61" t="s">
        <v>354</v>
      </c>
      <c r="G896" s="61" t="s">
        <v>1530</v>
      </c>
      <c r="H896" s="66">
        <v>47518</v>
      </c>
      <c r="I896" s="80">
        <v>1000</v>
      </c>
      <c r="J896" s="80">
        <v>1000</v>
      </c>
      <c r="K896" s="80">
        <v>420</v>
      </c>
      <c r="L896" s="80">
        <v>420</v>
      </c>
      <c r="M896" s="80">
        <v>420</v>
      </c>
      <c r="N896" s="81">
        <v>420</v>
      </c>
    </row>
    <row r="897" spans="1:14" x14ac:dyDescent="0.45">
      <c r="A897" s="78">
        <f t="shared" si="44"/>
        <v>236.66666666666666</v>
      </c>
      <c r="B897" s="79">
        <f t="shared" si="45"/>
        <v>17.518309859154929</v>
      </c>
      <c r="C897" s="60" t="s">
        <v>1123</v>
      </c>
      <c r="D897" s="61" t="s">
        <v>1142</v>
      </c>
      <c r="E897" s="61" t="s">
        <v>1181</v>
      </c>
      <c r="F897" s="61" t="s">
        <v>353</v>
      </c>
      <c r="G897" s="61" t="s">
        <v>1529</v>
      </c>
      <c r="H897" s="66">
        <v>4146</v>
      </c>
      <c r="I897" s="80">
        <v>300</v>
      </c>
      <c r="J897" s="80">
        <v>300</v>
      </c>
      <c r="K897" s="80">
        <v>110</v>
      </c>
      <c r="L897" s="80">
        <v>110</v>
      </c>
      <c r="M897" s="80">
        <v>110</v>
      </c>
      <c r="N897" s="81">
        <v>110</v>
      </c>
    </row>
    <row r="898" spans="1:14" x14ac:dyDescent="0.45">
      <c r="A898" s="78">
        <f t="shared" si="44"/>
        <v>613.33333333333337</v>
      </c>
      <c r="B898" s="79">
        <f t="shared" si="45"/>
        <v>37.470652173913038</v>
      </c>
      <c r="C898" s="60" t="s">
        <v>1123</v>
      </c>
      <c r="D898" s="61" t="s">
        <v>1142</v>
      </c>
      <c r="E898" s="61" t="s">
        <v>1181</v>
      </c>
      <c r="F898" s="61" t="s">
        <v>355</v>
      </c>
      <c r="G898" s="61" t="s">
        <v>1531</v>
      </c>
      <c r="H898" s="66">
        <v>22982</v>
      </c>
      <c r="I898" s="80">
        <v>800</v>
      </c>
      <c r="J898" s="80">
        <v>800</v>
      </c>
      <c r="K898" s="80">
        <v>240</v>
      </c>
      <c r="L898" s="80">
        <v>240</v>
      </c>
      <c r="M898" s="80">
        <v>240</v>
      </c>
      <c r="N898" s="81">
        <v>240</v>
      </c>
    </row>
    <row r="899" spans="1:14" x14ac:dyDescent="0.45">
      <c r="A899" s="78">
        <f t="shared" si="44"/>
        <v>0</v>
      </c>
      <c r="B899" s="79">
        <f t="shared" si="45"/>
        <v>0</v>
      </c>
      <c r="C899" s="60" t="s">
        <v>1122</v>
      </c>
      <c r="D899" s="61" t="s">
        <v>1130</v>
      </c>
      <c r="E899" s="61" t="s">
        <v>1157</v>
      </c>
      <c r="F899" s="61" t="s">
        <v>159</v>
      </c>
      <c r="G899" s="61" t="s">
        <v>1335</v>
      </c>
      <c r="H899" s="66">
        <v>0</v>
      </c>
      <c r="I899" s="80">
        <v>0</v>
      </c>
      <c r="J899" s="80">
        <v>0</v>
      </c>
      <c r="K899" s="80">
        <v>0</v>
      </c>
      <c r="L899" s="80">
        <v>0</v>
      </c>
      <c r="M899" s="80">
        <v>0</v>
      </c>
      <c r="N899" s="81">
        <v>0</v>
      </c>
    </row>
    <row r="900" spans="1:14" x14ac:dyDescent="0.45">
      <c r="A900" s="78">
        <f t="shared" si="44"/>
        <v>42</v>
      </c>
      <c r="B900" s="79">
        <f t="shared" si="45"/>
        <v>15.214285714285714</v>
      </c>
      <c r="C900" s="60" t="s">
        <v>1122</v>
      </c>
      <c r="D900" s="61" t="s">
        <v>1143</v>
      </c>
      <c r="E900" s="61" t="s">
        <v>1159</v>
      </c>
      <c r="F900" s="61" t="s">
        <v>163</v>
      </c>
      <c r="G900" s="61" t="s">
        <v>1339</v>
      </c>
      <c r="H900" s="66">
        <v>639</v>
      </c>
      <c r="I900" s="80">
        <v>42</v>
      </c>
      <c r="J900" s="80">
        <v>42</v>
      </c>
      <c r="K900" s="80">
        <v>42</v>
      </c>
      <c r="L900" s="80">
        <v>42</v>
      </c>
      <c r="M900" s="80">
        <v>42</v>
      </c>
      <c r="N900" s="81">
        <v>42</v>
      </c>
    </row>
    <row r="901" spans="1:14" x14ac:dyDescent="0.45">
      <c r="A901" s="78">
        <f t="shared" si="44"/>
        <v>3000</v>
      </c>
      <c r="B901" s="79">
        <f t="shared" si="45"/>
        <v>0</v>
      </c>
      <c r="C901" s="60" t="s">
        <v>1121</v>
      </c>
      <c r="D901" s="61" t="s">
        <v>1129</v>
      </c>
      <c r="E901" s="61" t="s">
        <v>1281</v>
      </c>
      <c r="F901" s="61" t="s">
        <v>1106</v>
      </c>
      <c r="G901" s="61" t="s">
        <v>2281</v>
      </c>
      <c r="H901" s="66">
        <v>0</v>
      </c>
      <c r="I901" s="80">
        <v>3000</v>
      </c>
      <c r="J901" s="80">
        <v>3000</v>
      </c>
      <c r="K901" s="80">
        <v>3000</v>
      </c>
      <c r="L901" s="80">
        <v>3000</v>
      </c>
      <c r="M901" s="80">
        <v>3000</v>
      </c>
      <c r="N901" s="81">
        <v>3000</v>
      </c>
    </row>
    <row r="902" spans="1:14" x14ac:dyDescent="0.45">
      <c r="A902" s="78">
        <f t="shared" si="44"/>
        <v>0</v>
      </c>
      <c r="B902" s="79">
        <f t="shared" si="45"/>
        <v>0</v>
      </c>
      <c r="C902" s="60" t="s">
        <v>1122</v>
      </c>
      <c r="D902" s="61" t="s">
        <v>1133</v>
      </c>
      <c r="E902" s="61" t="s">
        <v>1198</v>
      </c>
      <c r="F902" s="61" t="s">
        <v>433</v>
      </c>
      <c r="G902" s="61" t="s">
        <v>1609</v>
      </c>
      <c r="H902" s="66">
        <v>0</v>
      </c>
      <c r="I902" s="80">
        <v>0</v>
      </c>
      <c r="J902" s="80">
        <v>0</v>
      </c>
      <c r="K902" s="80">
        <v>0</v>
      </c>
      <c r="L902" s="80">
        <v>114.781179138322</v>
      </c>
      <c r="M902" s="80">
        <v>114.781179138322</v>
      </c>
      <c r="N902" s="81">
        <v>114.781179138322</v>
      </c>
    </row>
    <row r="903" spans="1:14" x14ac:dyDescent="0.45">
      <c r="A903" s="78">
        <f t="shared" si="44"/>
        <v>0</v>
      </c>
      <c r="B903" s="79">
        <f t="shared" si="45"/>
        <v>0</v>
      </c>
      <c r="C903" s="60" t="s">
        <v>1122</v>
      </c>
      <c r="D903" s="61" t="s">
        <v>1133</v>
      </c>
      <c r="E903" s="61" t="s">
        <v>1198</v>
      </c>
      <c r="F903" s="61" t="s">
        <v>434</v>
      </c>
      <c r="G903" s="61" t="s">
        <v>1610</v>
      </c>
      <c r="H903" s="66">
        <v>0</v>
      </c>
      <c r="I903" s="80">
        <v>0</v>
      </c>
      <c r="J903" s="80">
        <v>0</v>
      </c>
      <c r="K903" s="80">
        <v>0</v>
      </c>
      <c r="L903" s="80">
        <v>319.27667233560089</v>
      </c>
      <c r="M903" s="80">
        <v>319.27667233560089</v>
      </c>
      <c r="N903" s="81">
        <v>319.27667233560089</v>
      </c>
    </row>
    <row r="904" spans="1:14" x14ac:dyDescent="0.45">
      <c r="A904" s="78">
        <f t="shared" si="44"/>
        <v>0</v>
      </c>
      <c r="B904" s="79">
        <f t="shared" si="45"/>
        <v>0</v>
      </c>
      <c r="C904" s="60" t="s">
        <v>1122</v>
      </c>
      <c r="D904" s="61" t="s">
        <v>1133</v>
      </c>
      <c r="E904" s="61" t="s">
        <v>1198</v>
      </c>
      <c r="F904" s="61" t="s">
        <v>435</v>
      </c>
      <c r="G904" s="61" t="s">
        <v>1611</v>
      </c>
      <c r="H904" s="66">
        <v>0</v>
      </c>
      <c r="I904" s="80">
        <v>0</v>
      </c>
      <c r="J904" s="80">
        <v>0</v>
      </c>
      <c r="K904" s="80">
        <v>0</v>
      </c>
      <c r="L904" s="80">
        <v>2523.9603174603176</v>
      </c>
      <c r="M904" s="80">
        <v>2523.9603174603176</v>
      </c>
      <c r="N904" s="81">
        <v>2523.9603174603176</v>
      </c>
    </row>
    <row r="905" spans="1:14" x14ac:dyDescent="0.45">
      <c r="A905" s="78">
        <f t="shared" si="44"/>
        <v>0</v>
      </c>
      <c r="B905" s="79">
        <f t="shared" si="45"/>
        <v>0</v>
      </c>
      <c r="C905" s="60" t="s">
        <v>1122</v>
      </c>
      <c r="D905" s="61" t="s">
        <v>1133</v>
      </c>
      <c r="E905" s="61" t="s">
        <v>1198</v>
      </c>
      <c r="F905" s="61" t="s">
        <v>436</v>
      </c>
      <c r="G905" s="61" t="s">
        <v>1612</v>
      </c>
      <c r="H905" s="66">
        <v>0</v>
      </c>
      <c r="I905" s="80">
        <v>0</v>
      </c>
      <c r="J905" s="80">
        <v>0</v>
      </c>
      <c r="K905" s="80">
        <v>0</v>
      </c>
      <c r="L905" s="80">
        <v>1798.8269557823128</v>
      </c>
      <c r="M905" s="80">
        <v>1798.8269557823128</v>
      </c>
      <c r="N905" s="81">
        <v>1798.8269557823128</v>
      </c>
    </row>
    <row r="906" spans="1:14" x14ac:dyDescent="0.45">
      <c r="A906" s="78">
        <f t="shared" si="44"/>
        <v>0</v>
      </c>
      <c r="B906" s="79">
        <f t="shared" si="45"/>
        <v>0</v>
      </c>
      <c r="C906" s="60" t="s">
        <v>1122</v>
      </c>
      <c r="D906" s="61" t="s">
        <v>1133</v>
      </c>
      <c r="E906" s="61" t="s">
        <v>1198</v>
      </c>
      <c r="F906" s="61" t="s">
        <v>439</v>
      </c>
      <c r="G906" s="61" t="s">
        <v>1615</v>
      </c>
      <c r="H906" s="66">
        <v>0</v>
      </c>
      <c r="I906" s="80">
        <v>0</v>
      </c>
      <c r="J906" s="80">
        <v>0</v>
      </c>
      <c r="K906" s="80">
        <v>0</v>
      </c>
      <c r="L906" s="80">
        <v>7236.9078703703699</v>
      </c>
      <c r="M906" s="80">
        <v>7236.9078703703699</v>
      </c>
      <c r="N906" s="81">
        <v>7236.9078703703699</v>
      </c>
    </row>
    <row r="907" spans="1:14" x14ac:dyDescent="0.45">
      <c r="A907" s="78">
        <f t="shared" si="44"/>
        <v>0</v>
      </c>
      <c r="B907" s="79">
        <f t="shared" si="45"/>
        <v>0</v>
      </c>
      <c r="C907" s="60" t="s">
        <v>1122</v>
      </c>
      <c r="D907" s="61" t="s">
        <v>1133</v>
      </c>
      <c r="E907" s="61" t="s">
        <v>1198</v>
      </c>
      <c r="F907" s="61" t="s">
        <v>440</v>
      </c>
      <c r="G907" s="61" t="s">
        <v>1616</v>
      </c>
      <c r="H907" s="66">
        <v>0</v>
      </c>
      <c r="I907" s="80">
        <v>0</v>
      </c>
      <c r="J907" s="80">
        <v>0</v>
      </c>
      <c r="K907" s="80">
        <v>0</v>
      </c>
      <c r="L907" s="80">
        <v>3871.553883219955</v>
      </c>
      <c r="M907" s="80">
        <v>3871.553883219955</v>
      </c>
      <c r="N907" s="81">
        <v>3871.553883219955</v>
      </c>
    </row>
    <row r="908" spans="1:14" x14ac:dyDescent="0.45">
      <c r="A908" s="78">
        <f t="shared" si="44"/>
        <v>0</v>
      </c>
      <c r="B908" s="79">
        <f t="shared" si="45"/>
        <v>0</v>
      </c>
      <c r="C908" s="60" t="s">
        <v>1122</v>
      </c>
      <c r="D908" s="61" t="s">
        <v>1133</v>
      </c>
      <c r="E908" s="61" t="s">
        <v>1198</v>
      </c>
      <c r="F908" s="61" t="s">
        <v>442</v>
      </c>
      <c r="G908" s="61" t="s">
        <v>1618</v>
      </c>
      <c r="H908" s="66">
        <v>0</v>
      </c>
      <c r="I908" s="80">
        <v>0</v>
      </c>
      <c r="J908" s="80">
        <v>0</v>
      </c>
      <c r="K908" s="80">
        <v>0</v>
      </c>
      <c r="L908" s="80">
        <v>2387.8364795918365</v>
      </c>
      <c r="M908" s="80">
        <v>2387.8364795918365</v>
      </c>
      <c r="N908" s="81">
        <v>2387.8364795918365</v>
      </c>
    </row>
    <row r="909" spans="1:14" x14ac:dyDescent="0.45">
      <c r="A909" s="78">
        <f t="shared" si="44"/>
        <v>0</v>
      </c>
      <c r="B909" s="79">
        <f t="shared" si="45"/>
        <v>0</v>
      </c>
      <c r="C909" s="60" t="s">
        <v>1122</v>
      </c>
      <c r="D909" s="61" t="s">
        <v>1133</v>
      </c>
      <c r="E909" s="61" t="s">
        <v>1198</v>
      </c>
      <c r="F909" s="61" t="s">
        <v>438</v>
      </c>
      <c r="G909" s="61" t="s">
        <v>1614</v>
      </c>
      <c r="H909" s="66">
        <v>0</v>
      </c>
      <c r="I909" s="80">
        <v>0</v>
      </c>
      <c r="J909" s="80">
        <v>0</v>
      </c>
      <c r="K909" s="80">
        <v>0</v>
      </c>
      <c r="L909" s="80">
        <v>1311.8304421768707</v>
      </c>
      <c r="M909" s="80">
        <v>1311.8304421768707</v>
      </c>
      <c r="N909" s="81">
        <v>1311.8304421768707</v>
      </c>
    </row>
    <row r="910" spans="1:14" x14ac:dyDescent="0.45">
      <c r="A910" s="78">
        <f t="shared" si="44"/>
        <v>0</v>
      </c>
      <c r="B910" s="79">
        <f t="shared" si="45"/>
        <v>0</v>
      </c>
      <c r="C910" s="60" t="s">
        <v>1122</v>
      </c>
      <c r="D910" s="61" t="s">
        <v>1133</v>
      </c>
      <c r="E910" s="61" t="s">
        <v>1198</v>
      </c>
      <c r="F910" s="61" t="s">
        <v>427</v>
      </c>
      <c r="G910" s="61" t="s">
        <v>1603</v>
      </c>
      <c r="H910" s="66">
        <v>0</v>
      </c>
      <c r="I910" s="80">
        <v>0</v>
      </c>
      <c r="J910" s="80">
        <v>0</v>
      </c>
      <c r="K910" s="80">
        <v>0</v>
      </c>
      <c r="L910" s="80">
        <v>777.69153439153433</v>
      </c>
      <c r="M910" s="80">
        <v>777.69153439153433</v>
      </c>
      <c r="N910" s="81">
        <v>777.69153439153433</v>
      </c>
    </row>
    <row r="911" spans="1:14" x14ac:dyDescent="0.45">
      <c r="A911" s="78">
        <f t="shared" ref="A911:A962" si="46">AVERAGE(I911:K911)</f>
        <v>0</v>
      </c>
      <c r="B911" s="79">
        <f t="shared" ref="B911:B962" si="47">IFERROR(H911/A911,0)</f>
        <v>0</v>
      </c>
      <c r="C911" s="60" t="s">
        <v>1122</v>
      </c>
      <c r="D911" s="61" t="s">
        <v>1133</v>
      </c>
      <c r="E911" s="61" t="s">
        <v>1198</v>
      </c>
      <c r="F911" s="61" t="s">
        <v>429</v>
      </c>
      <c r="G911" s="61" t="s">
        <v>1605</v>
      </c>
      <c r="H911" s="66">
        <v>0</v>
      </c>
      <c r="I911" s="80">
        <v>0</v>
      </c>
      <c r="J911" s="80">
        <v>0</v>
      </c>
      <c r="K911" s="80">
        <v>0</v>
      </c>
      <c r="L911" s="80">
        <v>442.09098639455783</v>
      </c>
      <c r="M911" s="80">
        <v>442.09098639455783</v>
      </c>
      <c r="N911" s="81">
        <v>442.09098639455783</v>
      </c>
    </row>
    <row r="912" spans="1:14" x14ac:dyDescent="0.45">
      <c r="A912" s="78">
        <f t="shared" si="46"/>
        <v>0</v>
      </c>
      <c r="B912" s="79">
        <f t="shared" si="47"/>
        <v>0</v>
      </c>
      <c r="C912" s="60" t="s">
        <v>1122</v>
      </c>
      <c r="D912" s="61" t="s">
        <v>1133</v>
      </c>
      <c r="E912" s="61" t="s">
        <v>1198</v>
      </c>
      <c r="F912" s="61" t="s">
        <v>431</v>
      </c>
      <c r="G912" s="61" t="s">
        <v>1607</v>
      </c>
      <c r="H912" s="66">
        <v>0</v>
      </c>
      <c r="I912" s="80">
        <v>0</v>
      </c>
      <c r="J912" s="80">
        <v>0</v>
      </c>
      <c r="K912" s="80">
        <v>0</v>
      </c>
      <c r="L912" s="80">
        <v>264.2111678004535</v>
      </c>
      <c r="M912" s="80">
        <v>264.2111678004535</v>
      </c>
      <c r="N912" s="81">
        <v>264.2111678004535</v>
      </c>
    </row>
    <row r="913" spans="1:14" x14ac:dyDescent="0.45">
      <c r="A913" s="78">
        <f t="shared" si="46"/>
        <v>6833.333333333333</v>
      </c>
      <c r="B913" s="79">
        <f t="shared" si="47"/>
        <v>16.889560975609758</v>
      </c>
      <c r="C913" s="60" t="s">
        <v>1119</v>
      </c>
      <c r="D913" s="61" t="s">
        <v>1129</v>
      </c>
      <c r="E913" s="61" t="s">
        <v>1262</v>
      </c>
      <c r="F913" s="61" t="s">
        <v>931</v>
      </c>
      <c r="G913" s="61" t="s">
        <v>2106</v>
      </c>
      <c r="H913" s="66">
        <v>115412</v>
      </c>
      <c r="I913" s="80">
        <v>6000</v>
      </c>
      <c r="J913" s="80">
        <v>7500</v>
      </c>
      <c r="K913" s="80">
        <v>7000</v>
      </c>
      <c r="L913" s="80">
        <v>8067</v>
      </c>
      <c r="M913" s="80">
        <v>8552</v>
      </c>
      <c r="N913" s="81">
        <v>8987</v>
      </c>
    </row>
    <row r="914" spans="1:14" x14ac:dyDescent="0.45">
      <c r="A914" s="78">
        <f t="shared" si="46"/>
        <v>6252.333333333333</v>
      </c>
      <c r="B914" s="79">
        <f t="shared" si="47"/>
        <v>47.672602228501361</v>
      </c>
      <c r="C914" s="60" t="s">
        <v>1119</v>
      </c>
      <c r="D914" s="61" t="s">
        <v>1129</v>
      </c>
      <c r="E914" s="61" t="s">
        <v>1262</v>
      </c>
      <c r="F914" s="61" t="s">
        <v>930</v>
      </c>
      <c r="G914" s="61" t="s">
        <v>2105</v>
      </c>
      <c r="H914" s="66">
        <v>298065</v>
      </c>
      <c r="I914" s="80">
        <v>6000</v>
      </c>
      <c r="J914" s="80">
        <v>7000</v>
      </c>
      <c r="K914" s="80">
        <v>5757</v>
      </c>
      <c r="L914" s="80">
        <v>4792</v>
      </c>
      <c r="M914" s="80">
        <v>5160</v>
      </c>
      <c r="N914" s="81">
        <v>3501</v>
      </c>
    </row>
    <row r="915" spans="1:14" x14ac:dyDescent="0.45">
      <c r="A915" s="78">
        <f t="shared" si="46"/>
        <v>582.33333333333337</v>
      </c>
      <c r="B915" s="79">
        <f t="shared" si="47"/>
        <v>4.792787635947338</v>
      </c>
      <c r="C915" s="60" t="s">
        <v>1119</v>
      </c>
      <c r="D915" s="61" t="s">
        <v>1132</v>
      </c>
      <c r="E915" s="61" t="s">
        <v>1203</v>
      </c>
      <c r="F915" s="61" t="s">
        <v>759</v>
      </c>
      <c r="G915" s="61" t="s">
        <v>1934</v>
      </c>
      <c r="H915" s="66">
        <v>2791</v>
      </c>
      <c r="I915" s="80">
        <v>600</v>
      </c>
      <c r="J915" s="80">
        <v>547</v>
      </c>
      <c r="K915" s="80">
        <v>600</v>
      </c>
      <c r="L915" s="80">
        <v>348</v>
      </c>
      <c r="M915" s="80">
        <v>462</v>
      </c>
      <c r="N915" s="81">
        <v>464</v>
      </c>
    </row>
    <row r="916" spans="1:14" x14ac:dyDescent="0.45">
      <c r="A916" s="78">
        <f t="shared" si="46"/>
        <v>373.66666666666669</v>
      </c>
      <c r="B916" s="79">
        <f t="shared" si="47"/>
        <v>8.566458519179303</v>
      </c>
      <c r="C916" s="60" t="s">
        <v>1119</v>
      </c>
      <c r="D916" s="61" t="s">
        <v>1132</v>
      </c>
      <c r="E916" s="61" t="s">
        <v>1203</v>
      </c>
      <c r="F916" s="61" t="s">
        <v>756</v>
      </c>
      <c r="G916" s="61" t="s">
        <v>1931</v>
      </c>
      <c r="H916" s="66">
        <v>3201</v>
      </c>
      <c r="I916" s="80">
        <v>374</v>
      </c>
      <c r="J916" s="80">
        <v>397</v>
      </c>
      <c r="K916" s="80">
        <v>350</v>
      </c>
      <c r="L916" s="80">
        <v>354</v>
      </c>
      <c r="M916" s="80">
        <v>351</v>
      </c>
      <c r="N916" s="81">
        <v>301</v>
      </c>
    </row>
    <row r="917" spans="1:14" x14ac:dyDescent="0.45">
      <c r="A917" s="78">
        <f t="shared" si="46"/>
        <v>534.66666666666663</v>
      </c>
      <c r="B917" s="79">
        <f t="shared" si="47"/>
        <v>91.860972568578561</v>
      </c>
      <c r="C917" s="60" t="s">
        <v>1119</v>
      </c>
      <c r="D917" s="61" t="s">
        <v>1132</v>
      </c>
      <c r="E917" s="61" t="s">
        <v>1203</v>
      </c>
      <c r="F917" s="61" t="s">
        <v>757</v>
      </c>
      <c r="G917" s="61" t="s">
        <v>1932</v>
      </c>
      <c r="H917" s="66">
        <v>49115</v>
      </c>
      <c r="I917" s="80">
        <v>600</v>
      </c>
      <c r="J917" s="80">
        <v>504</v>
      </c>
      <c r="K917" s="80">
        <v>500</v>
      </c>
      <c r="L917" s="80">
        <v>573</v>
      </c>
      <c r="M917" s="80">
        <v>573</v>
      </c>
      <c r="N917" s="81">
        <v>573</v>
      </c>
    </row>
    <row r="918" spans="1:14" x14ac:dyDescent="0.45">
      <c r="A918" s="78">
        <f t="shared" si="46"/>
        <v>138</v>
      </c>
      <c r="B918" s="79">
        <f t="shared" si="47"/>
        <v>14.231884057971014</v>
      </c>
      <c r="C918" s="60" t="s">
        <v>1119</v>
      </c>
      <c r="D918" s="61" t="s">
        <v>1132</v>
      </c>
      <c r="E918" s="61" t="s">
        <v>1203</v>
      </c>
      <c r="F918" s="61" t="s">
        <v>758</v>
      </c>
      <c r="G918" s="61" t="s">
        <v>1933</v>
      </c>
      <c r="H918" s="66">
        <v>1964</v>
      </c>
      <c r="I918" s="80">
        <v>132</v>
      </c>
      <c r="J918" s="80">
        <v>160</v>
      </c>
      <c r="K918" s="80">
        <v>122</v>
      </c>
      <c r="L918" s="80">
        <v>123</v>
      </c>
      <c r="M918" s="80">
        <v>137</v>
      </c>
      <c r="N918" s="81">
        <v>131</v>
      </c>
    </row>
    <row r="919" spans="1:14" x14ac:dyDescent="0.45">
      <c r="A919" s="78">
        <f t="shared" si="46"/>
        <v>475.66666666666669</v>
      </c>
      <c r="B919" s="79">
        <f t="shared" si="47"/>
        <v>52.875262789067975</v>
      </c>
      <c r="C919" s="60" t="s">
        <v>1119</v>
      </c>
      <c r="D919" s="61" t="s">
        <v>1141</v>
      </c>
      <c r="E919" s="61" t="s">
        <v>1260</v>
      </c>
      <c r="F919" s="61" t="s">
        <v>752</v>
      </c>
      <c r="G919" s="61" t="s">
        <v>1927</v>
      </c>
      <c r="H919" s="66">
        <v>25151</v>
      </c>
      <c r="I919" s="80">
        <v>450</v>
      </c>
      <c r="J919" s="80">
        <v>477</v>
      </c>
      <c r="K919" s="80">
        <v>500</v>
      </c>
      <c r="L919" s="80">
        <v>415</v>
      </c>
      <c r="M919" s="80">
        <v>571</v>
      </c>
      <c r="N919" s="81">
        <v>545</v>
      </c>
    </row>
    <row r="920" spans="1:14" x14ac:dyDescent="0.45">
      <c r="A920" s="78">
        <f t="shared" si="46"/>
        <v>316.66666666666669</v>
      </c>
      <c r="B920" s="79">
        <f t="shared" si="47"/>
        <v>39.846315789473685</v>
      </c>
      <c r="C920" s="60" t="s">
        <v>1119</v>
      </c>
      <c r="D920" s="61" t="s">
        <v>1141</v>
      </c>
      <c r="E920" s="61" t="s">
        <v>1260</v>
      </c>
      <c r="F920" s="61" t="s">
        <v>753</v>
      </c>
      <c r="G920" s="61" t="s">
        <v>1928</v>
      </c>
      <c r="H920" s="66">
        <v>12618</v>
      </c>
      <c r="I920" s="80">
        <v>280</v>
      </c>
      <c r="J920" s="80">
        <v>350</v>
      </c>
      <c r="K920" s="80">
        <v>320</v>
      </c>
      <c r="L920" s="80">
        <v>305</v>
      </c>
      <c r="M920" s="80">
        <v>340</v>
      </c>
      <c r="N920" s="81">
        <v>327</v>
      </c>
    </row>
    <row r="921" spans="1:14" x14ac:dyDescent="0.45">
      <c r="A921" s="78">
        <f t="shared" si="46"/>
        <v>197</v>
      </c>
      <c r="B921" s="79">
        <f t="shared" si="47"/>
        <v>17.015228426395939</v>
      </c>
      <c r="C921" s="60" t="s">
        <v>1119</v>
      </c>
      <c r="D921" s="61" t="s">
        <v>1141</v>
      </c>
      <c r="E921" s="61" t="s">
        <v>1260</v>
      </c>
      <c r="F921" s="61" t="s">
        <v>754</v>
      </c>
      <c r="G921" s="61" t="s">
        <v>1929</v>
      </c>
      <c r="H921" s="66">
        <v>3352</v>
      </c>
      <c r="I921" s="80">
        <v>200</v>
      </c>
      <c r="J921" s="80">
        <v>200</v>
      </c>
      <c r="K921" s="80">
        <v>191</v>
      </c>
      <c r="L921" s="80">
        <v>189</v>
      </c>
      <c r="M921" s="80">
        <v>189</v>
      </c>
      <c r="N921" s="81">
        <v>189</v>
      </c>
    </row>
    <row r="922" spans="1:14" x14ac:dyDescent="0.45">
      <c r="A922" s="78">
        <f t="shared" si="46"/>
        <v>66.333333333333329</v>
      </c>
      <c r="B922" s="79">
        <f t="shared" si="47"/>
        <v>148.34170854271358</v>
      </c>
      <c r="C922" s="60" t="s">
        <v>1119</v>
      </c>
      <c r="D922" s="61" t="s">
        <v>1141</v>
      </c>
      <c r="E922" s="61" t="s">
        <v>1260</v>
      </c>
      <c r="F922" s="61" t="s">
        <v>755</v>
      </c>
      <c r="G922" s="61" t="s">
        <v>1930</v>
      </c>
      <c r="H922" s="66">
        <v>9840</v>
      </c>
      <c r="I922" s="80">
        <v>60</v>
      </c>
      <c r="J922" s="80">
        <v>65</v>
      </c>
      <c r="K922" s="80">
        <v>74</v>
      </c>
      <c r="L922" s="80">
        <v>61</v>
      </c>
      <c r="M922" s="80">
        <v>61</v>
      </c>
      <c r="N922" s="81">
        <v>61</v>
      </c>
    </row>
    <row r="923" spans="1:14" x14ac:dyDescent="0.45">
      <c r="A923" s="78">
        <f t="shared" si="46"/>
        <v>18083.333333333332</v>
      </c>
      <c r="B923" s="79">
        <f t="shared" si="47"/>
        <v>2.2004792626728111</v>
      </c>
      <c r="C923" s="60" t="s">
        <v>1119</v>
      </c>
      <c r="D923" s="61" t="s">
        <v>1139</v>
      </c>
      <c r="E923" s="61" t="s">
        <v>1244</v>
      </c>
      <c r="F923" s="61" t="s">
        <v>760</v>
      </c>
      <c r="G923" s="61" t="s">
        <v>1935</v>
      </c>
      <c r="H923" s="66">
        <v>39792</v>
      </c>
      <c r="I923" s="80">
        <v>18750</v>
      </c>
      <c r="J923" s="80">
        <v>17500</v>
      </c>
      <c r="K923" s="80">
        <v>18000</v>
      </c>
      <c r="L923" s="80">
        <v>17925</v>
      </c>
      <c r="M923" s="80">
        <v>17742</v>
      </c>
      <c r="N923" s="81">
        <v>17693</v>
      </c>
    </row>
    <row r="924" spans="1:14" x14ac:dyDescent="0.45">
      <c r="A924" s="78">
        <f t="shared" si="46"/>
        <v>2223.6666666666665</v>
      </c>
      <c r="B924" s="79">
        <f t="shared" si="47"/>
        <v>3.3147953830010497</v>
      </c>
      <c r="C924" s="60" t="s">
        <v>1119</v>
      </c>
      <c r="D924" s="61" t="s">
        <v>1139</v>
      </c>
      <c r="E924" s="61" t="s">
        <v>1220</v>
      </c>
      <c r="F924" s="61" t="s">
        <v>583</v>
      </c>
      <c r="G924" s="61" t="s">
        <v>1758</v>
      </c>
      <c r="H924" s="66">
        <v>7371</v>
      </c>
      <c r="I924" s="80">
        <v>1600</v>
      </c>
      <c r="J924" s="80">
        <v>2642</v>
      </c>
      <c r="K924" s="80">
        <v>2429</v>
      </c>
      <c r="L924" s="80">
        <v>2532</v>
      </c>
      <c r="M924" s="80">
        <v>2572</v>
      </c>
      <c r="N924" s="81">
        <v>2795</v>
      </c>
    </row>
    <row r="925" spans="1:14" x14ac:dyDescent="0.45">
      <c r="A925" s="78">
        <f t="shared" si="46"/>
        <v>418.33333333333331</v>
      </c>
      <c r="B925" s="79">
        <f t="shared" si="47"/>
        <v>11.631872509960161</v>
      </c>
      <c r="C925" s="60" t="s">
        <v>1119</v>
      </c>
      <c r="D925" s="61" t="s">
        <v>1141</v>
      </c>
      <c r="E925" s="61" t="s">
        <v>1275</v>
      </c>
      <c r="F925" s="61" t="s">
        <v>895</v>
      </c>
      <c r="G925" s="61" t="s">
        <v>2070</v>
      </c>
      <c r="H925" s="66">
        <v>4866</v>
      </c>
      <c r="I925" s="80">
        <v>330</v>
      </c>
      <c r="J925" s="80">
        <v>450</v>
      </c>
      <c r="K925" s="80">
        <v>475</v>
      </c>
      <c r="L925" s="80">
        <v>545</v>
      </c>
      <c r="M925" s="80">
        <v>570</v>
      </c>
      <c r="N925" s="81">
        <v>475</v>
      </c>
    </row>
    <row r="926" spans="1:14" x14ac:dyDescent="0.45">
      <c r="A926" s="78">
        <f t="shared" si="46"/>
        <v>536</v>
      </c>
      <c r="B926" s="79">
        <f t="shared" si="47"/>
        <v>8.5970149253731343</v>
      </c>
      <c r="C926" s="60" t="s">
        <v>1119</v>
      </c>
      <c r="D926" s="61" t="s">
        <v>1141</v>
      </c>
      <c r="E926" s="61" t="s">
        <v>1275</v>
      </c>
      <c r="F926" s="61" t="s">
        <v>896</v>
      </c>
      <c r="G926" s="61" t="s">
        <v>2071</v>
      </c>
      <c r="H926" s="66">
        <v>4608</v>
      </c>
      <c r="I926" s="80">
        <v>450</v>
      </c>
      <c r="J926" s="80">
        <v>574</v>
      </c>
      <c r="K926" s="80">
        <v>584</v>
      </c>
      <c r="L926" s="80">
        <v>459</v>
      </c>
      <c r="M926" s="80">
        <v>540</v>
      </c>
      <c r="N926" s="81">
        <v>485</v>
      </c>
    </row>
    <row r="927" spans="1:14" x14ac:dyDescent="0.45">
      <c r="A927" s="78">
        <f t="shared" si="46"/>
        <v>181.33333333333334</v>
      </c>
      <c r="B927" s="79">
        <f t="shared" si="47"/>
        <v>48.5625</v>
      </c>
      <c r="C927" s="60" t="s">
        <v>1119</v>
      </c>
      <c r="D927" s="61" t="s">
        <v>1141</v>
      </c>
      <c r="E927" s="61" t="s">
        <v>1275</v>
      </c>
      <c r="F927" s="61" t="s">
        <v>893</v>
      </c>
      <c r="G927" s="61" t="s">
        <v>2068</v>
      </c>
      <c r="H927" s="66">
        <v>8806</v>
      </c>
      <c r="I927" s="80">
        <v>170</v>
      </c>
      <c r="J927" s="80">
        <v>183</v>
      </c>
      <c r="K927" s="80">
        <v>191</v>
      </c>
      <c r="L927" s="80">
        <v>189</v>
      </c>
      <c r="M927" s="80">
        <v>190</v>
      </c>
      <c r="N927" s="81">
        <v>278</v>
      </c>
    </row>
    <row r="928" spans="1:14" x14ac:dyDescent="0.45">
      <c r="A928" s="78">
        <f t="shared" si="46"/>
        <v>74</v>
      </c>
      <c r="B928" s="79">
        <f t="shared" si="47"/>
        <v>29.108108108108109</v>
      </c>
      <c r="C928" s="60" t="s">
        <v>1119</v>
      </c>
      <c r="D928" s="61" t="s">
        <v>1141</v>
      </c>
      <c r="E928" s="61" t="s">
        <v>1275</v>
      </c>
      <c r="F928" s="61" t="s">
        <v>894</v>
      </c>
      <c r="G928" s="61" t="s">
        <v>2069</v>
      </c>
      <c r="H928" s="66">
        <v>2154</v>
      </c>
      <c r="I928" s="80">
        <v>70</v>
      </c>
      <c r="J928" s="80">
        <v>75</v>
      </c>
      <c r="K928" s="80">
        <v>77</v>
      </c>
      <c r="L928" s="80">
        <v>80</v>
      </c>
      <c r="M928" s="80">
        <v>80</v>
      </c>
      <c r="N928" s="81">
        <v>80</v>
      </c>
    </row>
    <row r="929" spans="1:14" x14ac:dyDescent="0.45">
      <c r="A929" s="78">
        <f t="shared" si="46"/>
        <v>9533.3333333333339</v>
      </c>
      <c r="B929" s="79">
        <f t="shared" si="47"/>
        <v>7.6784265734265729</v>
      </c>
      <c r="C929" s="60" t="s">
        <v>1119</v>
      </c>
      <c r="D929" s="61" t="s">
        <v>1134</v>
      </c>
      <c r="E929" s="61" t="s">
        <v>1277</v>
      </c>
      <c r="F929" s="61" t="s">
        <v>1079</v>
      </c>
      <c r="G929" s="61" t="s">
        <v>2254</v>
      </c>
      <c r="H929" s="66">
        <v>73201</v>
      </c>
      <c r="I929" s="80">
        <v>10000</v>
      </c>
      <c r="J929" s="80">
        <v>9800</v>
      </c>
      <c r="K929" s="80">
        <v>8800</v>
      </c>
      <c r="L929" s="80">
        <v>10450</v>
      </c>
      <c r="M929" s="80">
        <v>10450</v>
      </c>
      <c r="N929" s="81">
        <v>10450</v>
      </c>
    </row>
    <row r="930" spans="1:14" x14ac:dyDescent="0.45">
      <c r="A930" s="82">
        <f t="shared" si="46"/>
        <v>327.33333333333331</v>
      </c>
      <c r="B930" s="79">
        <f t="shared" si="47"/>
        <v>15.925661914460287</v>
      </c>
      <c r="C930" s="60" t="s">
        <v>1119</v>
      </c>
      <c r="D930" s="61" t="s">
        <v>1134</v>
      </c>
      <c r="E930" s="61" t="s">
        <v>1277</v>
      </c>
      <c r="F930" s="61" t="s">
        <v>1080</v>
      </c>
      <c r="G930" s="61" t="s">
        <v>2255</v>
      </c>
      <c r="H930" s="66">
        <v>5213</v>
      </c>
      <c r="I930" s="80">
        <v>300</v>
      </c>
      <c r="J930" s="80">
        <v>300</v>
      </c>
      <c r="K930" s="80">
        <v>382</v>
      </c>
      <c r="L930" s="80">
        <v>380</v>
      </c>
      <c r="M930" s="80">
        <v>380</v>
      </c>
      <c r="N930" s="81">
        <v>392</v>
      </c>
    </row>
    <row r="931" spans="1:14" x14ac:dyDescent="0.45">
      <c r="A931" s="82">
        <f t="shared" si="46"/>
        <v>3133.3333333333335</v>
      </c>
      <c r="B931" s="79">
        <f t="shared" si="47"/>
        <v>4.7265957446808509</v>
      </c>
      <c r="C931" s="60" t="s">
        <v>1119</v>
      </c>
      <c r="D931" s="61" t="s">
        <v>1132</v>
      </c>
      <c r="E931" s="61" t="s">
        <v>1234</v>
      </c>
      <c r="F931" s="61" t="s">
        <v>648</v>
      </c>
      <c r="G931" s="61" t="s">
        <v>1823</v>
      </c>
      <c r="H931" s="66">
        <v>14810</v>
      </c>
      <c r="I931" s="80">
        <v>3000</v>
      </c>
      <c r="J931" s="80">
        <v>3000</v>
      </c>
      <c r="K931" s="80">
        <v>3400</v>
      </c>
      <c r="L931" s="80">
        <v>3400</v>
      </c>
      <c r="M931" s="80">
        <v>3400</v>
      </c>
      <c r="N931" s="81">
        <v>3400</v>
      </c>
    </row>
    <row r="932" spans="1:14" x14ac:dyDescent="0.45">
      <c r="A932" s="82">
        <f t="shared" si="46"/>
        <v>633.33333333333337</v>
      </c>
      <c r="B932" s="79">
        <f t="shared" si="47"/>
        <v>13.113157894736842</v>
      </c>
      <c r="C932" s="60" t="s">
        <v>1119</v>
      </c>
      <c r="D932" s="61" t="s">
        <v>1132</v>
      </c>
      <c r="E932" s="61" t="s">
        <v>1234</v>
      </c>
      <c r="F932" s="61" t="s">
        <v>649</v>
      </c>
      <c r="G932" s="61" t="s">
        <v>1824</v>
      </c>
      <c r="H932" s="66">
        <v>8305</v>
      </c>
      <c r="I932" s="80">
        <v>600</v>
      </c>
      <c r="J932" s="80">
        <v>600</v>
      </c>
      <c r="K932" s="80">
        <v>700</v>
      </c>
      <c r="L932" s="80">
        <v>700</v>
      </c>
      <c r="M932" s="80">
        <v>700</v>
      </c>
      <c r="N932" s="81">
        <v>700</v>
      </c>
    </row>
    <row r="933" spans="1:14" x14ac:dyDescent="0.45">
      <c r="A933" s="82">
        <f t="shared" si="46"/>
        <v>160</v>
      </c>
      <c r="B933" s="79">
        <f t="shared" si="47"/>
        <v>14.518750000000001</v>
      </c>
      <c r="C933" s="60" t="s">
        <v>1119</v>
      </c>
      <c r="D933" s="61" t="s">
        <v>1134</v>
      </c>
      <c r="E933" s="61" t="s">
        <v>1277</v>
      </c>
      <c r="F933" s="61" t="s">
        <v>1078</v>
      </c>
      <c r="G933" s="61" t="s">
        <v>2253</v>
      </c>
      <c r="H933" s="66">
        <v>2323</v>
      </c>
      <c r="I933" s="80">
        <v>150</v>
      </c>
      <c r="J933" s="80">
        <v>150</v>
      </c>
      <c r="K933" s="80">
        <v>180</v>
      </c>
      <c r="L933" s="80">
        <v>175</v>
      </c>
      <c r="M933" s="80">
        <v>223</v>
      </c>
      <c r="N933" s="81">
        <v>96</v>
      </c>
    </row>
    <row r="934" spans="1:14" x14ac:dyDescent="0.45">
      <c r="A934" s="82">
        <f t="shared" si="46"/>
        <v>1600</v>
      </c>
      <c r="B934" s="79">
        <f t="shared" si="47"/>
        <v>7.3068749999999998</v>
      </c>
      <c r="C934" s="60" t="s">
        <v>1119</v>
      </c>
      <c r="D934" s="61" t="s">
        <v>1136</v>
      </c>
      <c r="E934" s="61" t="s">
        <v>1161</v>
      </c>
      <c r="F934" s="61" t="s">
        <v>1074</v>
      </c>
      <c r="G934" s="61" t="s">
        <v>2249</v>
      </c>
      <c r="H934" s="66">
        <v>11691</v>
      </c>
      <c r="I934" s="80">
        <v>1400</v>
      </c>
      <c r="J934" s="80">
        <v>1700</v>
      </c>
      <c r="K934" s="80">
        <v>1700</v>
      </c>
      <c r="L934" s="80">
        <v>532</v>
      </c>
      <c r="M934" s="80">
        <v>1087</v>
      </c>
      <c r="N934" s="81">
        <v>1959</v>
      </c>
    </row>
    <row r="935" spans="1:14" x14ac:dyDescent="0.45">
      <c r="A935" s="82">
        <f t="shared" si="46"/>
        <v>667</v>
      </c>
      <c r="B935" s="79">
        <f t="shared" si="47"/>
        <v>6.6221889055472261</v>
      </c>
      <c r="C935" s="60" t="s">
        <v>1119</v>
      </c>
      <c r="D935" s="61" t="s">
        <v>1136</v>
      </c>
      <c r="E935" s="61" t="s">
        <v>1161</v>
      </c>
      <c r="F935" s="61" t="s">
        <v>1067</v>
      </c>
      <c r="G935" s="61" t="s">
        <v>2242</v>
      </c>
      <c r="H935" s="66">
        <v>4417</v>
      </c>
      <c r="I935" s="80">
        <v>600</v>
      </c>
      <c r="J935" s="80">
        <v>681</v>
      </c>
      <c r="K935" s="80">
        <v>720</v>
      </c>
      <c r="L935" s="80">
        <v>418</v>
      </c>
      <c r="M935" s="80">
        <v>645</v>
      </c>
      <c r="N935" s="81">
        <v>554</v>
      </c>
    </row>
    <row r="936" spans="1:14" x14ac:dyDescent="0.45">
      <c r="A936" s="82">
        <f t="shared" si="46"/>
        <v>96.666666666666671</v>
      </c>
      <c r="B936" s="79">
        <f t="shared" si="47"/>
        <v>9.4137931034482758</v>
      </c>
      <c r="C936" s="60" t="s">
        <v>1119</v>
      </c>
      <c r="D936" s="61" t="s">
        <v>1136</v>
      </c>
      <c r="E936" s="61" t="s">
        <v>1161</v>
      </c>
      <c r="F936" s="61" t="s">
        <v>1066</v>
      </c>
      <c r="G936" s="61" t="s">
        <v>2241</v>
      </c>
      <c r="H936" s="66">
        <v>910</v>
      </c>
      <c r="I936" s="80">
        <v>80</v>
      </c>
      <c r="J936" s="80">
        <v>119</v>
      </c>
      <c r="K936" s="80">
        <v>91</v>
      </c>
      <c r="L936" s="80">
        <v>78</v>
      </c>
      <c r="M936" s="80">
        <v>102</v>
      </c>
      <c r="N936" s="81">
        <v>55</v>
      </c>
    </row>
    <row r="937" spans="1:14" x14ac:dyDescent="0.45">
      <c r="A937" s="82">
        <f t="shared" si="46"/>
        <v>3567.3333333333335</v>
      </c>
      <c r="B937" s="79">
        <f t="shared" si="47"/>
        <v>6.9090824145019623</v>
      </c>
      <c r="C937" s="60" t="s">
        <v>1119</v>
      </c>
      <c r="D937" s="61" t="s">
        <v>1136</v>
      </c>
      <c r="E937" s="61" t="s">
        <v>1161</v>
      </c>
      <c r="F937" s="61" t="s">
        <v>1075</v>
      </c>
      <c r="G937" s="61" t="s">
        <v>2250</v>
      </c>
      <c r="H937" s="66">
        <v>24647</v>
      </c>
      <c r="I937" s="80">
        <v>3000</v>
      </c>
      <c r="J937" s="80">
        <v>4000</v>
      </c>
      <c r="K937" s="80">
        <v>3702</v>
      </c>
      <c r="L937" s="80">
        <v>2965</v>
      </c>
      <c r="M937" s="80">
        <v>3457</v>
      </c>
      <c r="N937" s="81">
        <v>3300</v>
      </c>
    </row>
    <row r="938" spans="1:14" x14ac:dyDescent="0.45">
      <c r="A938" s="82">
        <f t="shared" si="46"/>
        <v>1252.6666666666667</v>
      </c>
      <c r="B938" s="79">
        <f t="shared" si="47"/>
        <v>4.3427354976051085</v>
      </c>
      <c r="C938" s="60" t="s">
        <v>1119</v>
      </c>
      <c r="D938" s="61" t="s">
        <v>1136</v>
      </c>
      <c r="E938" s="61" t="s">
        <v>1161</v>
      </c>
      <c r="F938" s="61" t="s">
        <v>1069</v>
      </c>
      <c r="G938" s="61" t="s">
        <v>2244</v>
      </c>
      <c r="H938" s="66">
        <v>5440</v>
      </c>
      <c r="I938" s="80">
        <v>750</v>
      </c>
      <c r="J938" s="80">
        <v>1468</v>
      </c>
      <c r="K938" s="80">
        <v>1540</v>
      </c>
      <c r="L938" s="80">
        <v>1816</v>
      </c>
      <c r="M938" s="80">
        <v>1816</v>
      </c>
      <c r="N938" s="81">
        <v>1816</v>
      </c>
    </row>
    <row r="939" spans="1:14" x14ac:dyDescent="0.45">
      <c r="A939" s="82">
        <f t="shared" si="46"/>
        <v>226</v>
      </c>
      <c r="B939" s="79">
        <f t="shared" si="47"/>
        <v>23.942477876106196</v>
      </c>
      <c r="C939" s="60" t="s">
        <v>1119</v>
      </c>
      <c r="D939" s="61" t="s">
        <v>1136</v>
      </c>
      <c r="E939" s="61" t="s">
        <v>1161</v>
      </c>
      <c r="F939" s="61" t="s">
        <v>1068</v>
      </c>
      <c r="G939" s="61" t="s">
        <v>2243</v>
      </c>
      <c r="H939" s="66">
        <v>5411</v>
      </c>
      <c r="I939" s="80">
        <v>200</v>
      </c>
      <c r="J939" s="80">
        <v>289</v>
      </c>
      <c r="K939" s="80">
        <v>189</v>
      </c>
      <c r="L939" s="80">
        <v>255</v>
      </c>
      <c r="M939" s="80">
        <v>264</v>
      </c>
      <c r="N939" s="81">
        <v>204</v>
      </c>
    </row>
    <row r="940" spans="1:14" x14ac:dyDescent="0.45">
      <c r="A940" s="82">
        <f t="shared" si="46"/>
        <v>5327</v>
      </c>
      <c r="B940" s="79">
        <f t="shared" si="47"/>
        <v>3.4161817157874976</v>
      </c>
      <c r="C940" s="60" t="s">
        <v>1119</v>
      </c>
      <c r="D940" s="61" t="s">
        <v>1136</v>
      </c>
      <c r="E940" s="61" t="s">
        <v>1161</v>
      </c>
      <c r="F940" s="61" t="s">
        <v>1076</v>
      </c>
      <c r="G940" s="61" t="s">
        <v>2251</v>
      </c>
      <c r="H940" s="66">
        <v>18198</v>
      </c>
      <c r="I940" s="80">
        <v>5100</v>
      </c>
      <c r="J940" s="80">
        <v>5800</v>
      </c>
      <c r="K940" s="80">
        <v>5081</v>
      </c>
      <c r="L940" s="80">
        <v>4236</v>
      </c>
      <c r="M940" s="80">
        <v>4430</v>
      </c>
      <c r="N940" s="81">
        <v>2979</v>
      </c>
    </row>
    <row r="941" spans="1:14" x14ac:dyDescent="0.45">
      <c r="A941" s="82">
        <f t="shared" si="46"/>
        <v>2678.3333333333335</v>
      </c>
      <c r="B941" s="79">
        <f t="shared" si="47"/>
        <v>3.0616054760423146</v>
      </c>
      <c r="C941" s="60" t="s">
        <v>1119</v>
      </c>
      <c r="D941" s="61" t="s">
        <v>1136</v>
      </c>
      <c r="E941" s="61" t="s">
        <v>1161</v>
      </c>
      <c r="F941" s="61" t="s">
        <v>1071</v>
      </c>
      <c r="G941" s="61" t="s">
        <v>2246</v>
      </c>
      <c r="H941" s="66">
        <v>8200</v>
      </c>
      <c r="I941" s="80">
        <v>2000</v>
      </c>
      <c r="J941" s="80">
        <v>3235</v>
      </c>
      <c r="K941" s="80">
        <v>2800</v>
      </c>
      <c r="L941" s="80">
        <v>1648</v>
      </c>
      <c r="M941" s="80">
        <v>2288</v>
      </c>
      <c r="N941" s="81">
        <v>2319</v>
      </c>
    </row>
    <row r="942" spans="1:14" x14ac:dyDescent="0.45">
      <c r="A942" s="82">
        <f t="shared" si="46"/>
        <v>309.33333333333331</v>
      </c>
      <c r="B942" s="79">
        <f t="shared" si="47"/>
        <v>13.790948275862069</v>
      </c>
      <c r="C942" s="60" t="s">
        <v>1119</v>
      </c>
      <c r="D942" s="61" t="s">
        <v>1136</v>
      </c>
      <c r="E942" s="61" t="s">
        <v>1161</v>
      </c>
      <c r="F942" s="61" t="s">
        <v>1070</v>
      </c>
      <c r="G942" s="61" t="s">
        <v>2245</v>
      </c>
      <c r="H942" s="66">
        <v>4266</v>
      </c>
      <c r="I942" s="80">
        <v>320</v>
      </c>
      <c r="J942" s="80">
        <v>396</v>
      </c>
      <c r="K942" s="80">
        <v>212</v>
      </c>
      <c r="L942" s="80">
        <v>410</v>
      </c>
      <c r="M942" s="80">
        <v>268</v>
      </c>
      <c r="N942" s="81">
        <v>250</v>
      </c>
    </row>
    <row r="943" spans="1:14" x14ac:dyDescent="0.45">
      <c r="A943" s="82">
        <f t="shared" si="46"/>
        <v>2183</v>
      </c>
      <c r="B943" s="79">
        <f t="shared" si="47"/>
        <v>10.331195602382044</v>
      </c>
      <c r="C943" s="60" t="s">
        <v>1119</v>
      </c>
      <c r="D943" s="61" t="s">
        <v>1136</v>
      </c>
      <c r="E943" s="61" t="s">
        <v>1161</v>
      </c>
      <c r="F943" s="61" t="s">
        <v>1077</v>
      </c>
      <c r="G943" s="61" t="s">
        <v>2252</v>
      </c>
      <c r="H943" s="66">
        <v>22553</v>
      </c>
      <c r="I943" s="80">
        <v>2300</v>
      </c>
      <c r="J943" s="80">
        <v>2449</v>
      </c>
      <c r="K943" s="80">
        <v>1800</v>
      </c>
      <c r="L943" s="80">
        <v>2690</v>
      </c>
      <c r="M943" s="80">
        <v>2068</v>
      </c>
      <c r="N943" s="81">
        <v>1040</v>
      </c>
    </row>
    <row r="944" spans="1:14" x14ac:dyDescent="0.45">
      <c r="A944" s="82">
        <f t="shared" si="46"/>
        <v>1333.3333333333333</v>
      </c>
      <c r="B944" s="79">
        <f t="shared" si="47"/>
        <v>4.4130000000000003</v>
      </c>
      <c r="C944" s="60" t="s">
        <v>1119</v>
      </c>
      <c r="D944" s="61" t="s">
        <v>1136</v>
      </c>
      <c r="E944" s="61" t="s">
        <v>1161</v>
      </c>
      <c r="F944" s="61" t="s">
        <v>1073</v>
      </c>
      <c r="G944" s="61" t="s">
        <v>2248</v>
      </c>
      <c r="H944" s="66">
        <v>5884</v>
      </c>
      <c r="I944" s="80">
        <v>1000</v>
      </c>
      <c r="J944" s="80">
        <v>1500</v>
      </c>
      <c r="K944" s="80">
        <v>1500</v>
      </c>
      <c r="L944" s="80">
        <v>1412</v>
      </c>
      <c r="M944" s="80">
        <v>1751</v>
      </c>
      <c r="N944" s="81">
        <v>2006</v>
      </c>
    </row>
    <row r="945" spans="1:14" x14ac:dyDescent="0.45">
      <c r="A945" s="82">
        <f t="shared" si="46"/>
        <v>388.66666666666669</v>
      </c>
      <c r="B945" s="79">
        <f t="shared" si="47"/>
        <v>5.2075471698113205</v>
      </c>
      <c r="C945" s="60" t="s">
        <v>1119</v>
      </c>
      <c r="D945" s="61" t="s">
        <v>1136</v>
      </c>
      <c r="E945" s="61" t="s">
        <v>1161</v>
      </c>
      <c r="F945" s="61" t="s">
        <v>1072</v>
      </c>
      <c r="G945" s="61" t="s">
        <v>2247</v>
      </c>
      <c r="H945" s="66">
        <v>2024</v>
      </c>
      <c r="I945" s="80">
        <v>390</v>
      </c>
      <c r="J945" s="80">
        <v>389</v>
      </c>
      <c r="K945" s="80">
        <v>387</v>
      </c>
      <c r="L945" s="80">
        <v>571</v>
      </c>
      <c r="M945" s="80">
        <v>517</v>
      </c>
      <c r="N945" s="81">
        <v>506</v>
      </c>
    </row>
    <row r="946" spans="1:14" x14ac:dyDescent="0.45">
      <c r="A946" s="82">
        <f t="shared" si="46"/>
        <v>0</v>
      </c>
      <c r="B946" s="79">
        <f t="shared" si="47"/>
        <v>0</v>
      </c>
      <c r="C946" s="60" t="s">
        <v>1119</v>
      </c>
      <c r="D946" s="61" t="s">
        <v>1141</v>
      </c>
      <c r="E946" s="61" t="s">
        <v>1254</v>
      </c>
      <c r="F946" s="61" t="s">
        <v>870</v>
      </c>
      <c r="G946" s="61" t="s">
        <v>2045</v>
      </c>
      <c r="H946" s="66">
        <v>0</v>
      </c>
      <c r="I946" s="80">
        <v>0</v>
      </c>
      <c r="J946" s="80">
        <v>0</v>
      </c>
      <c r="K946" s="80">
        <v>0</v>
      </c>
      <c r="L946" s="80">
        <v>0</v>
      </c>
      <c r="M946" s="80">
        <v>0</v>
      </c>
      <c r="N946" s="81">
        <v>0</v>
      </c>
    </row>
    <row r="947" spans="1:14" x14ac:dyDescent="0.45">
      <c r="A947" s="82">
        <f t="shared" si="46"/>
        <v>270.66666666666669</v>
      </c>
      <c r="B947" s="79">
        <f t="shared" si="47"/>
        <v>7.4556650246305409</v>
      </c>
      <c r="C947" s="60" t="s">
        <v>1119</v>
      </c>
      <c r="D947" s="61" t="s">
        <v>1141</v>
      </c>
      <c r="E947" s="61" t="s">
        <v>1241</v>
      </c>
      <c r="F947" s="61" t="s">
        <v>711</v>
      </c>
      <c r="G947" s="61" t="s">
        <v>1886</v>
      </c>
      <c r="H947" s="66">
        <v>2018</v>
      </c>
      <c r="I947" s="80">
        <v>200</v>
      </c>
      <c r="J947" s="80">
        <v>318</v>
      </c>
      <c r="K947" s="80">
        <v>294</v>
      </c>
      <c r="L947" s="80">
        <v>337</v>
      </c>
      <c r="M947" s="80">
        <v>334</v>
      </c>
      <c r="N947" s="81">
        <v>339</v>
      </c>
    </row>
    <row r="948" spans="1:14" x14ac:dyDescent="0.45">
      <c r="A948" s="82">
        <f t="shared" si="46"/>
        <v>819.33333333333337</v>
      </c>
      <c r="B948" s="79">
        <f t="shared" si="47"/>
        <v>1.4011391375101707</v>
      </c>
      <c r="C948" s="60" t="s">
        <v>1119</v>
      </c>
      <c r="D948" s="61" t="s">
        <v>1141</v>
      </c>
      <c r="E948" s="61" t="s">
        <v>1241</v>
      </c>
      <c r="F948" s="61" t="s">
        <v>712</v>
      </c>
      <c r="G948" s="61" t="s">
        <v>1887</v>
      </c>
      <c r="H948" s="66">
        <v>1148</v>
      </c>
      <c r="I948" s="80">
        <v>700</v>
      </c>
      <c r="J948" s="80">
        <v>958</v>
      </c>
      <c r="K948" s="80">
        <v>800</v>
      </c>
      <c r="L948" s="80">
        <v>661</v>
      </c>
      <c r="M948" s="80">
        <v>732</v>
      </c>
      <c r="N948" s="81">
        <v>655</v>
      </c>
    </row>
    <row r="949" spans="1:14" x14ac:dyDescent="0.45">
      <c r="A949" s="82">
        <f t="shared" si="46"/>
        <v>94.666666666666671</v>
      </c>
      <c r="B949" s="79">
        <f t="shared" si="47"/>
        <v>41.778169014084504</v>
      </c>
      <c r="C949" s="60" t="s">
        <v>1119</v>
      </c>
      <c r="D949" s="61" t="s">
        <v>1141</v>
      </c>
      <c r="E949" s="61" t="s">
        <v>1241</v>
      </c>
      <c r="F949" s="61" t="s">
        <v>713</v>
      </c>
      <c r="G949" s="61" t="s">
        <v>1888</v>
      </c>
      <c r="H949" s="66">
        <v>3955</v>
      </c>
      <c r="I949" s="80">
        <v>90</v>
      </c>
      <c r="J949" s="80">
        <v>101</v>
      </c>
      <c r="K949" s="80">
        <v>93</v>
      </c>
      <c r="L949" s="80">
        <v>68</v>
      </c>
      <c r="M949" s="80">
        <v>98</v>
      </c>
      <c r="N949" s="81">
        <v>68</v>
      </c>
    </row>
    <row r="950" spans="1:14" x14ac:dyDescent="0.45">
      <c r="A950" s="82">
        <f t="shared" si="46"/>
        <v>674.66666666666663</v>
      </c>
      <c r="B950" s="79">
        <f t="shared" si="47"/>
        <v>0</v>
      </c>
      <c r="C950" s="60" t="s">
        <v>1119</v>
      </c>
      <c r="D950" s="61" t="s">
        <v>1141</v>
      </c>
      <c r="E950" s="61" t="s">
        <v>1241</v>
      </c>
      <c r="F950" s="61" t="s">
        <v>710</v>
      </c>
      <c r="G950" s="61" t="s">
        <v>1885</v>
      </c>
      <c r="H950" s="66">
        <v>0</v>
      </c>
      <c r="I950" s="80">
        <v>610</v>
      </c>
      <c r="J950" s="80">
        <v>779</v>
      </c>
      <c r="K950" s="80">
        <v>635</v>
      </c>
      <c r="L950" s="80">
        <v>624</v>
      </c>
      <c r="M950" s="80">
        <v>570</v>
      </c>
      <c r="N950" s="81">
        <v>448</v>
      </c>
    </row>
    <row r="951" spans="1:14" x14ac:dyDescent="0.45">
      <c r="A951" s="82">
        <f t="shared" si="46"/>
        <v>6400</v>
      </c>
      <c r="B951" s="79">
        <f t="shared" si="47"/>
        <v>5.4862500000000001</v>
      </c>
      <c r="C951" s="60" t="s">
        <v>1119</v>
      </c>
      <c r="D951" s="61" t="s">
        <v>1136</v>
      </c>
      <c r="E951" s="61" t="s">
        <v>1261</v>
      </c>
      <c r="F951" s="61" t="s">
        <v>905</v>
      </c>
      <c r="G951" s="61" t="s">
        <v>2080</v>
      </c>
      <c r="H951" s="66">
        <v>35112</v>
      </c>
      <c r="I951" s="80">
        <v>6400</v>
      </c>
      <c r="J951" s="80">
        <v>6400</v>
      </c>
      <c r="K951" s="80">
        <v>6400</v>
      </c>
      <c r="L951" s="80">
        <v>7004</v>
      </c>
      <c r="M951" s="80">
        <v>7746</v>
      </c>
      <c r="N951" s="81">
        <v>6554</v>
      </c>
    </row>
    <row r="952" spans="1:14" x14ac:dyDescent="0.45">
      <c r="A952" s="82">
        <f t="shared" si="46"/>
        <v>11051.666666666666</v>
      </c>
      <c r="B952" s="79">
        <f t="shared" si="47"/>
        <v>4.094405067109034</v>
      </c>
      <c r="C952" s="60" t="s">
        <v>1119</v>
      </c>
      <c r="D952" s="61" t="s">
        <v>1136</v>
      </c>
      <c r="E952" s="61" t="s">
        <v>1261</v>
      </c>
      <c r="F952" s="61" t="s">
        <v>902</v>
      </c>
      <c r="G952" s="61" t="s">
        <v>2077</v>
      </c>
      <c r="H952" s="66">
        <v>45250</v>
      </c>
      <c r="I952" s="80">
        <v>11475</v>
      </c>
      <c r="J952" s="80">
        <v>13000</v>
      </c>
      <c r="K952" s="80">
        <v>8680</v>
      </c>
      <c r="L952" s="80">
        <v>14343</v>
      </c>
      <c r="M952" s="80">
        <v>12680</v>
      </c>
      <c r="N952" s="81">
        <v>12049</v>
      </c>
    </row>
    <row r="953" spans="1:14" x14ac:dyDescent="0.45">
      <c r="A953" s="82">
        <f t="shared" si="46"/>
        <v>6937</v>
      </c>
      <c r="B953" s="79">
        <f t="shared" si="47"/>
        <v>4.1680841862476576</v>
      </c>
      <c r="C953" s="60" t="s">
        <v>1119</v>
      </c>
      <c r="D953" s="61" t="s">
        <v>1136</v>
      </c>
      <c r="E953" s="61" t="s">
        <v>1261</v>
      </c>
      <c r="F953" s="61" t="s">
        <v>903</v>
      </c>
      <c r="G953" s="61" t="s">
        <v>2078</v>
      </c>
      <c r="H953" s="66">
        <v>28914</v>
      </c>
      <c r="I953" s="80">
        <v>7425</v>
      </c>
      <c r="J953" s="80">
        <v>8700</v>
      </c>
      <c r="K953" s="80">
        <v>4686</v>
      </c>
      <c r="L953" s="80">
        <v>7537</v>
      </c>
      <c r="M953" s="80">
        <v>6115</v>
      </c>
      <c r="N953" s="81">
        <v>8988</v>
      </c>
    </row>
    <row r="954" spans="1:14" x14ac:dyDescent="0.45">
      <c r="A954" s="82">
        <f t="shared" si="46"/>
        <v>4037.3333333333335</v>
      </c>
      <c r="B954" s="79">
        <f t="shared" si="47"/>
        <v>6.394815059445178</v>
      </c>
      <c r="C954" s="60" t="s">
        <v>1119</v>
      </c>
      <c r="D954" s="61" t="s">
        <v>1136</v>
      </c>
      <c r="E954" s="61" t="s">
        <v>1261</v>
      </c>
      <c r="F954" s="61" t="s">
        <v>904</v>
      </c>
      <c r="G954" s="61" t="s">
        <v>2079</v>
      </c>
      <c r="H954" s="66">
        <v>25818</v>
      </c>
      <c r="I954" s="80">
        <v>4200</v>
      </c>
      <c r="J954" s="80">
        <v>4500</v>
      </c>
      <c r="K954" s="80">
        <v>3412</v>
      </c>
      <c r="L954" s="80">
        <v>4067</v>
      </c>
      <c r="M954" s="80">
        <v>3871</v>
      </c>
      <c r="N954" s="81">
        <v>5115</v>
      </c>
    </row>
    <row r="955" spans="1:14" x14ac:dyDescent="0.45">
      <c r="A955" s="82">
        <f t="shared" si="46"/>
        <v>1753.3333333333333</v>
      </c>
      <c r="B955" s="79">
        <f t="shared" si="47"/>
        <v>14.693726235741446</v>
      </c>
      <c r="C955" s="60" t="s">
        <v>1119</v>
      </c>
      <c r="D955" s="61" t="s">
        <v>1139</v>
      </c>
      <c r="E955" s="61" t="s">
        <v>1255</v>
      </c>
      <c r="F955" s="61" t="s">
        <v>875</v>
      </c>
      <c r="G955" s="61" t="s">
        <v>2050</v>
      </c>
      <c r="H955" s="66">
        <v>25763</v>
      </c>
      <c r="I955" s="80">
        <v>1600</v>
      </c>
      <c r="J955" s="80">
        <v>1600</v>
      </c>
      <c r="K955" s="80">
        <v>2060</v>
      </c>
      <c r="L955" s="80">
        <v>1817</v>
      </c>
      <c r="M955" s="80">
        <v>1829</v>
      </c>
      <c r="N955" s="81">
        <v>1525</v>
      </c>
    </row>
    <row r="956" spans="1:14" x14ac:dyDescent="0.45">
      <c r="A956" s="82">
        <f t="shared" si="46"/>
        <v>2333.3333333333335</v>
      </c>
      <c r="B956" s="79">
        <f t="shared" si="47"/>
        <v>11.408142857142856</v>
      </c>
      <c r="C956" s="60" t="s">
        <v>1119</v>
      </c>
      <c r="D956" s="61" t="s">
        <v>1136</v>
      </c>
      <c r="E956" s="61" t="s">
        <v>1201</v>
      </c>
      <c r="F956" s="61" t="s">
        <v>468</v>
      </c>
      <c r="G956" s="61" t="s">
        <v>1644</v>
      </c>
      <c r="H956" s="66">
        <v>26619</v>
      </c>
      <c r="I956" s="80">
        <v>1800</v>
      </c>
      <c r="J956" s="80">
        <v>2700</v>
      </c>
      <c r="K956" s="80">
        <v>2500</v>
      </c>
      <c r="L956" s="80">
        <v>2500</v>
      </c>
      <c r="M956" s="80">
        <v>2250</v>
      </c>
      <c r="N956" s="81">
        <v>2250</v>
      </c>
    </row>
    <row r="957" spans="1:14" x14ac:dyDescent="0.45">
      <c r="A957" s="82">
        <f t="shared" si="46"/>
        <v>3534</v>
      </c>
      <c r="B957" s="79">
        <f t="shared" si="47"/>
        <v>7.9773627617430671</v>
      </c>
      <c r="C957" s="60" t="s">
        <v>1119</v>
      </c>
      <c r="D957" s="61" t="s">
        <v>1136</v>
      </c>
      <c r="E957" s="61" t="s">
        <v>1201</v>
      </c>
      <c r="F957" s="61" t="s">
        <v>467</v>
      </c>
      <c r="G957" s="61" t="s">
        <v>1643</v>
      </c>
      <c r="H957" s="66">
        <v>28192</v>
      </c>
      <c r="I957" s="80">
        <v>3480</v>
      </c>
      <c r="J957" s="80">
        <v>3774</v>
      </c>
      <c r="K957" s="80">
        <v>3348</v>
      </c>
      <c r="L957" s="80">
        <v>3193</v>
      </c>
      <c r="M957" s="80">
        <v>3193</v>
      </c>
      <c r="N957" s="81">
        <v>3193</v>
      </c>
    </row>
    <row r="958" spans="1:14" x14ac:dyDescent="0.45">
      <c r="A958" s="82">
        <f t="shared" si="46"/>
        <v>109.66666666666667</v>
      </c>
      <c r="B958" s="79">
        <f t="shared" si="47"/>
        <v>3.1914893617021276</v>
      </c>
      <c r="C958" s="60" t="s">
        <v>1119</v>
      </c>
      <c r="D958" s="61" t="s">
        <v>1134</v>
      </c>
      <c r="E958" s="61" t="s">
        <v>1194</v>
      </c>
      <c r="F958" s="61" t="s">
        <v>377</v>
      </c>
      <c r="G958" s="61" t="s">
        <v>1553</v>
      </c>
      <c r="H958" s="66">
        <v>350</v>
      </c>
      <c r="I958" s="80">
        <v>110</v>
      </c>
      <c r="J958" s="80">
        <v>120</v>
      </c>
      <c r="K958" s="80">
        <v>99</v>
      </c>
      <c r="L958" s="80">
        <v>67</v>
      </c>
      <c r="M958" s="80">
        <v>91</v>
      </c>
      <c r="N958" s="81">
        <v>83</v>
      </c>
    </row>
    <row r="959" spans="1:14" x14ac:dyDescent="0.45">
      <c r="A959" s="82">
        <f t="shared" si="46"/>
        <v>1829.6666666666667</v>
      </c>
      <c r="B959" s="79">
        <f t="shared" si="47"/>
        <v>1.6106758972490434</v>
      </c>
      <c r="C959" s="60" t="s">
        <v>1119</v>
      </c>
      <c r="D959" s="61" t="s">
        <v>1134</v>
      </c>
      <c r="E959" s="61" t="s">
        <v>1194</v>
      </c>
      <c r="F959" s="61" t="s">
        <v>376</v>
      </c>
      <c r="G959" s="61" t="s">
        <v>1552</v>
      </c>
      <c r="H959" s="66">
        <v>2947</v>
      </c>
      <c r="I959" s="80">
        <v>1600</v>
      </c>
      <c r="J959" s="80">
        <v>1913</v>
      </c>
      <c r="K959" s="80">
        <v>1976</v>
      </c>
      <c r="L959" s="80">
        <v>2411</v>
      </c>
      <c r="M959" s="80">
        <v>1714</v>
      </c>
      <c r="N959" s="81">
        <v>2111</v>
      </c>
    </row>
    <row r="960" spans="1:14" x14ac:dyDescent="0.45">
      <c r="A960" s="82">
        <f t="shared" si="46"/>
        <v>6</v>
      </c>
      <c r="B960" s="79">
        <f t="shared" si="47"/>
        <v>25.5</v>
      </c>
      <c r="C960" s="60" t="s">
        <v>1119</v>
      </c>
      <c r="D960" s="61" t="s">
        <v>1136</v>
      </c>
      <c r="E960" s="61" t="s">
        <v>1168</v>
      </c>
      <c r="F960" s="61" t="s">
        <v>230</v>
      </c>
      <c r="G960" s="61" t="s">
        <v>1406</v>
      </c>
      <c r="H960" s="66">
        <v>153</v>
      </c>
      <c r="I960" s="80">
        <v>6</v>
      </c>
      <c r="J960" s="80">
        <v>6</v>
      </c>
      <c r="K960" s="80">
        <v>6</v>
      </c>
      <c r="L960" s="80">
        <v>6</v>
      </c>
      <c r="M960" s="80">
        <v>6</v>
      </c>
      <c r="N960" s="81">
        <v>6</v>
      </c>
    </row>
    <row r="961" spans="1:14" x14ac:dyDescent="0.45">
      <c r="A961" s="82">
        <f t="shared" si="46"/>
        <v>34</v>
      </c>
      <c r="B961" s="79">
        <f t="shared" si="47"/>
        <v>28.977941176470587</v>
      </c>
      <c r="C961" s="60" t="s">
        <v>1119</v>
      </c>
      <c r="D961" s="61" t="s">
        <v>1136</v>
      </c>
      <c r="E961" s="61" t="s">
        <v>1168</v>
      </c>
      <c r="F961" s="61" t="s">
        <v>229</v>
      </c>
      <c r="G961" s="61" t="s">
        <v>1405</v>
      </c>
      <c r="H961" s="66">
        <v>985.25</v>
      </c>
      <c r="I961" s="80">
        <v>35</v>
      </c>
      <c r="J961" s="80">
        <v>34</v>
      </c>
      <c r="K961" s="80">
        <v>33</v>
      </c>
      <c r="L961" s="80">
        <v>31</v>
      </c>
      <c r="M961" s="80">
        <v>33</v>
      </c>
      <c r="N961" s="81">
        <v>33</v>
      </c>
    </row>
    <row r="962" spans="1:14" x14ac:dyDescent="0.45">
      <c r="A962" s="82">
        <f t="shared" si="46"/>
        <v>866.66666666666663</v>
      </c>
      <c r="B962" s="79">
        <f t="shared" si="47"/>
        <v>5.4023076923076925</v>
      </c>
      <c r="C962" s="60" t="s">
        <v>1119</v>
      </c>
      <c r="D962" s="61" t="s">
        <v>1128</v>
      </c>
      <c r="E962" s="61" t="s">
        <v>1280</v>
      </c>
      <c r="F962" s="61" t="s">
        <v>1104</v>
      </c>
      <c r="G962" s="61" t="s">
        <v>2279</v>
      </c>
      <c r="H962" s="66">
        <v>4682</v>
      </c>
      <c r="I962" s="80">
        <v>800</v>
      </c>
      <c r="J962" s="80">
        <v>800</v>
      </c>
      <c r="K962" s="80">
        <v>1000</v>
      </c>
      <c r="L962" s="80">
        <v>1000</v>
      </c>
      <c r="M962" s="80">
        <v>1000</v>
      </c>
      <c r="N962" s="81">
        <v>1000</v>
      </c>
    </row>
    <row r="963" spans="1:14" x14ac:dyDescent="0.45">
      <c r="A963" s="82">
        <f t="shared" ref="A963:A986" si="48">AVERAGE(I963:K963)</f>
        <v>280</v>
      </c>
      <c r="B963" s="79">
        <f t="shared" ref="B963:B986" si="49">IFERROR(H963/A963,0)</f>
        <v>5.2214285714285715</v>
      </c>
      <c r="C963" s="60" t="s">
        <v>1119</v>
      </c>
      <c r="D963" s="61" t="s">
        <v>1143</v>
      </c>
      <c r="E963" s="61" t="s">
        <v>1191</v>
      </c>
      <c r="F963" s="61" t="s">
        <v>626</v>
      </c>
      <c r="G963" s="61" t="s">
        <v>1801</v>
      </c>
      <c r="H963" s="66">
        <v>1462</v>
      </c>
      <c r="I963" s="80">
        <v>240</v>
      </c>
      <c r="J963" s="80">
        <v>300</v>
      </c>
      <c r="K963" s="80">
        <v>300</v>
      </c>
      <c r="L963" s="80">
        <v>300</v>
      </c>
      <c r="M963" s="80">
        <v>300</v>
      </c>
      <c r="N963" s="81">
        <v>300</v>
      </c>
    </row>
    <row r="964" spans="1:14" x14ac:dyDescent="0.45">
      <c r="A964" s="82">
        <f t="shared" si="48"/>
        <v>83.333333333333329</v>
      </c>
      <c r="B964" s="79">
        <f t="shared" si="49"/>
        <v>15.132000000000001</v>
      </c>
      <c r="C964" s="60" t="s">
        <v>1119</v>
      </c>
      <c r="D964" s="61" t="s">
        <v>1141</v>
      </c>
      <c r="E964" s="61" t="s">
        <v>1267</v>
      </c>
      <c r="F964" s="61" t="s">
        <v>349</v>
      </c>
      <c r="G964" s="61" t="s">
        <v>1525</v>
      </c>
      <c r="H964" s="66">
        <v>1261</v>
      </c>
      <c r="I964" s="80">
        <v>80</v>
      </c>
      <c r="J964" s="80">
        <v>90</v>
      </c>
      <c r="K964" s="80">
        <v>80</v>
      </c>
      <c r="L964" s="80">
        <v>82</v>
      </c>
      <c r="M964" s="80">
        <v>82</v>
      </c>
      <c r="N964" s="81">
        <v>82</v>
      </c>
    </row>
    <row r="965" spans="1:14" x14ac:dyDescent="0.45">
      <c r="A965" s="82">
        <f t="shared" si="48"/>
        <v>583.33333333333337</v>
      </c>
      <c r="B965" s="79">
        <f t="shared" si="49"/>
        <v>6.6959999999999997</v>
      </c>
      <c r="C965" s="60" t="s">
        <v>1119</v>
      </c>
      <c r="D965" s="61" t="s">
        <v>1143</v>
      </c>
      <c r="E965" s="61" t="s">
        <v>1191</v>
      </c>
      <c r="F965" s="61" t="s">
        <v>625</v>
      </c>
      <c r="G965" s="61" t="s">
        <v>1800</v>
      </c>
      <c r="H965" s="66">
        <v>3906</v>
      </c>
      <c r="I965" s="80">
        <v>550</v>
      </c>
      <c r="J965" s="80">
        <v>600</v>
      </c>
      <c r="K965" s="80">
        <v>600</v>
      </c>
      <c r="L965" s="80">
        <v>600</v>
      </c>
      <c r="M965" s="80">
        <v>600</v>
      </c>
      <c r="N965" s="81">
        <v>600</v>
      </c>
    </row>
    <row r="966" spans="1:14" x14ac:dyDescent="0.45">
      <c r="A966" s="82">
        <f t="shared" si="48"/>
        <v>21.666666666666668</v>
      </c>
      <c r="B966" s="79">
        <f t="shared" si="49"/>
        <v>65.030769230769224</v>
      </c>
      <c r="C966" s="60" t="s">
        <v>1119</v>
      </c>
      <c r="D966" s="61" t="s">
        <v>1143</v>
      </c>
      <c r="E966" s="61" t="s">
        <v>1212</v>
      </c>
      <c r="F966" s="61" t="s">
        <v>532</v>
      </c>
      <c r="G966" s="61" t="s">
        <v>1708</v>
      </c>
      <c r="H966" s="66">
        <v>1409</v>
      </c>
      <c r="I966" s="80">
        <v>15</v>
      </c>
      <c r="J966" s="80">
        <v>25</v>
      </c>
      <c r="K966" s="80">
        <v>25</v>
      </c>
      <c r="L966" s="80">
        <v>23</v>
      </c>
      <c r="M966" s="80">
        <v>24</v>
      </c>
      <c r="N966" s="81">
        <v>24</v>
      </c>
    </row>
    <row r="967" spans="1:14" x14ac:dyDescent="0.45">
      <c r="A967" s="82">
        <f t="shared" si="48"/>
        <v>83.333333333333329</v>
      </c>
      <c r="B967" s="79">
        <f t="shared" si="49"/>
        <v>11.82</v>
      </c>
      <c r="C967" s="60" t="s">
        <v>1119</v>
      </c>
      <c r="D967" s="61" t="s">
        <v>1143</v>
      </c>
      <c r="E967" s="61" t="s">
        <v>1212</v>
      </c>
      <c r="F967" s="61" t="s">
        <v>533</v>
      </c>
      <c r="G967" s="61" t="s">
        <v>1709</v>
      </c>
      <c r="H967" s="66">
        <v>985</v>
      </c>
      <c r="I967" s="80">
        <v>80</v>
      </c>
      <c r="J967" s="80">
        <v>81</v>
      </c>
      <c r="K967" s="80">
        <v>89</v>
      </c>
      <c r="L967" s="80">
        <v>74</v>
      </c>
      <c r="M967" s="80">
        <v>83</v>
      </c>
      <c r="N967" s="81">
        <v>78</v>
      </c>
    </row>
    <row r="968" spans="1:14" x14ac:dyDescent="0.45">
      <c r="A968" s="82">
        <f t="shared" si="48"/>
        <v>110</v>
      </c>
      <c r="B968" s="79">
        <f t="shared" si="49"/>
        <v>1.3909090909090909</v>
      </c>
      <c r="C968" s="60" t="s">
        <v>1119</v>
      </c>
      <c r="D968" s="61" t="s">
        <v>1130</v>
      </c>
      <c r="E968" s="61" t="s">
        <v>1274</v>
      </c>
      <c r="F968" s="61" t="s">
        <v>1059</v>
      </c>
      <c r="G968" s="61" t="s">
        <v>2234</v>
      </c>
      <c r="H968" s="66">
        <v>153</v>
      </c>
      <c r="I968" s="80">
        <v>110</v>
      </c>
      <c r="J968" s="80">
        <v>110</v>
      </c>
      <c r="K968" s="80">
        <v>110</v>
      </c>
      <c r="L968" s="80">
        <v>110</v>
      </c>
      <c r="M968" s="80">
        <v>110</v>
      </c>
      <c r="N968" s="81">
        <v>110</v>
      </c>
    </row>
    <row r="969" spans="1:14" x14ac:dyDescent="0.45">
      <c r="A969" s="82">
        <f t="shared" si="48"/>
        <v>0</v>
      </c>
      <c r="B969" s="79">
        <f t="shared" si="49"/>
        <v>0</v>
      </c>
      <c r="C969" s="60" t="s">
        <v>1119</v>
      </c>
      <c r="D969" s="61" t="s">
        <v>1135</v>
      </c>
      <c r="E969" s="61" t="s">
        <v>1148</v>
      </c>
      <c r="F969" s="61" t="s">
        <v>118</v>
      </c>
      <c r="G969" s="61" t="s">
        <v>1295</v>
      </c>
      <c r="H969" s="66">
        <v>0</v>
      </c>
      <c r="I969" s="80">
        <v>0</v>
      </c>
      <c r="J969" s="80">
        <v>0</v>
      </c>
      <c r="K969" s="80">
        <v>0</v>
      </c>
      <c r="L969" s="80">
        <v>0</v>
      </c>
      <c r="M969" s="80">
        <v>0</v>
      </c>
      <c r="N969" s="81">
        <v>0</v>
      </c>
    </row>
    <row r="970" spans="1:14" x14ac:dyDescent="0.45">
      <c r="A970" s="82">
        <f t="shared" si="48"/>
        <v>350</v>
      </c>
      <c r="B970" s="79">
        <f t="shared" si="49"/>
        <v>3.1257142857142859</v>
      </c>
      <c r="C970" s="60" t="s">
        <v>1119</v>
      </c>
      <c r="D970" s="61" t="s">
        <v>1139</v>
      </c>
      <c r="E970" s="61" t="s">
        <v>1197</v>
      </c>
      <c r="F970" s="61" t="s">
        <v>415</v>
      </c>
      <c r="G970" s="61" t="s">
        <v>1591</v>
      </c>
      <c r="H970" s="66">
        <v>1094</v>
      </c>
      <c r="I970" s="80">
        <v>350</v>
      </c>
      <c r="J970" s="80">
        <v>350</v>
      </c>
      <c r="K970" s="80">
        <v>350</v>
      </c>
      <c r="L970" s="80">
        <v>350</v>
      </c>
      <c r="M970" s="80">
        <v>350</v>
      </c>
      <c r="N970" s="81">
        <v>400</v>
      </c>
    </row>
    <row r="971" spans="1:14" x14ac:dyDescent="0.45">
      <c r="A971" s="82">
        <f t="shared" si="48"/>
        <v>116.66666666666667</v>
      </c>
      <c r="B971" s="79">
        <f t="shared" si="49"/>
        <v>13.234285714285713</v>
      </c>
      <c r="C971" s="60" t="s">
        <v>1119</v>
      </c>
      <c r="D971" s="61" t="s">
        <v>1143</v>
      </c>
      <c r="E971" s="61" t="s">
        <v>1249</v>
      </c>
      <c r="F971" s="61" t="s">
        <v>796</v>
      </c>
      <c r="G971" s="61" t="s">
        <v>1971</v>
      </c>
      <c r="H971" s="66">
        <v>1544</v>
      </c>
      <c r="I971" s="80">
        <v>110</v>
      </c>
      <c r="J971" s="80">
        <v>120</v>
      </c>
      <c r="K971" s="80">
        <v>120</v>
      </c>
      <c r="L971" s="80">
        <v>120</v>
      </c>
      <c r="M971" s="80">
        <v>120</v>
      </c>
      <c r="N971" s="81">
        <v>120</v>
      </c>
    </row>
    <row r="972" spans="1:14" x14ac:dyDescent="0.45">
      <c r="A972" s="82">
        <f t="shared" si="48"/>
        <v>1733.3333333333333</v>
      </c>
      <c r="B972" s="79">
        <f t="shared" si="49"/>
        <v>7.9055769230769233</v>
      </c>
      <c r="C972" s="60" t="s">
        <v>1119</v>
      </c>
      <c r="D972" s="61" t="s">
        <v>1143</v>
      </c>
      <c r="E972" s="61" t="s">
        <v>1249</v>
      </c>
      <c r="F972" s="61" t="s">
        <v>798</v>
      </c>
      <c r="G972" s="61" t="s">
        <v>1973</v>
      </c>
      <c r="H972" s="66">
        <v>13703</v>
      </c>
      <c r="I972" s="80">
        <v>1700</v>
      </c>
      <c r="J972" s="80">
        <v>1700</v>
      </c>
      <c r="K972" s="80">
        <v>1800</v>
      </c>
      <c r="L972" s="80">
        <v>1800</v>
      </c>
      <c r="M972" s="80">
        <v>1800</v>
      </c>
      <c r="N972" s="81">
        <v>1800</v>
      </c>
    </row>
    <row r="973" spans="1:14" x14ac:dyDescent="0.45">
      <c r="A973" s="82">
        <f t="shared" si="48"/>
        <v>683.33333333333337</v>
      </c>
      <c r="B973" s="79">
        <f t="shared" si="49"/>
        <v>2.9239024390243902</v>
      </c>
      <c r="C973" s="60" t="s">
        <v>1119</v>
      </c>
      <c r="D973" s="61" t="s">
        <v>1143</v>
      </c>
      <c r="E973" s="61" t="s">
        <v>1249</v>
      </c>
      <c r="F973" s="61" t="s">
        <v>797</v>
      </c>
      <c r="G973" s="61" t="s">
        <v>1972</v>
      </c>
      <c r="H973" s="66">
        <v>1998</v>
      </c>
      <c r="I973" s="80">
        <v>650</v>
      </c>
      <c r="J973" s="80">
        <v>700</v>
      </c>
      <c r="K973" s="80">
        <v>700</v>
      </c>
      <c r="L973" s="80">
        <v>700</v>
      </c>
      <c r="M973" s="80">
        <v>700</v>
      </c>
      <c r="N973" s="81">
        <v>700</v>
      </c>
    </row>
    <row r="974" spans="1:14" x14ac:dyDescent="0.45">
      <c r="A974" s="82">
        <f t="shared" si="48"/>
        <v>281.66666666666669</v>
      </c>
      <c r="B974" s="79">
        <f t="shared" si="49"/>
        <v>64.895857988165673</v>
      </c>
      <c r="C974" s="60" t="s">
        <v>1119</v>
      </c>
      <c r="D974" s="61" t="s">
        <v>1136</v>
      </c>
      <c r="E974" s="61" t="s">
        <v>1231</v>
      </c>
      <c r="F974" s="61" t="s">
        <v>634</v>
      </c>
      <c r="G974" s="61" t="s">
        <v>1809</v>
      </c>
      <c r="H974" s="66">
        <v>18279</v>
      </c>
      <c r="I974" s="80">
        <v>300</v>
      </c>
      <c r="J974" s="80">
        <v>258</v>
      </c>
      <c r="K974" s="80">
        <v>287</v>
      </c>
      <c r="L974" s="80">
        <v>269</v>
      </c>
      <c r="M974" s="80">
        <v>269</v>
      </c>
      <c r="N974" s="81">
        <v>269</v>
      </c>
    </row>
    <row r="975" spans="1:14" x14ac:dyDescent="0.45">
      <c r="A975" s="82">
        <f t="shared" si="48"/>
        <v>352.66666666666669</v>
      </c>
      <c r="B975" s="79">
        <f t="shared" si="49"/>
        <v>31.088846880907372</v>
      </c>
      <c r="C975" s="60" t="s">
        <v>1119</v>
      </c>
      <c r="D975" s="61" t="s">
        <v>1136</v>
      </c>
      <c r="E975" s="61" t="s">
        <v>1231</v>
      </c>
      <c r="F975" s="61" t="s">
        <v>635</v>
      </c>
      <c r="G975" s="61" t="s">
        <v>1810</v>
      </c>
      <c r="H975" s="66">
        <v>10964</v>
      </c>
      <c r="I975" s="80">
        <v>360</v>
      </c>
      <c r="J975" s="80">
        <v>338</v>
      </c>
      <c r="K975" s="80">
        <v>360</v>
      </c>
      <c r="L975" s="80">
        <v>319</v>
      </c>
      <c r="M975" s="80">
        <v>319</v>
      </c>
      <c r="N975" s="81">
        <v>319</v>
      </c>
    </row>
    <row r="976" spans="1:14" x14ac:dyDescent="0.45">
      <c r="A976" s="82">
        <f t="shared" si="48"/>
        <v>0</v>
      </c>
      <c r="B976" s="79">
        <f t="shared" si="49"/>
        <v>0</v>
      </c>
      <c r="C976" s="60" t="s">
        <v>1119</v>
      </c>
      <c r="D976" s="61" t="s">
        <v>1136</v>
      </c>
      <c r="E976" s="61" t="s">
        <v>1195</v>
      </c>
      <c r="F976" s="61" t="s">
        <v>380</v>
      </c>
      <c r="G976" s="61" t="s">
        <v>1556</v>
      </c>
      <c r="H976" s="66">
        <v>0</v>
      </c>
      <c r="I976" s="80">
        <v>0</v>
      </c>
      <c r="J976" s="80">
        <v>0</v>
      </c>
      <c r="K976" s="80">
        <v>0</v>
      </c>
      <c r="L976" s="80">
        <v>0</v>
      </c>
      <c r="M976" s="80">
        <v>0</v>
      </c>
      <c r="N976" s="81">
        <v>0</v>
      </c>
    </row>
    <row r="977" spans="1:14" x14ac:dyDescent="0.45">
      <c r="A977" s="82">
        <f t="shared" si="48"/>
        <v>20</v>
      </c>
      <c r="B977" s="79">
        <f t="shared" si="49"/>
        <v>118.8</v>
      </c>
      <c r="C977" s="60" t="s">
        <v>1119</v>
      </c>
      <c r="D977" s="61" t="s">
        <v>1140</v>
      </c>
      <c r="E977" s="61" t="s">
        <v>1208</v>
      </c>
      <c r="F977" s="61" t="s">
        <v>510</v>
      </c>
      <c r="G977" s="61" t="s">
        <v>1686</v>
      </c>
      <c r="H977" s="66">
        <v>2376</v>
      </c>
      <c r="I977" s="80">
        <v>20</v>
      </c>
      <c r="J977" s="80">
        <v>20</v>
      </c>
      <c r="K977" s="80">
        <v>20</v>
      </c>
      <c r="L977" s="80">
        <v>20</v>
      </c>
      <c r="M977" s="80">
        <v>20</v>
      </c>
      <c r="N977" s="81">
        <v>20</v>
      </c>
    </row>
    <row r="978" spans="1:14" x14ac:dyDescent="0.45">
      <c r="A978" s="82">
        <f t="shared" si="48"/>
        <v>1433.3333333333333</v>
      </c>
      <c r="B978" s="79">
        <f t="shared" si="49"/>
        <v>8.1900000000000013</v>
      </c>
      <c r="C978" s="60" t="s">
        <v>1119</v>
      </c>
      <c r="D978" s="61" t="s">
        <v>1140</v>
      </c>
      <c r="E978" s="61" t="s">
        <v>1208</v>
      </c>
      <c r="F978" s="61" t="s">
        <v>509</v>
      </c>
      <c r="G978" s="61" t="s">
        <v>1685</v>
      </c>
      <c r="H978" s="66">
        <v>11739</v>
      </c>
      <c r="I978" s="80">
        <v>1300</v>
      </c>
      <c r="J978" s="80">
        <v>1500</v>
      </c>
      <c r="K978" s="80">
        <v>1500</v>
      </c>
      <c r="L978" s="80">
        <v>1500</v>
      </c>
      <c r="M978" s="80">
        <v>1700</v>
      </c>
      <c r="N978" s="81">
        <v>1700</v>
      </c>
    </row>
    <row r="979" spans="1:14" x14ac:dyDescent="0.45">
      <c r="A979" s="82">
        <f t="shared" si="48"/>
        <v>12667</v>
      </c>
      <c r="B979" s="79">
        <f t="shared" si="49"/>
        <v>0.75676955869582374</v>
      </c>
      <c r="C979" s="60" t="s">
        <v>1119</v>
      </c>
      <c r="D979" s="61" t="s">
        <v>1147</v>
      </c>
      <c r="E979" s="61" t="s">
        <v>1226</v>
      </c>
      <c r="F979" s="61" t="s">
        <v>623</v>
      </c>
      <c r="G979" s="61" t="s">
        <v>1798</v>
      </c>
      <c r="H979" s="66">
        <v>9586</v>
      </c>
      <c r="I979" s="80">
        <v>12667</v>
      </c>
      <c r="J979" s="80">
        <v>12667</v>
      </c>
      <c r="K979" s="80">
        <v>12667</v>
      </c>
      <c r="L979" s="80">
        <v>12667</v>
      </c>
      <c r="M979" s="80">
        <v>12667</v>
      </c>
      <c r="N979" s="81">
        <v>12667</v>
      </c>
    </row>
    <row r="980" spans="1:14" x14ac:dyDescent="0.45">
      <c r="A980" s="82">
        <f t="shared" si="48"/>
        <v>6544</v>
      </c>
      <c r="B980" s="79">
        <f t="shared" si="49"/>
        <v>2.1066625916870416</v>
      </c>
      <c r="C980" s="60" t="s">
        <v>1119</v>
      </c>
      <c r="D980" s="61" t="s">
        <v>1147</v>
      </c>
      <c r="E980" s="61" t="s">
        <v>1226</v>
      </c>
      <c r="F980" s="61" t="s">
        <v>624</v>
      </c>
      <c r="G980" s="61" t="s">
        <v>1799</v>
      </c>
      <c r="H980" s="66">
        <v>13786</v>
      </c>
      <c r="I980" s="80">
        <v>6544</v>
      </c>
      <c r="J980" s="80">
        <v>6544</v>
      </c>
      <c r="K980" s="80">
        <v>6544</v>
      </c>
      <c r="L980" s="80">
        <v>6544</v>
      </c>
      <c r="M980" s="80">
        <v>6544</v>
      </c>
      <c r="N980" s="81">
        <v>6544</v>
      </c>
    </row>
    <row r="981" spans="1:14" x14ac:dyDescent="0.45">
      <c r="A981" s="82">
        <f t="shared" si="48"/>
        <v>12306</v>
      </c>
      <c r="B981" s="79">
        <f t="shared" si="49"/>
        <v>0.95652527222493089</v>
      </c>
      <c r="C981" s="60" t="s">
        <v>1119</v>
      </c>
      <c r="D981" s="61" t="s">
        <v>1147</v>
      </c>
      <c r="E981" s="61" t="s">
        <v>1226</v>
      </c>
      <c r="F981" s="61" t="s">
        <v>621</v>
      </c>
      <c r="G981" s="61" t="s">
        <v>1796</v>
      </c>
      <c r="H981" s="66">
        <v>11771</v>
      </c>
      <c r="I981" s="80">
        <v>12306</v>
      </c>
      <c r="J981" s="80">
        <v>12306</v>
      </c>
      <c r="K981" s="80">
        <v>12306</v>
      </c>
      <c r="L981" s="80">
        <v>12306</v>
      </c>
      <c r="M981" s="80">
        <v>12306</v>
      </c>
      <c r="N981" s="81">
        <v>12306</v>
      </c>
    </row>
    <row r="982" spans="1:14" x14ac:dyDescent="0.45">
      <c r="A982" s="82">
        <f t="shared" si="48"/>
        <v>1297.3333333333333</v>
      </c>
      <c r="B982" s="79">
        <f t="shared" si="49"/>
        <v>2.7702980472764649</v>
      </c>
      <c r="C982" s="60" t="s">
        <v>1119</v>
      </c>
      <c r="D982" s="61" t="s">
        <v>1147</v>
      </c>
      <c r="E982" s="61" t="s">
        <v>1226</v>
      </c>
      <c r="F982" s="61" t="s">
        <v>622</v>
      </c>
      <c r="G982" s="61" t="s">
        <v>1797</v>
      </c>
      <c r="H982" s="66">
        <v>3594</v>
      </c>
      <c r="I982" s="80">
        <v>1404</v>
      </c>
      <c r="J982" s="80">
        <v>1404</v>
      </c>
      <c r="K982" s="80">
        <v>1084</v>
      </c>
      <c r="L982" s="80">
        <v>1404</v>
      </c>
      <c r="M982" s="80">
        <v>1404</v>
      </c>
      <c r="N982" s="81">
        <v>1404</v>
      </c>
    </row>
    <row r="983" spans="1:14" x14ac:dyDescent="0.45">
      <c r="A983" s="82">
        <f t="shared" si="48"/>
        <v>1033.3333333333333</v>
      </c>
      <c r="B983" s="79">
        <f t="shared" si="49"/>
        <v>0.13838709677419356</v>
      </c>
      <c r="C983" s="60" t="s">
        <v>1119</v>
      </c>
      <c r="D983" s="61" t="s">
        <v>1139</v>
      </c>
      <c r="E983" s="61" t="s">
        <v>1244</v>
      </c>
      <c r="F983" s="61" t="s">
        <v>778</v>
      </c>
      <c r="G983" s="61" t="s">
        <v>1953</v>
      </c>
      <c r="H983" s="66">
        <v>143</v>
      </c>
      <c r="I983" s="80">
        <v>1000</v>
      </c>
      <c r="J983" s="80">
        <v>1000</v>
      </c>
      <c r="K983" s="80">
        <v>1100</v>
      </c>
      <c r="L983" s="80">
        <v>1100</v>
      </c>
      <c r="M983" s="80">
        <v>1100</v>
      </c>
      <c r="N983" s="81">
        <v>1100</v>
      </c>
    </row>
    <row r="984" spans="1:14" x14ac:dyDescent="0.45">
      <c r="A984" s="82">
        <f t="shared" si="48"/>
        <v>106.66666666666667</v>
      </c>
      <c r="B984" s="79">
        <f t="shared" si="49"/>
        <v>31.096874999999997</v>
      </c>
      <c r="C984" s="60" t="s">
        <v>1119</v>
      </c>
      <c r="D984" s="61" t="s">
        <v>1143</v>
      </c>
      <c r="E984" s="61" t="s">
        <v>1283</v>
      </c>
      <c r="F984" s="61" t="s">
        <v>1112</v>
      </c>
      <c r="G984" s="61" t="s">
        <v>2287</v>
      </c>
      <c r="H984" s="66">
        <v>3317</v>
      </c>
      <c r="I984" s="80">
        <v>100</v>
      </c>
      <c r="J984" s="80">
        <v>100</v>
      </c>
      <c r="K984" s="80">
        <v>120</v>
      </c>
      <c r="L984" s="80">
        <v>120</v>
      </c>
      <c r="M984" s="80">
        <v>120</v>
      </c>
      <c r="N984" s="81">
        <v>120</v>
      </c>
    </row>
    <row r="985" spans="1:14" x14ac:dyDescent="0.45">
      <c r="A985" s="82">
        <f t="shared" si="48"/>
        <v>30000</v>
      </c>
      <c r="B985" s="79">
        <f t="shared" si="49"/>
        <v>20.181666666666668</v>
      </c>
      <c r="C985" s="60" t="s">
        <v>1119</v>
      </c>
      <c r="D985" s="61" t="s">
        <v>1139</v>
      </c>
      <c r="E985" s="61" t="s">
        <v>1197</v>
      </c>
      <c r="F985" s="61" t="s">
        <v>412</v>
      </c>
      <c r="G985" s="61" t="s">
        <v>1588</v>
      </c>
      <c r="H985" s="66">
        <v>605450</v>
      </c>
      <c r="I985" s="80">
        <v>30000</v>
      </c>
      <c r="J985" s="80">
        <v>30000</v>
      </c>
      <c r="K985" s="80">
        <v>30000</v>
      </c>
      <c r="L985" s="80">
        <v>30000</v>
      </c>
      <c r="M985" s="80">
        <v>30000</v>
      </c>
      <c r="N985" s="81">
        <v>34644</v>
      </c>
    </row>
    <row r="986" spans="1:14" ht="14.65" thickBot="1" x14ac:dyDescent="0.5">
      <c r="A986" s="82">
        <f t="shared" si="48"/>
        <v>10000</v>
      </c>
      <c r="B986" s="79">
        <f t="shared" si="49"/>
        <v>2.34</v>
      </c>
      <c r="C986" s="83" t="s">
        <v>1119</v>
      </c>
      <c r="D986" s="84" t="s">
        <v>1139</v>
      </c>
      <c r="E986" s="84" t="s">
        <v>1197</v>
      </c>
      <c r="F986" s="84" t="s">
        <v>413</v>
      </c>
      <c r="G986" s="84" t="s">
        <v>1589</v>
      </c>
      <c r="H986" s="85">
        <v>23400</v>
      </c>
      <c r="I986" s="86">
        <v>10000</v>
      </c>
      <c r="J986" s="86">
        <v>10000</v>
      </c>
      <c r="K986" s="86">
        <v>10000</v>
      </c>
      <c r="L986" s="86">
        <v>11500</v>
      </c>
      <c r="M986" s="86">
        <v>11500</v>
      </c>
      <c r="N986" s="87">
        <v>11500</v>
      </c>
    </row>
  </sheetData>
  <autoFilter ref="A6:N986" xr:uid="{42AFAD14-AA60-4E94-8536-6C000D299D81}"/>
  <mergeCells count="1">
    <mergeCell ref="I5:N5"/>
  </mergeCells>
  <pageMargins left="0.7" right="0.7" top="0.75" bottom="0.75" header="0.3" footer="0.3"/>
  <ignoredErrors>
    <ignoredError sqref="A7 A8:A986"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1CC05-2AD6-411C-9E91-4A422759F608}">
  <sheetPr>
    <tabColor theme="4" tint="0.59999389629810485"/>
  </sheetPr>
  <dimension ref="A1:DE318"/>
  <sheetViews>
    <sheetView topLeftCell="F1" workbookViewId="0">
      <selection activeCell="W4" sqref="W4"/>
    </sheetView>
  </sheetViews>
  <sheetFormatPr defaultColWidth="9" defaultRowHeight="14.25" x14ac:dyDescent="0.45"/>
  <cols>
    <col min="1" max="1" width="32.33203125" style="1" bestFit="1" customWidth="1"/>
    <col min="2" max="2" width="9" style="1"/>
    <col min="3" max="3" width="16.86328125" style="1" customWidth="1"/>
    <col min="4" max="12" width="9" style="1"/>
    <col min="13" max="13" width="17.265625" style="1" bestFit="1" customWidth="1"/>
    <col min="14" max="20" width="9" style="1"/>
    <col min="21" max="21" width="12.06640625" style="1" bestFit="1" customWidth="1"/>
    <col min="22" max="22" width="13.1328125" style="1" bestFit="1" customWidth="1"/>
    <col min="23" max="23" width="22.73046875" style="1" bestFit="1" customWidth="1"/>
    <col min="24" max="24" width="13.9296875" style="3" customWidth="1"/>
    <col min="25" max="25" width="12.06640625" style="3" bestFit="1" customWidth="1"/>
    <col min="26" max="26" width="13.1328125" style="3" bestFit="1" customWidth="1"/>
    <col min="27" max="27" width="22.73046875" style="3" bestFit="1" customWidth="1"/>
    <col min="28" max="28" width="9.1328125" style="1" customWidth="1"/>
    <col min="29" max="29" width="9.796875" style="1" customWidth="1"/>
    <col min="30" max="30" width="12.06640625" style="1" bestFit="1" customWidth="1"/>
    <col min="31" max="31" width="13.1328125" style="1" bestFit="1" customWidth="1"/>
    <col min="32" max="32" width="22.73046875" style="1" bestFit="1" customWidth="1"/>
    <col min="33" max="33" width="14.3984375" style="1" customWidth="1"/>
    <col min="34" max="34" width="15.53125" style="1" customWidth="1"/>
    <col min="35" max="35" width="12.06640625" style="1" bestFit="1" customWidth="1"/>
    <col min="36" max="36" width="13.1328125" style="1" bestFit="1" customWidth="1"/>
    <col min="37" max="37" width="22.73046875" style="1" bestFit="1" customWidth="1"/>
    <col min="38" max="38" width="10.73046875" style="1" customWidth="1"/>
    <col min="39" max="39" width="14.46484375" style="1" customWidth="1"/>
    <col min="40" max="40" width="12.06640625" style="1" bestFit="1" customWidth="1"/>
    <col min="41" max="41" width="13.1328125" style="1" bestFit="1" customWidth="1"/>
    <col min="42" max="42" width="22.73046875" style="1" bestFit="1" customWidth="1"/>
    <col min="43" max="43" width="11.06640625" style="1" customWidth="1"/>
    <col min="44" max="44" width="13.59765625" style="1" customWidth="1"/>
    <col min="45" max="45" width="12.06640625" style="1" bestFit="1" customWidth="1"/>
    <col min="46" max="46" width="13.1328125" style="1" bestFit="1" customWidth="1"/>
    <col min="47" max="47" width="22.73046875" style="1" bestFit="1" customWidth="1"/>
    <col min="48" max="48" width="15.06640625" style="1" customWidth="1"/>
    <col min="49" max="49" width="13.06640625" style="1" customWidth="1"/>
    <col min="50" max="50" width="19.3984375" style="1" bestFit="1" customWidth="1"/>
    <col min="51" max="51" width="14.1328125" style="1" bestFit="1" customWidth="1"/>
    <col min="52" max="52" width="22.73046875" style="1" bestFit="1" customWidth="1"/>
    <col min="53" max="53" width="8.3984375" style="1" customWidth="1"/>
    <col min="54" max="54" width="9" style="1"/>
    <col min="55" max="55" width="19.3984375" style="1" bestFit="1" customWidth="1"/>
    <col min="56" max="56" width="14.1328125" style="1" bestFit="1" customWidth="1"/>
    <col min="57" max="57" width="22.73046875" style="1" bestFit="1" customWidth="1"/>
    <col min="58" max="58" width="10.53125" style="1" customWidth="1"/>
    <col min="59" max="59" width="9" style="1"/>
    <col min="60" max="60" width="19.3984375" style="1" bestFit="1" customWidth="1"/>
    <col min="61" max="61" width="14.1328125" style="1" bestFit="1" customWidth="1"/>
    <col min="62" max="62" width="22.73046875" style="1" bestFit="1" customWidth="1"/>
    <col min="63" max="63" width="12.265625" style="1" customWidth="1"/>
    <col min="64" max="64" width="7.59765625" style="1" customWidth="1"/>
    <col min="65" max="65" width="19.3984375" style="1" bestFit="1" customWidth="1"/>
    <col min="66" max="66" width="14.1328125" style="1" bestFit="1" customWidth="1"/>
    <col min="67" max="67" width="22.73046875" style="1" bestFit="1" customWidth="1"/>
    <col min="68" max="68" width="9.59765625" style="1" customWidth="1"/>
    <col min="69" max="69" width="12.9296875" style="1" customWidth="1"/>
    <col min="70" max="70" width="19.3984375" style="1" bestFit="1" customWidth="1"/>
    <col min="71" max="71" width="14.1328125" style="1" bestFit="1" customWidth="1"/>
    <col min="72" max="72" width="22.73046875" style="1" bestFit="1" customWidth="1"/>
    <col min="73" max="73" width="14.53125" style="1" customWidth="1"/>
    <col min="74" max="74" width="13.46484375" style="1" customWidth="1"/>
    <col min="75" max="75" width="19.3984375" style="1" bestFit="1" customWidth="1"/>
    <col min="76" max="76" width="14.1328125" style="1" bestFit="1" customWidth="1"/>
    <col min="77" max="77" width="22.73046875" style="1" bestFit="1" customWidth="1"/>
    <col min="78" max="78" width="7" style="1" customWidth="1"/>
    <col min="79" max="79" width="11.46484375" style="1" customWidth="1"/>
    <col min="80" max="80" width="19.3984375" style="1" bestFit="1" customWidth="1"/>
    <col min="81" max="81" width="13.1328125" style="1" bestFit="1" customWidth="1"/>
    <col min="82" max="82" width="22.73046875" style="1" bestFit="1" customWidth="1"/>
    <col min="83" max="83" width="8.3984375" style="1" customWidth="1"/>
    <col min="84" max="84" width="9" style="1"/>
    <col min="85" max="85" width="19.3984375" style="1" bestFit="1" customWidth="1"/>
    <col min="86" max="86" width="13.1328125" style="1" bestFit="1" customWidth="1"/>
    <col min="87" max="87" width="22.73046875" style="1" bestFit="1" customWidth="1"/>
    <col min="88" max="88" width="9.1328125" style="1" customWidth="1"/>
    <col min="89" max="89" width="9" style="1"/>
    <col min="90" max="90" width="19.3984375" style="1" bestFit="1" customWidth="1"/>
    <col min="91" max="91" width="13.1328125" style="1" bestFit="1" customWidth="1"/>
    <col min="92" max="92" width="22.73046875" style="1" bestFit="1" customWidth="1"/>
    <col min="93" max="93" width="7.73046875" style="1" customWidth="1"/>
    <col min="94" max="94" width="9" style="1"/>
    <col min="95" max="95" width="19.3984375" style="1" bestFit="1" customWidth="1"/>
    <col min="96" max="96" width="13.1328125" style="1" bestFit="1" customWidth="1"/>
    <col min="97" max="97" width="22.73046875" style="1" bestFit="1" customWidth="1"/>
    <col min="98" max="98" width="8.33203125" style="1" customWidth="1"/>
    <col min="99" max="99" width="9" style="1"/>
    <col min="100" max="100" width="19.3984375" style="1" bestFit="1" customWidth="1"/>
    <col min="101" max="101" width="13.1328125" style="1" bestFit="1" customWidth="1"/>
    <col min="102" max="102" width="22.73046875" style="1" bestFit="1" customWidth="1"/>
    <col min="103" max="103" width="11.1328125" style="1" customWidth="1"/>
    <col min="104" max="104" width="9" style="1"/>
    <col min="105" max="105" width="19.3984375" style="1" bestFit="1" customWidth="1"/>
    <col min="106" max="106" width="13.1328125" style="1" bestFit="1" customWidth="1"/>
    <col min="107" max="107" width="22.73046875" style="1" bestFit="1" customWidth="1"/>
    <col min="108" max="108" width="25" style="1" bestFit="1" customWidth="1"/>
    <col min="109" max="109" width="22.73046875" style="1" bestFit="1" customWidth="1"/>
    <col min="110" max="16384" width="9" style="1"/>
  </cols>
  <sheetData>
    <row r="1" spans="1:109" ht="14.65" thickBot="1" x14ac:dyDescent="0.5">
      <c r="A1" s="1" t="s">
        <v>2291</v>
      </c>
      <c r="B1" s="35">
        <v>44593</v>
      </c>
      <c r="E1" s="113" t="s">
        <v>2294</v>
      </c>
      <c r="F1" s="114"/>
      <c r="G1" s="114"/>
      <c r="H1" s="114"/>
      <c r="I1" s="146"/>
      <c r="M1" s="11" t="s">
        <v>2292</v>
      </c>
      <c r="R1" s="1" t="s">
        <v>35</v>
      </c>
      <c r="U1" s="2" t="s">
        <v>29</v>
      </c>
      <c r="V1" s="1" t="s">
        <v>1119</v>
      </c>
      <c r="Y1" s="2" t="s">
        <v>29</v>
      </c>
      <c r="Z1" s="1" t="s">
        <v>1120</v>
      </c>
      <c r="AA1" s="1"/>
      <c r="AD1" s="2" t="s">
        <v>29</v>
      </c>
      <c r="AE1" s="1" t="s">
        <v>1121</v>
      </c>
      <c r="AI1" s="2" t="s">
        <v>29</v>
      </c>
      <c r="AJ1" s="1" t="s">
        <v>1122</v>
      </c>
      <c r="AN1" s="2" t="s">
        <v>29</v>
      </c>
      <c r="AO1" s="1" t="s">
        <v>1123</v>
      </c>
      <c r="AS1" s="2" t="s">
        <v>29</v>
      </c>
      <c r="AT1" s="1" t="s">
        <v>42</v>
      </c>
      <c r="AX1" s="2" t="s">
        <v>32</v>
      </c>
      <c r="AY1" s="1" t="s">
        <v>34</v>
      </c>
      <c r="BA1" s="3"/>
      <c r="BC1" s="2" t="s">
        <v>32</v>
      </c>
      <c r="BD1" s="1" t="s">
        <v>34</v>
      </c>
      <c r="BF1" s="3"/>
      <c r="BH1" s="2" t="s">
        <v>32</v>
      </c>
      <c r="BI1" s="1" t="s">
        <v>34</v>
      </c>
      <c r="BK1" s="3"/>
      <c r="BL1" s="3"/>
      <c r="BM1" s="2" t="s">
        <v>32</v>
      </c>
      <c r="BN1" s="1" t="s">
        <v>34</v>
      </c>
      <c r="BP1" s="3"/>
      <c r="BQ1" s="3"/>
      <c r="BR1" s="2" t="s">
        <v>32</v>
      </c>
      <c r="BS1" s="1" t="s">
        <v>34</v>
      </c>
      <c r="BU1" s="3"/>
      <c r="BV1" s="3"/>
      <c r="BW1" s="2" t="s">
        <v>32</v>
      </c>
      <c r="BX1" s="1" t="s">
        <v>34</v>
      </c>
      <c r="BZ1" s="3"/>
      <c r="CB1" s="2" t="s">
        <v>32</v>
      </c>
      <c r="CC1" s="1" t="s">
        <v>33</v>
      </c>
      <c r="CE1" s="3"/>
      <c r="CG1" s="2" t="s">
        <v>32</v>
      </c>
      <c r="CH1" s="1" t="s">
        <v>33</v>
      </c>
      <c r="CJ1" s="3"/>
      <c r="CL1" s="2" t="s">
        <v>32</v>
      </c>
      <c r="CM1" s="1" t="s">
        <v>33</v>
      </c>
      <c r="CO1" s="3"/>
      <c r="CQ1" s="2" t="s">
        <v>32</v>
      </c>
      <c r="CR1" s="1" t="s">
        <v>33</v>
      </c>
      <c r="CT1" s="3"/>
      <c r="CV1" s="2" t="s">
        <v>32</v>
      </c>
      <c r="CW1" s="1" t="s">
        <v>33</v>
      </c>
      <c r="CY1" s="3"/>
      <c r="DA1" s="2" t="s">
        <v>32</v>
      </c>
      <c r="DB1" s="1" t="s">
        <v>33</v>
      </c>
      <c r="DD1" s="3"/>
    </row>
    <row r="2" spans="1:109" ht="14.65" thickBot="1" x14ac:dyDescent="0.5">
      <c r="A2" s="1" t="s">
        <v>29</v>
      </c>
      <c r="B2" s="1" t="str">
        <f>'SKU Level Accuracy'!A6</f>
        <v>ALL</v>
      </c>
      <c r="E2" s="140" t="s">
        <v>1122</v>
      </c>
      <c r="F2" s="141" t="s">
        <v>1119</v>
      </c>
      <c r="G2" s="141" t="s">
        <v>1121</v>
      </c>
      <c r="H2" s="141" t="s">
        <v>1123</v>
      </c>
      <c r="I2" s="142" t="s">
        <v>1120</v>
      </c>
      <c r="J2" s="11" t="s">
        <v>42</v>
      </c>
      <c r="K2" s="11" t="s">
        <v>27</v>
      </c>
      <c r="L2" s="1" t="str">
        <f>VLOOKUP(J3,'SKU Level Accuracy'!E:E,1,FALSE)</f>
        <v>SKU-912</v>
      </c>
      <c r="M2" s="1">
        <f>COUNTIF(K:K,"A")</f>
        <v>213</v>
      </c>
      <c r="R2" s="1" t="s">
        <v>42</v>
      </c>
      <c r="S2" s="1">
        <f>SUM(S3:S10)</f>
        <v>999</v>
      </c>
      <c r="Y2" s="1"/>
      <c r="Z2" s="1"/>
      <c r="AA2" s="1"/>
      <c r="AX2" s="2" t="s">
        <v>29</v>
      </c>
      <c r="AY2" s="1" t="s">
        <v>1119</v>
      </c>
      <c r="BA2" s="3"/>
      <c r="BC2" s="2" t="s">
        <v>29</v>
      </c>
      <c r="BD2" s="1" t="s">
        <v>1120</v>
      </c>
      <c r="BF2" s="3"/>
      <c r="BH2" s="2" t="s">
        <v>29</v>
      </c>
      <c r="BI2" s="1" t="s">
        <v>1121</v>
      </c>
      <c r="BK2" s="3"/>
      <c r="BL2" s="3"/>
      <c r="BM2" s="2" t="s">
        <v>29</v>
      </c>
      <c r="BN2" s="1" t="s">
        <v>1122</v>
      </c>
      <c r="BP2" s="3"/>
      <c r="BQ2" s="3"/>
      <c r="BR2" s="2" t="s">
        <v>29</v>
      </c>
      <c r="BS2" s="1" t="s">
        <v>1123</v>
      </c>
      <c r="BU2" s="3"/>
      <c r="BV2" s="3"/>
      <c r="BW2" s="2" t="s">
        <v>29</v>
      </c>
      <c r="BX2" s="1" t="s">
        <v>42</v>
      </c>
      <c r="BZ2" s="3"/>
      <c r="CB2" s="2" t="s">
        <v>29</v>
      </c>
      <c r="CC2" s="1" t="s">
        <v>1119</v>
      </c>
      <c r="CE2" s="3"/>
      <c r="CG2" s="2" t="s">
        <v>29</v>
      </c>
      <c r="CH2" s="1" t="s">
        <v>1120</v>
      </c>
      <c r="CJ2" s="3"/>
      <c r="CL2" s="2" t="s">
        <v>29</v>
      </c>
      <c r="CM2" s="1" t="s">
        <v>1121</v>
      </c>
      <c r="CO2" s="3"/>
      <c r="CQ2" s="2" t="s">
        <v>29</v>
      </c>
      <c r="CR2" s="1" t="s">
        <v>1122</v>
      </c>
      <c r="CT2" s="3"/>
      <c r="CV2" s="2" t="s">
        <v>29</v>
      </c>
      <c r="CW2" s="1" t="s">
        <v>1123</v>
      </c>
      <c r="CY2" s="3"/>
      <c r="DA2" s="2" t="s">
        <v>29</v>
      </c>
      <c r="DB2" s="1" t="s">
        <v>42</v>
      </c>
      <c r="DD2" s="3"/>
    </row>
    <row r="3" spans="1:109" ht="14.65" thickBot="1" x14ac:dyDescent="0.5">
      <c r="B3" s="137" t="s">
        <v>2293</v>
      </c>
      <c r="C3" s="138"/>
      <c r="D3" s="139"/>
      <c r="E3" s="5" t="s">
        <v>121</v>
      </c>
      <c r="F3" s="5" t="s">
        <v>376</v>
      </c>
      <c r="G3" s="5" t="s">
        <v>131</v>
      </c>
      <c r="H3" s="5" t="s">
        <v>651</v>
      </c>
      <c r="I3" s="5" t="s">
        <v>170</v>
      </c>
      <c r="J3" s="5" t="s">
        <v>788</v>
      </c>
      <c r="K3" s="1" t="s">
        <v>28</v>
      </c>
      <c r="L3" s="1" t="str">
        <f>VLOOKUP(J4,'SKU Level Accuracy'!E:E,1,FALSE)</f>
        <v>SKU-1171</v>
      </c>
      <c r="R3" s="1" t="str">
        <f>F2</f>
        <v>Region-1</v>
      </c>
      <c r="S3" s="1">
        <f>COUNTIF('SKU Level Accuracy'!B:B,Master!R3)</f>
        <v>74</v>
      </c>
      <c r="U3" s="2" t="s">
        <v>40</v>
      </c>
      <c r="V3" s="1" t="s">
        <v>61</v>
      </c>
      <c r="W3" s="1" t="s">
        <v>51</v>
      </c>
      <c r="X3"/>
      <c r="Y3" s="2" t="s">
        <v>40</v>
      </c>
      <c r="Z3" s="1" t="s">
        <v>61</v>
      </c>
      <c r="AA3" s="1" t="s">
        <v>51</v>
      </c>
      <c r="AB3"/>
      <c r="AD3" s="2" t="s">
        <v>40</v>
      </c>
      <c r="AE3" s="1" t="s">
        <v>61</v>
      </c>
      <c r="AF3" s="1" t="s">
        <v>51</v>
      </c>
      <c r="AG3"/>
      <c r="AI3" s="2" t="s">
        <v>40</v>
      </c>
      <c r="AJ3" s="1" t="s">
        <v>61</v>
      </c>
      <c r="AK3" s="1" t="s">
        <v>51</v>
      </c>
      <c r="AL3"/>
      <c r="AN3" s="2" t="s">
        <v>40</v>
      </c>
      <c r="AO3" s="1" t="s">
        <v>61</v>
      </c>
      <c r="AP3" s="1" t="s">
        <v>51</v>
      </c>
      <c r="AQ3"/>
      <c r="AS3" s="2" t="s">
        <v>40</v>
      </c>
      <c r="AT3" s="1" t="s">
        <v>61</v>
      </c>
      <c r="AU3" s="1" t="s">
        <v>51</v>
      </c>
      <c r="AV3"/>
      <c r="AW3"/>
      <c r="BA3" s="3"/>
      <c r="BF3" s="3"/>
      <c r="BK3" s="3"/>
      <c r="BL3" s="3"/>
      <c r="BP3" s="3"/>
      <c r="BQ3" s="3"/>
      <c r="BU3" s="3"/>
      <c r="BV3" s="3"/>
      <c r="BZ3" s="3"/>
      <c r="CE3" s="3"/>
      <c r="CJ3" s="3"/>
      <c r="CO3" s="3"/>
      <c r="CT3" s="3"/>
      <c r="CY3" s="3"/>
      <c r="DD3" s="3"/>
    </row>
    <row r="4" spans="1:109" ht="14.65" thickBot="1" x14ac:dyDescent="0.5">
      <c r="B4" s="134">
        <v>0</v>
      </c>
      <c r="C4" s="135">
        <v>0.1</v>
      </c>
      <c r="D4" s="136" t="s">
        <v>7</v>
      </c>
      <c r="E4" s="5" t="s">
        <v>122</v>
      </c>
      <c r="F4" s="5" t="s">
        <v>377</v>
      </c>
      <c r="G4" s="5" t="s">
        <v>138</v>
      </c>
      <c r="H4" s="5" t="s">
        <v>650</v>
      </c>
      <c r="I4" s="5" t="s">
        <v>416</v>
      </c>
      <c r="J4" s="5" t="s">
        <v>989</v>
      </c>
      <c r="K4" s="1" t="s">
        <v>28</v>
      </c>
      <c r="N4" s="137" t="s">
        <v>81</v>
      </c>
      <c r="O4" s="138"/>
      <c r="P4" s="139"/>
      <c r="R4" s="1" t="str">
        <f>I2</f>
        <v>Region-2</v>
      </c>
      <c r="S4" s="1">
        <f>COUNTIF('SKU Level Accuracy'!B:B,Master!R4)</f>
        <v>40</v>
      </c>
      <c r="U4" s="4" t="s">
        <v>509</v>
      </c>
      <c r="V4" s="5">
        <v>82216.030459696252</v>
      </c>
      <c r="W4" s="5">
        <v>78991.872402453271</v>
      </c>
      <c r="X4"/>
      <c r="Y4" s="4" t="s">
        <v>990</v>
      </c>
      <c r="Z4" s="6">
        <v>444293.60016995191</v>
      </c>
      <c r="AA4" s="5">
        <v>33586.697794277396</v>
      </c>
      <c r="AB4"/>
      <c r="AC4" s="5"/>
      <c r="AD4" s="4" t="s">
        <v>989</v>
      </c>
      <c r="AE4" s="6">
        <v>628940.77674528898</v>
      </c>
      <c r="AF4" s="5">
        <v>102126.98820855177</v>
      </c>
      <c r="AG4"/>
      <c r="AH4" s="5"/>
      <c r="AI4" s="4" t="s">
        <v>274</v>
      </c>
      <c r="AJ4" s="6">
        <v>246762.119084448</v>
      </c>
      <c r="AK4" s="5">
        <v>235391.90279211081</v>
      </c>
      <c r="AL4"/>
      <c r="AM4" s="5"/>
      <c r="AN4" s="4" t="s">
        <v>788</v>
      </c>
      <c r="AO4" s="6">
        <v>808193.99915275362</v>
      </c>
      <c r="AP4" s="5">
        <v>185183.60851358622</v>
      </c>
      <c r="AQ4"/>
      <c r="AR4" s="5"/>
      <c r="AS4" s="4" t="s">
        <v>274</v>
      </c>
      <c r="AT4" s="5">
        <v>246762.119084448</v>
      </c>
      <c r="AU4" s="5">
        <v>235391.90279211081</v>
      </c>
      <c r="AV4"/>
      <c r="AW4"/>
      <c r="AY4" s="2" t="s">
        <v>45</v>
      </c>
      <c r="BA4"/>
      <c r="BD4" s="2" t="s">
        <v>45</v>
      </c>
      <c r="BF4"/>
      <c r="BI4" s="2" t="s">
        <v>45</v>
      </c>
      <c r="BK4"/>
      <c r="BN4" s="2" t="s">
        <v>45</v>
      </c>
      <c r="BP4"/>
      <c r="BS4" s="2" t="s">
        <v>45</v>
      </c>
      <c r="BU4"/>
      <c r="BX4" s="2" t="s">
        <v>45</v>
      </c>
      <c r="BZ4"/>
      <c r="CA4"/>
      <c r="CC4" s="2" t="s">
        <v>45</v>
      </c>
      <c r="CE4"/>
      <c r="CH4" s="2" t="s">
        <v>45</v>
      </c>
      <c r="CJ4"/>
      <c r="CM4" s="2" t="s">
        <v>45</v>
      </c>
      <c r="CO4"/>
      <c r="CR4" s="2" t="s">
        <v>45</v>
      </c>
      <c r="CT4"/>
      <c r="CW4" s="2" t="s">
        <v>45</v>
      </c>
      <c r="CY4"/>
      <c r="DB4" s="2" t="s">
        <v>45</v>
      </c>
      <c r="DD4"/>
      <c r="DE4"/>
    </row>
    <row r="5" spans="1:109" x14ac:dyDescent="0.45">
      <c r="B5" s="129">
        <v>0.11</v>
      </c>
      <c r="C5" s="128">
        <v>0.2</v>
      </c>
      <c r="D5" s="130" t="s">
        <v>8</v>
      </c>
      <c r="E5" s="5" t="s">
        <v>123</v>
      </c>
      <c r="F5" s="5" t="s">
        <v>412</v>
      </c>
      <c r="G5" s="5" t="s">
        <v>145</v>
      </c>
      <c r="H5" s="5" t="s">
        <v>1038</v>
      </c>
      <c r="I5" s="5" t="s">
        <v>419</v>
      </c>
      <c r="J5" s="5" t="s">
        <v>990</v>
      </c>
      <c r="K5" s="1" t="s">
        <v>28</v>
      </c>
      <c r="N5" s="134">
        <v>0</v>
      </c>
      <c r="O5" s="135">
        <v>0.1</v>
      </c>
      <c r="P5" s="136" t="s">
        <v>73</v>
      </c>
      <c r="R5" s="1" t="str">
        <f>G2</f>
        <v>Region-3</v>
      </c>
      <c r="S5" s="1">
        <f>COUNTIF('SKU Level Accuracy'!B:B,Master!R5)</f>
        <v>230</v>
      </c>
      <c r="U5" s="4" t="s">
        <v>621</v>
      </c>
      <c r="V5" s="5">
        <v>13521.364854111407</v>
      </c>
      <c r="W5" s="5">
        <v>77120.203289124664</v>
      </c>
      <c r="X5"/>
      <c r="Y5" s="4" t="s">
        <v>419</v>
      </c>
      <c r="Z5" s="6">
        <v>37791.032047999994</v>
      </c>
      <c r="AA5" s="5">
        <v>12602.853451999996</v>
      </c>
      <c r="AB5"/>
      <c r="AC5" s="5"/>
      <c r="AD5" s="4" t="s">
        <v>577</v>
      </c>
      <c r="AE5" s="6">
        <v>0</v>
      </c>
      <c r="AF5" s="5">
        <v>67393.466072623953</v>
      </c>
      <c r="AG5"/>
      <c r="AH5" s="5"/>
      <c r="AI5" s="4" t="s">
        <v>275</v>
      </c>
      <c r="AJ5" s="6">
        <v>152903.08578347843</v>
      </c>
      <c r="AK5" s="5">
        <v>137454.65800314362</v>
      </c>
      <c r="AL5"/>
      <c r="AM5" s="5"/>
      <c r="AN5" s="4" t="s">
        <v>988</v>
      </c>
      <c r="AO5" s="6">
        <v>226572.14894162933</v>
      </c>
      <c r="AP5" s="5">
        <v>149335.63052131061</v>
      </c>
      <c r="AQ5"/>
      <c r="AR5" s="5"/>
      <c r="AS5" s="4" t="s">
        <v>788</v>
      </c>
      <c r="AT5" s="5">
        <v>808193.99915275362</v>
      </c>
      <c r="AU5" s="5">
        <v>185183.60851358622</v>
      </c>
      <c r="AV5"/>
      <c r="AW5"/>
      <c r="AX5" s="2" t="s">
        <v>25</v>
      </c>
      <c r="AY5" s="1" t="s">
        <v>61</v>
      </c>
      <c r="AZ5" s="1" t="s">
        <v>51</v>
      </c>
      <c r="BA5"/>
      <c r="BC5" s="2" t="s">
        <v>25</v>
      </c>
      <c r="BD5" s="1" t="s">
        <v>61</v>
      </c>
      <c r="BE5" s="1" t="s">
        <v>51</v>
      </c>
      <c r="BF5"/>
      <c r="BH5" s="2" t="s">
        <v>25</v>
      </c>
      <c r="BI5" s="1" t="s">
        <v>61</v>
      </c>
      <c r="BJ5" s="1" t="s">
        <v>51</v>
      </c>
      <c r="BK5"/>
      <c r="BM5" s="2" t="s">
        <v>25</v>
      </c>
      <c r="BN5" s="1" t="s">
        <v>61</v>
      </c>
      <c r="BO5" s="1" t="s">
        <v>51</v>
      </c>
      <c r="BP5"/>
      <c r="BR5" s="2" t="s">
        <v>25</v>
      </c>
      <c r="BS5" s="1" t="s">
        <v>61</v>
      </c>
      <c r="BT5" s="1" t="s">
        <v>51</v>
      </c>
      <c r="BU5"/>
      <c r="BW5" s="2" t="s">
        <v>25</v>
      </c>
      <c r="BX5" s="1" t="s">
        <v>61</v>
      </c>
      <c r="BY5" s="1" t="s">
        <v>51</v>
      </c>
      <c r="BZ5"/>
      <c r="CA5"/>
      <c r="CB5" s="2" t="s">
        <v>25</v>
      </c>
      <c r="CC5" s="1" t="s">
        <v>61</v>
      </c>
      <c r="CD5" s="1" t="s">
        <v>51</v>
      </c>
      <c r="CE5"/>
      <c r="CG5" s="2" t="s">
        <v>25</v>
      </c>
      <c r="CH5" s="1" t="s">
        <v>61</v>
      </c>
      <c r="CI5" s="1" t="s">
        <v>51</v>
      </c>
      <c r="CJ5"/>
      <c r="CL5" s="2" t="s">
        <v>25</v>
      </c>
      <c r="CM5" s="1" t="s">
        <v>61</v>
      </c>
      <c r="CN5" s="1" t="s">
        <v>51</v>
      </c>
      <c r="CO5"/>
      <c r="CQ5" s="2" t="s">
        <v>25</v>
      </c>
      <c r="CR5" s="1" t="s">
        <v>61</v>
      </c>
      <c r="CS5" s="1" t="s">
        <v>51</v>
      </c>
      <c r="CT5"/>
      <c r="CV5" s="2" t="s">
        <v>25</v>
      </c>
      <c r="CW5" s="1" t="s">
        <v>61</v>
      </c>
      <c r="CX5" s="1" t="s">
        <v>51</v>
      </c>
      <c r="CY5"/>
      <c r="DA5" s="2" t="s">
        <v>25</v>
      </c>
      <c r="DB5" s="1" t="s">
        <v>61</v>
      </c>
      <c r="DC5" s="1" t="s">
        <v>51</v>
      </c>
      <c r="DD5"/>
      <c r="DE5"/>
    </row>
    <row r="6" spans="1:109" x14ac:dyDescent="0.45">
      <c r="B6" s="129">
        <v>0.21</v>
      </c>
      <c r="C6" s="128">
        <v>0.3</v>
      </c>
      <c r="D6" s="130" t="s">
        <v>9</v>
      </c>
      <c r="E6" s="5" t="s">
        <v>125</v>
      </c>
      <c r="F6" s="5" t="s">
        <v>413</v>
      </c>
      <c r="G6" s="5" t="s">
        <v>148</v>
      </c>
      <c r="H6" s="5" t="s">
        <v>277</v>
      </c>
      <c r="I6" s="5" t="s">
        <v>574</v>
      </c>
      <c r="J6" s="5" t="s">
        <v>988</v>
      </c>
      <c r="K6" s="1" t="s">
        <v>28</v>
      </c>
      <c r="N6" s="129">
        <v>0.24990000000000001</v>
      </c>
      <c r="O6" s="128">
        <v>0.2</v>
      </c>
      <c r="P6" s="130" t="s">
        <v>72</v>
      </c>
      <c r="R6" s="1" t="str">
        <f>E2</f>
        <v>Region-4</v>
      </c>
      <c r="S6" s="1">
        <f>COUNTIF('SKU Level Accuracy'!B:B,Master!R6)</f>
        <v>457</v>
      </c>
      <c r="U6" s="4" t="s">
        <v>623</v>
      </c>
      <c r="V6" s="5">
        <v>15254.979491553358</v>
      </c>
      <c r="W6" s="5">
        <v>74649.425809916225</v>
      </c>
      <c r="X6"/>
      <c r="Y6" s="4" t="s">
        <v>1023</v>
      </c>
      <c r="Z6" s="6">
        <v>43443.602066002954</v>
      </c>
      <c r="AA6" s="5">
        <v>11621.947977000746</v>
      </c>
      <c r="AB6"/>
      <c r="AC6" s="5"/>
      <c r="AD6" s="4" t="s">
        <v>779</v>
      </c>
      <c r="AE6" s="6">
        <v>73480.956836738667</v>
      </c>
      <c r="AF6" s="5">
        <v>31836.195327718888</v>
      </c>
      <c r="AG6"/>
      <c r="AH6" s="5"/>
      <c r="AI6" s="4" t="s">
        <v>241</v>
      </c>
      <c r="AJ6" s="6">
        <v>65650.528540579588</v>
      </c>
      <c r="AK6" s="5">
        <v>101067.92214690078</v>
      </c>
      <c r="AL6"/>
      <c r="AM6" s="5"/>
      <c r="AN6" s="4" t="s">
        <v>257</v>
      </c>
      <c r="AO6" s="6">
        <v>278854.38023676473</v>
      </c>
      <c r="AP6" s="5">
        <v>101149.57508970588</v>
      </c>
      <c r="AQ6"/>
      <c r="AR6" s="5"/>
      <c r="AS6" s="4" t="s">
        <v>988</v>
      </c>
      <c r="AT6" s="5">
        <v>226572.14894162933</v>
      </c>
      <c r="AU6" s="5">
        <v>149335.63052131061</v>
      </c>
      <c r="AV6"/>
      <c r="AW6"/>
      <c r="AX6" s="7" t="s">
        <v>930</v>
      </c>
      <c r="AY6" s="38">
        <v>48038.289501258696</v>
      </c>
      <c r="AZ6" s="38">
        <v>42454.173393703823</v>
      </c>
      <c r="BA6"/>
      <c r="BC6" s="7" t="s">
        <v>912</v>
      </c>
      <c r="BD6" s="5">
        <v>12175.619047619048</v>
      </c>
      <c r="BE6" s="5">
        <v>8632.7619047619046</v>
      </c>
      <c r="BF6"/>
      <c r="BH6" s="7" t="s">
        <v>779</v>
      </c>
      <c r="BI6" s="5">
        <v>73480.956836738667</v>
      </c>
      <c r="BJ6" s="5">
        <v>31836.195327718888</v>
      </c>
      <c r="BK6"/>
      <c r="BL6" s="5"/>
      <c r="BM6" s="7" t="s">
        <v>274</v>
      </c>
      <c r="BN6" s="6">
        <v>246762.119084448</v>
      </c>
      <c r="BO6" s="6">
        <v>235391.90279211081</v>
      </c>
      <c r="BP6"/>
      <c r="BQ6" s="5"/>
      <c r="BR6" s="7" t="s">
        <v>788</v>
      </c>
      <c r="BS6" s="5">
        <v>808193.99915275362</v>
      </c>
      <c r="BT6" s="5">
        <v>185183.60851358622</v>
      </c>
      <c r="BU6"/>
      <c r="BV6" s="5"/>
      <c r="BW6" s="7" t="s">
        <v>274</v>
      </c>
      <c r="BX6" s="5">
        <v>246762.119084448</v>
      </c>
      <c r="BY6" s="5">
        <v>235391.90279211081</v>
      </c>
      <c r="BZ6"/>
      <c r="CA6"/>
      <c r="CB6" s="7" t="s">
        <v>509</v>
      </c>
      <c r="CC6" s="5">
        <v>82216.030459696252</v>
      </c>
      <c r="CD6" s="5">
        <v>78991.872402453271</v>
      </c>
      <c r="CE6"/>
      <c r="CG6" s="7" t="s">
        <v>419</v>
      </c>
      <c r="CH6" s="5">
        <v>37791.032047999994</v>
      </c>
      <c r="CI6" s="5">
        <v>12602.853451999996</v>
      </c>
      <c r="CJ6"/>
      <c r="CL6" s="7" t="s">
        <v>989</v>
      </c>
      <c r="CM6" s="5">
        <v>628940.77674528898</v>
      </c>
      <c r="CN6" s="5">
        <v>102126.98820855177</v>
      </c>
      <c r="CO6"/>
      <c r="CQ6" s="7" t="s">
        <v>962</v>
      </c>
      <c r="CR6" s="5">
        <v>152023.7393176764</v>
      </c>
      <c r="CS6" s="5">
        <v>63164.267342812469</v>
      </c>
      <c r="CT6"/>
      <c r="CV6" s="7" t="s">
        <v>988</v>
      </c>
      <c r="CW6" s="5">
        <v>226572.14894162933</v>
      </c>
      <c r="CX6" s="5">
        <v>149335.63052131061</v>
      </c>
      <c r="CY6"/>
      <c r="DA6" s="7" t="s">
        <v>988</v>
      </c>
      <c r="DB6" s="5">
        <v>226572.14894162933</v>
      </c>
      <c r="DC6" s="5">
        <v>149335.63052131061</v>
      </c>
      <c r="DD6"/>
      <c r="DE6"/>
    </row>
    <row r="7" spans="1:109" x14ac:dyDescent="0.45">
      <c r="B7" s="129">
        <v>0.31</v>
      </c>
      <c r="C7" s="128">
        <v>0.4</v>
      </c>
      <c r="D7" s="130" t="s">
        <v>10</v>
      </c>
      <c r="E7" s="5" t="s">
        <v>126</v>
      </c>
      <c r="F7" s="5" t="s">
        <v>467</v>
      </c>
      <c r="G7" s="5" t="s">
        <v>149</v>
      </c>
      <c r="H7" s="5" t="s">
        <v>1024</v>
      </c>
      <c r="I7" s="5" t="s">
        <v>639</v>
      </c>
      <c r="J7" s="5" t="s">
        <v>962</v>
      </c>
      <c r="K7" s="1" t="s">
        <v>28</v>
      </c>
      <c r="N7" s="129">
        <v>0.49998999999999999</v>
      </c>
      <c r="O7" s="128">
        <v>0.3</v>
      </c>
      <c r="P7" s="130" t="s">
        <v>71</v>
      </c>
      <c r="R7" s="1" t="str">
        <f>H2</f>
        <v>Region-5</v>
      </c>
      <c r="S7" s="1">
        <f>COUNTIF('SKU Level Accuracy'!B:B,Master!R7)</f>
        <v>198</v>
      </c>
      <c r="U7" s="4" t="s">
        <v>930</v>
      </c>
      <c r="V7" s="5">
        <v>48038.289501258696</v>
      </c>
      <c r="W7" s="5">
        <v>42454.173393703823</v>
      </c>
      <c r="X7"/>
      <c r="Y7" s="4" t="s">
        <v>867</v>
      </c>
      <c r="Z7" s="6">
        <v>32530.895005024857</v>
      </c>
      <c r="AA7" s="5">
        <v>11391.124751822314</v>
      </c>
      <c r="AB7"/>
      <c r="AC7" s="5"/>
      <c r="AD7" s="4" t="s">
        <v>739</v>
      </c>
      <c r="AE7" s="6">
        <v>0</v>
      </c>
      <c r="AF7" s="5">
        <v>27840.596506987287</v>
      </c>
      <c r="AG7"/>
      <c r="AH7" s="5"/>
      <c r="AI7" s="4" t="s">
        <v>444</v>
      </c>
      <c r="AJ7" s="6">
        <v>9965.6787999999997</v>
      </c>
      <c r="AK7" s="5">
        <v>87102.621199999994</v>
      </c>
      <c r="AL7"/>
      <c r="AM7" s="5"/>
      <c r="AN7" s="4" t="s">
        <v>357</v>
      </c>
      <c r="AO7" s="6">
        <v>115647.09610540699</v>
      </c>
      <c r="AP7" s="5">
        <v>68036.347518174618</v>
      </c>
      <c r="AQ7"/>
      <c r="AR7" s="5"/>
      <c r="AS7" s="4" t="s">
        <v>275</v>
      </c>
      <c r="AT7" s="5">
        <v>152903.08578347843</v>
      </c>
      <c r="AU7" s="5">
        <v>137454.65800314362</v>
      </c>
      <c r="AV7"/>
      <c r="AW7"/>
      <c r="AX7" s="7" t="s">
        <v>625</v>
      </c>
      <c r="AY7" s="38">
        <v>63929.216667809385</v>
      </c>
      <c r="AZ7" s="38">
        <v>33773.925786767228</v>
      </c>
      <c r="BA7"/>
      <c r="BC7" s="7" t="s">
        <v>1028</v>
      </c>
      <c r="BD7" s="5">
        <v>11195.519999999999</v>
      </c>
      <c r="BE7" s="5">
        <v>2627.5199999999986</v>
      </c>
      <c r="BF7"/>
      <c r="BH7" s="7" t="s">
        <v>638</v>
      </c>
      <c r="BI7" s="5">
        <v>13952.75</v>
      </c>
      <c r="BJ7" s="5">
        <v>13863.5</v>
      </c>
      <c r="BK7"/>
      <c r="BL7" s="5"/>
      <c r="BM7" s="7" t="s">
        <v>275</v>
      </c>
      <c r="BN7" s="6">
        <v>152903.08578347843</v>
      </c>
      <c r="BO7" s="6">
        <v>137454.65800314362</v>
      </c>
      <c r="BP7"/>
      <c r="BQ7" s="5"/>
      <c r="BR7" s="7" t="s">
        <v>257</v>
      </c>
      <c r="BS7" s="5">
        <v>278854.38023676473</v>
      </c>
      <c r="BT7" s="5">
        <v>101149.57508970588</v>
      </c>
      <c r="BU7"/>
      <c r="BV7" s="5"/>
      <c r="BW7" s="7" t="s">
        <v>788</v>
      </c>
      <c r="BX7" s="5">
        <v>808193.99915275362</v>
      </c>
      <c r="BY7" s="5">
        <v>185183.60851358622</v>
      </c>
      <c r="BZ7"/>
      <c r="CA7"/>
      <c r="CB7" s="7" t="s">
        <v>621</v>
      </c>
      <c r="CC7" s="5">
        <v>13521.364854111407</v>
      </c>
      <c r="CD7" s="5">
        <v>77120.203289124664</v>
      </c>
      <c r="CE7"/>
      <c r="CG7" s="7" t="s">
        <v>1023</v>
      </c>
      <c r="CH7" s="5">
        <v>43443.602066002954</v>
      </c>
      <c r="CI7" s="5">
        <v>11621.947977000746</v>
      </c>
      <c r="CJ7"/>
      <c r="CL7" s="7" t="s">
        <v>790</v>
      </c>
      <c r="CM7" s="5">
        <v>39166.268527250482</v>
      </c>
      <c r="CN7" s="5">
        <v>21261.826750439468</v>
      </c>
      <c r="CO7"/>
      <c r="CQ7" s="7" t="s">
        <v>956</v>
      </c>
      <c r="CR7" s="5">
        <v>104614.878681613</v>
      </c>
      <c r="CS7" s="5">
        <v>47364.316032722723</v>
      </c>
      <c r="CT7"/>
      <c r="CV7" s="7" t="s">
        <v>357</v>
      </c>
      <c r="CW7" s="5">
        <v>115647.09610540699</v>
      </c>
      <c r="CX7" s="5">
        <v>68036.347518174618</v>
      </c>
      <c r="CY7"/>
      <c r="DA7" s="7" t="s">
        <v>989</v>
      </c>
      <c r="DB7" s="5">
        <v>628940.77674528898</v>
      </c>
      <c r="DC7" s="5">
        <v>102126.98820855177</v>
      </c>
      <c r="DD7"/>
      <c r="DE7"/>
    </row>
    <row r="8" spans="1:109" x14ac:dyDescent="0.45">
      <c r="B8" s="129">
        <v>0.41</v>
      </c>
      <c r="C8" s="128">
        <v>0.5</v>
      </c>
      <c r="D8" s="130" t="s">
        <v>11</v>
      </c>
      <c r="E8" s="5" t="s">
        <v>157</v>
      </c>
      <c r="F8" s="5" t="s">
        <v>532</v>
      </c>
      <c r="G8" s="5" t="s">
        <v>151</v>
      </c>
      <c r="H8" s="5" t="s">
        <v>357</v>
      </c>
      <c r="I8" s="5" t="s">
        <v>775</v>
      </c>
      <c r="J8" s="5" t="s">
        <v>768</v>
      </c>
      <c r="K8" s="1" t="s">
        <v>28</v>
      </c>
      <c r="N8" s="129">
        <v>0.79998999999999998</v>
      </c>
      <c r="O8" s="128">
        <v>0.4</v>
      </c>
      <c r="P8" s="130" t="s">
        <v>70</v>
      </c>
      <c r="U8" s="4" t="s">
        <v>624</v>
      </c>
      <c r="V8" s="5">
        <v>8872.857</v>
      </c>
      <c r="W8" s="5">
        <v>38998.781061396134</v>
      </c>
      <c r="X8"/>
      <c r="Y8" s="4" t="s">
        <v>911</v>
      </c>
      <c r="Z8" s="6">
        <v>41617.760582835566</v>
      </c>
      <c r="AA8" s="5">
        <v>11084.468913402285</v>
      </c>
      <c r="AB8"/>
      <c r="AC8" s="5"/>
      <c r="AD8" s="4" t="s">
        <v>790</v>
      </c>
      <c r="AE8" s="6">
        <v>39166.268527250482</v>
      </c>
      <c r="AF8" s="5">
        <v>21261.826750439468</v>
      </c>
      <c r="AG8"/>
      <c r="AH8" s="5"/>
      <c r="AI8" s="4" t="s">
        <v>615</v>
      </c>
      <c r="AJ8" s="6">
        <v>29031.96074956896</v>
      </c>
      <c r="AK8" s="5">
        <v>80028.74830215516</v>
      </c>
      <c r="AL8"/>
      <c r="AM8" s="5"/>
      <c r="AN8" s="4" t="s">
        <v>202</v>
      </c>
      <c r="AO8" s="6">
        <v>2808.5002875438036</v>
      </c>
      <c r="AP8" s="5">
        <v>46753.269492640968</v>
      </c>
      <c r="AQ8"/>
      <c r="AR8" s="5"/>
      <c r="AS8" s="4" t="s">
        <v>989</v>
      </c>
      <c r="AT8" s="5">
        <v>628940.77674528898</v>
      </c>
      <c r="AU8" s="5">
        <v>102126.98820855177</v>
      </c>
      <c r="AV8"/>
      <c r="AW8"/>
      <c r="AX8" s="7" t="s">
        <v>648</v>
      </c>
      <c r="AY8" s="38">
        <v>62089.588608658371</v>
      </c>
      <c r="AZ8" s="38">
        <v>21980.03524389198</v>
      </c>
      <c r="BA8"/>
      <c r="BC8" s="7" t="s">
        <v>864</v>
      </c>
      <c r="BD8" s="5">
        <v>1892.5500000000002</v>
      </c>
      <c r="BE8" s="5">
        <v>264.55000000000018</v>
      </c>
      <c r="BF8"/>
      <c r="BH8" s="7" t="s">
        <v>781</v>
      </c>
      <c r="BI8" s="5">
        <v>29691.502695398955</v>
      </c>
      <c r="BJ8" s="5">
        <v>13171.749712053839</v>
      </c>
      <c r="BK8"/>
      <c r="BL8" s="5"/>
      <c r="BM8" s="7" t="s">
        <v>771</v>
      </c>
      <c r="BN8" s="6">
        <v>31061.249003834575</v>
      </c>
      <c r="BO8" s="6">
        <v>16555.32310725189</v>
      </c>
      <c r="BP8"/>
      <c r="BQ8" s="5"/>
      <c r="BR8" s="7" t="s">
        <v>258</v>
      </c>
      <c r="BS8" s="5">
        <v>54303.289582346311</v>
      </c>
      <c r="BT8" s="5">
        <v>19041.413230173384</v>
      </c>
      <c r="BU8"/>
      <c r="BV8" s="5"/>
      <c r="BW8" s="7" t="s">
        <v>275</v>
      </c>
      <c r="BX8" s="5">
        <v>152903.08578347843</v>
      </c>
      <c r="BY8" s="5">
        <v>137454.65800314362</v>
      </c>
      <c r="BZ8"/>
      <c r="CA8"/>
      <c r="CB8" s="7" t="s">
        <v>623</v>
      </c>
      <c r="CC8" s="5">
        <v>15254.979491553358</v>
      </c>
      <c r="CD8" s="5">
        <v>74649.425809916225</v>
      </c>
      <c r="CE8"/>
      <c r="CG8" s="7" t="s">
        <v>867</v>
      </c>
      <c r="CH8" s="5">
        <v>32530.895005024857</v>
      </c>
      <c r="CI8" s="5">
        <v>11391.124751822314</v>
      </c>
      <c r="CJ8"/>
      <c r="CL8" s="7" t="s">
        <v>138</v>
      </c>
      <c r="CM8" s="5">
        <v>90.484308962073854</v>
      </c>
      <c r="CN8" s="5">
        <v>13678.867054831773</v>
      </c>
      <c r="CO8"/>
      <c r="CQ8" s="7" t="s">
        <v>768</v>
      </c>
      <c r="CR8" s="5">
        <v>96228.568777570254</v>
      </c>
      <c r="CS8" s="5">
        <v>77082.075365828307</v>
      </c>
      <c r="CT8"/>
      <c r="CV8" s="7" t="s">
        <v>202</v>
      </c>
      <c r="CW8" s="5">
        <v>2808.5002875438036</v>
      </c>
      <c r="CX8" s="5">
        <v>46753.269492640968</v>
      </c>
      <c r="CY8"/>
      <c r="DA8" s="7" t="s">
        <v>241</v>
      </c>
      <c r="DB8" s="5">
        <v>65650.528540579588</v>
      </c>
      <c r="DC8" s="5">
        <v>101067.92214690078</v>
      </c>
      <c r="DD8"/>
      <c r="DE8"/>
    </row>
    <row r="9" spans="1:109" x14ac:dyDescent="0.45">
      <c r="B9" s="129">
        <v>0.51</v>
      </c>
      <c r="C9" s="128">
        <v>0.6</v>
      </c>
      <c r="D9" s="130" t="s">
        <v>13</v>
      </c>
      <c r="E9" s="5" t="s">
        <v>158</v>
      </c>
      <c r="F9" s="5" t="s">
        <v>533</v>
      </c>
      <c r="G9" s="5" t="s">
        <v>152</v>
      </c>
      <c r="H9" s="5" t="s">
        <v>1027</v>
      </c>
      <c r="I9" s="5" t="s">
        <v>867</v>
      </c>
      <c r="J9" s="5" t="s">
        <v>257</v>
      </c>
      <c r="K9" s="1" t="s">
        <v>28</v>
      </c>
      <c r="N9" s="129">
        <v>1.1999899999999999</v>
      </c>
      <c r="O9" s="128">
        <v>0.5</v>
      </c>
      <c r="P9" s="130" t="s">
        <v>74</v>
      </c>
      <c r="U9" s="4" t="s">
        <v>625</v>
      </c>
      <c r="V9" s="5">
        <v>63929.216667809385</v>
      </c>
      <c r="W9" s="5">
        <v>33773.925786767228</v>
      </c>
      <c r="X9"/>
      <c r="Y9" s="4" t="s">
        <v>912</v>
      </c>
      <c r="Z9" s="6">
        <v>12175.619047619048</v>
      </c>
      <c r="AA9" s="5">
        <v>8632.7619047619046</v>
      </c>
      <c r="AB9"/>
      <c r="AC9" s="5"/>
      <c r="AD9" s="4" t="s">
        <v>208</v>
      </c>
      <c r="AE9" s="6">
        <v>0</v>
      </c>
      <c r="AF9" s="5">
        <v>14341.655672399835</v>
      </c>
      <c r="AG9"/>
      <c r="AH9" s="5"/>
      <c r="AI9" s="4" t="s">
        <v>768</v>
      </c>
      <c r="AJ9" s="6">
        <v>96228.568777570254</v>
      </c>
      <c r="AK9" s="5">
        <v>77082.075365828307</v>
      </c>
      <c r="AL9"/>
      <c r="AM9" s="5"/>
      <c r="AN9" s="4" t="s">
        <v>356</v>
      </c>
      <c r="AO9" s="6">
        <v>51681.693923731764</v>
      </c>
      <c r="AP9" s="5">
        <v>46697.165068143418</v>
      </c>
      <c r="AQ9"/>
      <c r="AR9" s="5"/>
      <c r="AS9" s="4" t="s">
        <v>257</v>
      </c>
      <c r="AT9" s="5">
        <v>278854.38023676473</v>
      </c>
      <c r="AU9" s="5">
        <v>101149.57508970588</v>
      </c>
      <c r="AV9"/>
      <c r="AW9"/>
      <c r="AX9" s="7" t="s">
        <v>797</v>
      </c>
      <c r="AY9" s="38">
        <v>30846.288448598127</v>
      </c>
      <c r="AZ9" s="38">
        <v>16565.599352024918</v>
      </c>
      <c r="BA9"/>
      <c r="BC9"/>
      <c r="BD9"/>
      <c r="BE9"/>
      <c r="BF9"/>
      <c r="BH9" s="7" t="s">
        <v>818</v>
      </c>
      <c r="BI9" s="5">
        <v>42658.160354034</v>
      </c>
      <c r="BJ9" s="5">
        <v>10550.558100508482</v>
      </c>
      <c r="BK9"/>
      <c r="BL9" s="5"/>
      <c r="BM9" s="7" t="s">
        <v>687</v>
      </c>
      <c r="BN9" s="6">
        <v>43772.51529694935</v>
      </c>
      <c r="BO9" s="6">
        <v>16044.992938239877</v>
      </c>
      <c r="BP9"/>
      <c r="BQ9" s="5"/>
      <c r="BR9" s="7" t="s">
        <v>705</v>
      </c>
      <c r="BS9" s="5">
        <v>16969.760634879785</v>
      </c>
      <c r="BT9" s="5">
        <v>10965.741163156114</v>
      </c>
      <c r="BU9"/>
      <c r="BV9" s="5"/>
      <c r="BW9" s="7" t="s">
        <v>257</v>
      </c>
      <c r="BX9" s="5">
        <v>278854.38023676473</v>
      </c>
      <c r="BY9" s="5">
        <v>101149.57508970588</v>
      </c>
      <c r="BZ9"/>
      <c r="CA9"/>
      <c r="CB9" s="7" t="s">
        <v>624</v>
      </c>
      <c r="CC9" s="5">
        <v>8872.857</v>
      </c>
      <c r="CD9" s="5">
        <v>38998.781061396134</v>
      </c>
      <c r="CE9"/>
      <c r="CG9" s="7" t="s">
        <v>911</v>
      </c>
      <c r="CH9" s="5">
        <v>41617.760582835566</v>
      </c>
      <c r="CI9" s="5">
        <v>11084.468913402285</v>
      </c>
      <c r="CJ9"/>
      <c r="CL9" s="7" t="s">
        <v>600</v>
      </c>
      <c r="CM9" s="5">
        <v>659.17110179220003</v>
      </c>
      <c r="CN9" s="5">
        <v>10955.87831254622</v>
      </c>
      <c r="CO9"/>
      <c r="CQ9" s="7" t="s">
        <v>158</v>
      </c>
      <c r="CR9" s="5">
        <v>75233.055308167954</v>
      </c>
      <c r="CS9" s="5">
        <v>38109.130229690811</v>
      </c>
      <c r="CT9"/>
      <c r="CV9" s="7" t="s">
        <v>356</v>
      </c>
      <c r="CW9" s="5">
        <v>51681.693923731764</v>
      </c>
      <c r="CX9" s="5">
        <v>46697.165068143418</v>
      </c>
      <c r="CY9"/>
      <c r="DA9" s="7" t="s">
        <v>444</v>
      </c>
      <c r="DB9" s="5">
        <v>9965.6787999999997</v>
      </c>
      <c r="DC9" s="5">
        <v>87102.621199999994</v>
      </c>
      <c r="DD9"/>
      <c r="DE9"/>
    </row>
    <row r="10" spans="1:109" x14ac:dyDescent="0.45">
      <c r="B10" s="129">
        <v>0.61</v>
      </c>
      <c r="C10" s="128">
        <v>0.7</v>
      </c>
      <c r="D10" s="130" t="s">
        <v>14</v>
      </c>
      <c r="E10" s="5" t="s">
        <v>181</v>
      </c>
      <c r="F10" s="5" t="s">
        <v>583</v>
      </c>
      <c r="G10" s="5" t="s">
        <v>153</v>
      </c>
      <c r="H10" s="5" t="s">
        <v>901</v>
      </c>
      <c r="I10" s="5" t="s">
        <v>910</v>
      </c>
      <c r="J10" s="5" t="s">
        <v>646</v>
      </c>
      <c r="K10" s="1" t="s">
        <v>28</v>
      </c>
      <c r="N10" s="129">
        <v>1.4999899999999999</v>
      </c>
      <c r="O10" s="128">
        <v>0.6</v>
      </c>
      <c r="P10" s="130" t="s">
        <v>75</v>
      </c>
      <c r="U10" s="4" t="s">
        <v>412</v>
      </c>
      <c r="V10" s="5">
        <v>56826.404629407785</v>
      </c>
      <c r="W10" s="5">
        <v>27013.082873406878</v>
      </c>
      <c r="X10"/>
      <c r="Y10" s="4" t="s">
        <v>1025</v>
      </c>
      <c r="Z10" s="6">
        <v>3569.9999999999995</v>
      </c>
      <c r="AA10" s="5">
        <v>8329.9999999999982</v>
      </c>
      <c r="AB10"/>
      <c r="AC10" s="5"/>
      <c r="AD10" s="4" t="s">
        <v>638</v>
      </c>
      <c r="AE10" s="6">
        <v>13952.75</v>
      </c>
      <c r="AF10" s="5">
        <v>13863.5</v>
      </c>
      <c r="AG10"/>
      <c r="AH10" s="5"/>
      <c r="AI10" s="4" t="s">
        <v>609</v>
      </c>
      <c r="AJ10" s="6">
        <v>10380.505987356162</v>
      </c>
      <c r="AK10" s="5">
        <v>72137.341147157102</v>
      </c>
      <c r="AL10"/>
      <c r="AM10" s="5"/>
      <c r="AN10" s="4" t="s">
        <v>1024</v>
      </c>
      <c r="AO10" s="6">
        <v>55351.087469843711</v>
      </c>
      <c r="AP10" s="5">
        <v>30571.122200823345</v>
      </c>
      <c r="AQ10"/>
      <c r="AR10" s="5"/>
      <c r="AS10" s="4" t="s">
        <v>241</v>
      </c>
      <c r="AT10" s="5">
        <v>65650.528540579588</v>
      </c>
      <c r="AU10" s="5">
        <v>101067.92214690078</v>
      </c>
      <c r="AV10"/>
      <c r="AW10"/>
      <c r="AX10" s="7" t="s">
        <v>635</v>
      </c>
      <c r="AY10" s="38">
        <v>18522.177312406577</v>
      </c>
      <c r="AZ10" s="38">
        <v>13362.796445440956</v>
      </c>
      <c r="BA10"/>
      <c r="BC10"/>
      <c r="BD10"/>
      <c r="BE10"/>
      <c r="BF10"/>
      <c r="BH10" s="7" t="s">
        <v>789</v>
      </c>
      <c r="BI10" s="5">
        <v>20260.580784077159</v>
      </c>
      <c r="BJ10" s="5">
        <v>8178.1766270717362</v>
      </c>
      <c r="BK10"/>
      <c r="BL10" s="5"/>
      <c r="BM10" s="7" t="s">
        <v>271</v>
      </c>
      <c r="BN10" s="6">
        <v>15698.123994583635</v>
      </c>
      <c r="BO10" s="6">
        <v>11166.005916031881</v>
      </c>
      <c r="BP10"/>
      <c r="BQ10" s="5"/>
      <c r="BR10" s="7" t="s">
        <v>410</v>
      </c>
      <c r="BS10" s="5">
        <v>45284.239455686031</v>
      </c>
      <c r="BT10" s="5">
        <v>10508.169222214099</v>
      </c>
      <c r="BU10"/>
      <c r="BV10" s="5"/>
      <c r="BW10" s="7" t="s">
        <v>930</v>
      </c>
      <c r="BX10" s="5">
        <v>48038.289501258696</v>
      </c>
      <c r="BY10" s="5">
        <v>42454.173393703823</v>
      </c>
      <c r="BZ10"/>
      <c r="CA10"/>
      <c r="CB10" s="7" t="s">
        <v>412</v>
      </c>
      <c r="CC10" s="5">
        <v>56826.404629407785</v>
      </c>
      <c r="CD10" s="5">
        <v>27013.082873406878</v>
      </c>
      <c r="CE10"/>
      <c r="CG10" s="7" t="s">
        <v>1025</v>
      </c>
      <c r="CH10" s="5">
        <v>3569.9999999999995</v>
      </c>
      <c r="CI10" s="5">
        <v>8329.9999999999982</v>
      </c>
      <c r="CJ10"/>
      <c r="CL10" s="7" t="s">
        <v>686</v>
      </c>
      <c r="CM10" s="5">
        <v>10337.799337705039</v>
      </c>
      <c r="CN10" s="5">
        <v>8258.0294709462705</v>
      </c>
      <c r="CO10"/>
      <c r="CQ10" s="7" t="s">
        <v>241</v>
      </c>
      <c r="CR10" s="5">
        <v>65650.528540579588</v>
      </c>
      <c r="CS10" s="5">
        <v>101067.92214690078</v>
      </c>
      <c r="CT10"/>
      <c r="CV10" s="7" t="s">
        <v>1024</v>
      </c>
      <c r="CW10" s="5">
        <v>55351.087469843711</v>
      </c>
      <c r="CX10" s="5">
        <v>30571.122200823345</v>
      </c>
      <c r="CY10"/>
      <c r="DA10" s="7" t="s">
        <v>615</v>
      </c>
      <c r="DB10" s="5">
        <v>29031.96074956896</v>
      </c>
      <c r="DC10" s="5">
        <v>80028.74830215516</v>
      </c>
      <c r="DD10"/>
      <c r="DE10"/>
    </row>
    <row r="11" spans="1:109" ht="14.65" thickBot="1" x14ac:dyDescent="0.5">
      <c r="B11" s="129">
        <v>0.71</v>
      </c>
      <c r="C11" s="128">
        <v>0.8</v>
      </c>
      <c r="D11" s="130" t="s">
        <v>15</v>
      </c>
      <c r="E11" s="5" t="s">
        <v>184</v>
      </c>
      <c r="F11" s="5" t="s">
        <v>625</v>
      </c>
      <c r="G11" s="5" t="s">
        <v>195</v>
      </c>
      <c r="H11" s="5" t="s">
        <v>511</v>
      </c>
      <c r="I11" s="5" t="s">
        <v>911</v>
      </c>
      <c r="J11" s="5" t="s">
        <v>1090</v>
      </c>
      <c r="K11" s="1" t="s">
        <v>28</v>
      </c>
      <c r="N11" s="131">
        <v>1.9999899999999999</v>
      </c>
      <c r="O11" s="132">
        <v>0.7</v>
      </c>
      <c r="P11" s="147" t="s">
        <v>78</v>
      </c>
      <c r="U11" s="4" t="s">
        <v>648</v>
      </c>
      <c r="V11" s="5">
        <v>62089.588608658371</v>
      </c>
      <c r="W11" s="5">
        <v>21980.03524389198</v>
      </c>
      <c r="X11"/>
      <c r="Y11" s="4" t="s">
        <v>910</v>
      </c>
      <c r="Z11" s="6">
        <v>22364.229854513469</v>
      </c>
      <c r="AA11" s="5">
        <v>5296.3139639237088</v>
      </c>
      <c r="AB11"/>
      <c r="AC11" s="5"/>
      <c r="AD11" s="4" t="s">
        <v>138</v>
      </c>
      <c r="AE11" s="6">
        <v>90.484308962073854</v>
      </c>
      <c r="AF11" s="5">
        <v>13678.867054831773</v>
      </c>
      <c r="AG11"/>
      <c r="AH11" s="5"/>
      <c r="AI11" s="4" t="s">
        <v>962</v>
      </c>
      <c r="AJ11" s="6">
        <v>152023.7393176764</v>
      </c>
      <c r="AK11" s="5">
        <v>63164.267342812469</v>
      </c>
      <c r="AL11"/>
      <c r="AM11" s="5"/>
      <c r="AN11" s="4" t="s">
        <v>1027</v>
      </c>
      <c r="AO11" s="6">
        <v>13513.571743886461</v>
      </c>
      <c r="AP11" s="5">
        <v>28158.23539585153</v>
      </c>
      <c r="AQ11"/>
      <c r="AR11" s="5"/>
      <c r="AS11" s="4" t="s">
        <v>444</v>
      </c>
      <c r="AT11" s="5">
        <v>9965.6787999999997</v>
      </c>
      <c r="AU11" s="5">
        <v>87102.621199999994</v>
      </c>
      <c r="AV11"/>
      <c r="AW11"/>
      <c r="AX11" s="7" t="s">
        <v>376</v>
      </c>
      <c r="AY11" s="38">
        <v>34936.665695404219</v>
      </c>
      <c r="AZ11" s="38">
        <v>7748.5990063736972</v>
      </c>
      <c r="BA11"/>
      <c r="BC11"/>
      <c r="BD11"/>
      <c r="BE11"/>
      <c r="BF11"/>
      <c r="BH11" s="7" t="s">
        <v>783</v>
      </c>
      <c r="BI11" s="5">
        <v>22546.864465628994</v>
      </c>
      <c r="BJ11" s="5">
        <v>6061.2214247108896</v>
      </c>
      <c r="BK11"/>
      <c r="BL11" s="5"/>
      <c r="BM11" s="7" t="s">
        <v>286</v>
      </c>
      <c r="BN11" s="6">
        <v>42638.172666640385</v>
      </c>
      <c r="BO11" s="6">
        <v>10379.294159630444</v>
      </c>
      <c r="BP11"/>
      <c r="BQ11" s="5"/>
      <c r="BR11" s="7" t="s">
        <v>520</v>
      </c>
      <c r="BS11" s="5">
        <v>12584.647892459827</v>
      </c>
      <c r="BT11" s="5">
        <v>7496.5153213844251</v>
      </c>
      <c r="BU11"/>
      <c r="BV11" s="5"/>
      <c r="BW11" s="7" t="s">
        <v>625</v>
      </c>
      <c r="BX11" s="5">
        <v>63929.216667809385</v>
      </c>
      <c r="BY11" s="5">
        <v>33773.925786767228</v>
      </c>
      <c r="BZ11"/>
      <c r="CA11"/>
      <c r="CB11" s="7" t="s">
        <v>413</v>
      </c>
      <c r="CC11" s="5">
        <v>20201.27613195638</v>
      </c>
      <c r="CD11" s="5">
        <v>18452.206062650424</v>
      </c>
      <c r="CE11"/>
      <c r="CG11" s="7" t="s">
        <v>910</v>
      </c>
      <c r="CH11" s="5">
        <v>22364.229854513469</v>
      </c>
      <c r="CI11" s="5">
        <v>5296.3139639237088</v>
      </c>
      <c r="CJ11"/>
      <c r="CL11" s="7" t="s">
        <v>153</v>
      </c>
      <c r="CM11" s="5">
        <v>16791.895510508555</v>
      </c>
      <c r="CN11" s="5">
        <v>7756.2237668853923</v>
      </c>
      <c r="CO11"/>
      <c r="CQ11" s="7" t="s">
        <v>284</v>
      </c>
      <c r="CR11" s="5">
        <v>46718.617088906685</v>
      </c>
      <c r="CS11" s="5">
        <v>52124.579616404881</v>
      </c>
      <c r="CT11"/>
      <c r="CV11" s="7" t="s">
        <v>1027</v>
      </c>
      <c r="CW11" s="5">
        <v>13513.571743886461</v>
      </c>
      <c r="CX11" s="5">
        <v>28158.23539585153</v>
      </c>
      <c r="CY11"/>
      <c r="DA11" s="7" t="s">
        <v>509</v>
      </c>
      <c r="DB11" s="5">
        <v>82216.030459696252</v>
      </c>
      <c r="DC11" s="5">
        <v>78991.872402453271</v>
      </c>
      <c r="DD11"/>
      <c r="DE11"/>
    </row>
    <row r="12" spans="1:109" x14ac:dyDescent="0.45">
      <c r="B12" s="129">
        <v>0.81</v>
      </c>
      <c r="C12" s="128">
        <v>0.9</v>
      </c>
      <c r="D12" s="130" t="s">
        <v>16</v>
      </c>
      <c r="E12" s="5" t="s">
        <v>241</v>
      </c>
      <c r="F12" s="5" t="s">
        <v>626</v>
      </c>
      <c r="G12" s="5" t="s">
        <v>196</v>
      </c>
      <c r="H12" s="5" t="s">
        <v>536</v>
      </c>
      <c r="I12" s="5" t="s">
        <v>929</v>
      </c>
      <c r="J12" s="5" t="s">
        <v>241</v>
      </c>
      <c r="K12" s="1" t="s">
        <v>28</v>
      </c>
      <c r="N12" s="3"/>
      <c r="O12" s="3"/>
      <c r="U12" s="4" t="s">
        <v>1059</v>
      </c>
      <c r="V12" s="5">
        <v>50793.123998500749</v>
      </c>
      <c r="W12" s="5">
        <v>19579.472379310344</v>
      </c>
      <c r="X12"/>
      <c r="Y12" s="4" t="s">
        <v>574</v>
      </c>
      <c r="Z12" s="6">
        <v>28752.430848744254</v>
      </c>
      <c r="AA12" s="5">
        <v>5173.7412441693232</v>
      </c>
      <c r="AB12"/>
      <c r="AC12" s="5"/>
      <c r="AD12" s="4" t="s">
        <v>781</v>
      </c>
      <c r="AE12" s="6">
        <v>29691.502695398955</v>
      </c>
      <c r="AF12" s="5">
        <v>13171.749712053839</v>
      </c>
      <c r="AG12"/>
      <c r="AH12" s="5"/>
      <c r="AI12" s="4" t="s">
        <v>284</v>
      </c>
      <c r="AJ12" s="6">
        <v>46718.617088906685</v>
      </c>
      <c r="AK12" s="5">
        <v>52124.579616404881</v>
      </c>
      <c r="AL12"/>
      <c r="AM12" s="5"/>
      <c r="AN12" s="4" t="s">
        <v>750</v>
      </c>
      <c r="AO12" s="6">
        <v>28997.3823723112</v>
      </c>
      <c r="AP12" s="5">
        <v>23371.471241253916</v>
      </c>
      <c r="AQ12"/>
      <c r="AR12" s="5"/>
      <c r="AS12" s="4" t="s">
        <v>615</v>
      </c>
      <c r="AT12" s="5">
        <v>29031.96074956896</v>
      </c>
      <c r="AU12" s="5">
        <v>80028.74830215516</v>
      </c>
      <c r="AV12"/>
      <c r="AW12"/>
      <c r="AX12" s="7" t="s">
        <v>626</v>
      </c>
      <c r="AY12" s="38">
        <v>56182.80780898076</v>
      </c>
      <c r="AZ12" s="38">
        <v>7134.3248011404139</v>
      </c>
      <c r="BA12"/>
      <c r="BC12"/>
      <c r="BD12"/>
      <c r="BE12"/>
      <c r="BF12"/>
      <c r="BH12" s="7" t="s">
        <v>348</v>
      </c>
      <c r="BI12" s="5">
        <v>24908.488423995172</v>
      </c>
      <c r="BJ12" s="5">
        <v>5863.8823522969651</v>
      </c>
      <c r="BK12"/>
      <c r="BL12" s="5"/>
      <c r="BM12" s="7" t="s">
        <v>272</v>
      </c>
      <c r="BN12" s="6">
        <v>12314.310282205179</v>
      </c>
      <c r="BO12" s="6">
        <v>9271.3919113127795</v>
      </c>
      <c r="BP12"/>
      <c r="BQ12" s="5"/>
      <c r="BR12" s="7" t="s">
        <v>901</v>
      </c>
      <c r="BS12" s="5">
        <v>39796.301914728683</v>
      </c>
      <c r="BT12" s="5">
        <v>7334.0616821705444</v>
      </c>
      <c r="BU12"/>
      <c r="BV12" s="5"/>
      <c r="BW12" s="7" t="s">
        <v>779</v>
      </c>
      <c r="BX12" s="5">
        <v>73480.956836738667</v>
      </c>
      <c r="BY12" s="5">
        <v>31836.195327718888</v>
      </c>
      <c r="BZ12"/>
      <c r="CA12"/>
      <c r="CB12" s="7" t="s">
        <v>533</v>
      </c>
      <c r="CC12" s="5">
        <v>12280.627428571428</v>
      </c>
      <c r="CD12" s="5">
        <v>15009.655746031745</v>
      </c>
      <c r="CE12"/>
      <c r="CG12" s="7" t="s">
        <v>574</v>
      </c>
      <c r="CH12" s="5">
        <v>28752.430848744254</v>
      </c>
      <c r="CI12" s="5">
        <v>5173.7412441693232</v>
      </c>
      <c r="CJ12"/>
      <c r="CL12" s="7" t="s">
        <v>663</v>
      </c>
      <c r="CM12" s="5">
        <v>6588.8992241043234</v>
      </c>
      <c r="CN12" s="5">
        <v>6401.8326846187119</v>
      </c>
      <c r="CO12"/>
      <c r="CQ12" s="7" t="s">
        <v>157</v>
      </c>
      <c r="CR12" s="5">
        <v>33262.118148650123</v>
      </c>
      <c r="CS12" s="5">
        <v>35715.759807371469</v>
      </c>
      <c r="CT12"/>
      <c r="CV12" s="7" t="s">
        <v>750</v>
      </c>
      <c r="CW12" s="5">
        <v>28997.3823723112</v>
      </c>
      <c r="CX12" s="5">
        <v>23371.471241253916</v>
      </c>
      <c r="CY12"/>
      <c r="DA12" s="7" t="s">
        <v>621</v>
      </c>
      <c r="DB12" s="5">
        <v>13521.364854111407</v>
      </c>
      <c r="DC12" s="5">
        <v>77120.203289124664</v>
      </c>
      <c r="DD12"/>
      <c r="DE12"/>
    </row>
    <row r="13" spans="1:109" ht="14.65" thickBot="1" x14ac:dyDescent="0.5">
      <c r="B13" s="131">
        <v>0.91</v>
      </c>
      <c r="C13" s="132">
        <v>1</v>
      </c>
      <c r="D13" s="133" t="s">
        <v>17</v>
      </c>
      <c r="E13" s="5" t="s">
        <v>244</v>
      </c>
      <c r="F13" s="5" t="s">
        <v>648</v>
      </c>
      <c r="G13" s="5" t="s">
        <v>208</v>
      </c>
      <c r="H13" s="5" t="s">
        <v>581</v>
      </c>
      <c r="I13" s="5" t="s">
        <v>987</v>
      </c>
      <c r="J13" s="5" t="s">
        <v>956</v>
      </c>
      <c r="K13" s="1" t="s">
        <v>28</v>
      </c>
      <c r="N13" s="3"/>
      <c r="O13" s="3"/>
      <c r="U13" s="4" t="s">
        <v>413</v>
      </c>
      <c r="V13" s="5">
        <v>20201.27613195638</v>
      </c>
      <c r="W13" s="5">
        <v>18452.206062650424</v>
      </c>
      <c r="X13"/>
      <c r="Y13" s="4" t="s">
        <v>929</v>
      </c>
      <c r="Z13" s="6">
        <v>17634.100000000002</v>
      </c>
      <c r="AA13" s="5">
        <v>4805.8999999999978</v>
      </c>
      <c r="AB13"/>
      <c r="AC13" s="5"/>
      <c r="AD13" s="4" t="s">
        <v>575</v>
      </c>
      <c r="AE13" s="6">
        <v>0</v>
      </c>
      <c r="AF13" s="5">
        <v>11070.776296914215</v>
      </c>
      <c r="AG13"/>
      <c r="AH13" s="5"/>
      <c r="AI13" s="4" t="s">
        <v>956</v>
      </c>
      <c r="AJ13" s="6">
        <v>104614.878681613</v>
      </c>
      <c r="AK13" s="5">
        <v>47364.316032722723</v>
      </c>
      <c r="AL13"/>
      <c r="AM13" s="5"/>
      <c r="AN13" s="4" t="s">
        <v>511</v>
      </c>
      <c r="AO13" s="6">
        <v>7829.5132438835508</v>
      </c>
      <c r="AP13" s="5">
        <v>22814.374207715475</v>
      </c>
      <c r="AQ13"/>
      <c r="AR13" s="5"/>
      <c r="AS13" s="4" t="s">
        <v>509</v>
      </c>
      <c r="AT13" s="5">
        <v>82216.030459696252</v>
      </c>
      <c r="AU13" s="5">
        <v>78991.872402453271</v>
      </c>
      <c r="AV13"/>
      <c r="AW13"/>
      <c r="AX13" s="7" t="s">
        <v>903</v>
      </c>
      <c r="AY13" s="38">
        <v>15182.289951615547</v>
      </c>
      <c r="AZ13" s="38">
        <v>5731.424716829275</v>
      </c>
      <c r="BA13"/>
      <c r="BC13"/>
      <c r="BD13"/>
      <c r="BE13"/>
      <c r="BF13"/>
      <c r="BH13" s="7" t="s">
        <v>196</v>
      </c>
      <c r="BI13" s="5">
        <v>14566.659425977172</v>
      </c>
      <c r="BJ13" s="5">
        <v>5043.9354171424347</v>
      </c>
      <c r="BK13"/>
      <c r="BL13" s="5"/>
      <c r="BM13" s="7" t="s">
        <v>766</v>
      </c>
      <c r="BN13" s="6">
        <v>14781.391280526319</v>
      </c>
      <c r="BO13" s="6">
        <v>8340.6979121052645</v>
      </c>
      <c r="BP13"/>
      <c r="BQ13" s="5"/>
      <c r="BR13" s="7" t="s">
        <v>633</v>
      </c>
      <c r="BS13" s="5">
        <v>8451.9992204344708</v>
      </c>
      <c r="BT13" s="5">
        <v>7182.9302684172835</v>
      </c>
      <c r="BU13"/>
      <c r="BV13" s="5"/>
      <c r="BW13" s="7" t="s">
        <v>648</v>
      </c>
      <c r="BX13" s="5">
        <v>62089.588608658371</v>
      </c>
      <c r="BY13" s="5">
        <v>21980.03524389198</v>
      </c>
      <c r="BZ13"/>
      <c r="CA13"/>
      <c r="CB13" s="7" t="s">
        <v>798</v>
      </c>
      <c r="CC13" s="5">
        <v>24284.351896</v>
      </c>
      <c r="CD13" s="5">
        <v>3491.8675928888915</v>
      </c>
      <c r="CE13"/>
      <c r="CG13" s="7" t="s">
        <v>929</v>
      </c>
      <c r="CH13" s="5">
        <v>17634.100000000002</v>
      </c>
      <c r="CI13" s="5">
        <v>4805.8999999999978</v>
      </c>
      <c r="CJ13"/>
      <c r="CL13" s="7" t="s">
        <v>517</v>
      </c>
      <c r="CM13" s="5">
        <v>1206.0720000000001</v>
      </c>
      <c r="CN13" s="5">
        <v>4020.2400000000007</v>
      </c>
      <c r="CO13"/>
      <c r="CQ13" s="7" t="s">
        <v>615</v>
      </c>
      <c r="CR13" s="5">
        <v>29031.96074956896</v>
      </c>
      <c r="CS13" s="5">
        <v>80028.74830215516</v>
      </c>
      <c r="CT13"/>
      <c r="CV13" s="7" t="s">
        <v>511</v>
      </c>
      <c r="CW13" s="5">
        <v>7829.5132438835508</v>
      </c>
      <c r="CX13" s="5">
        <v>22814.374207715475</v>
      </c>
      <c r="CY13"/>
      <c r="DA13" s="7" t="s">
        <v>768</v>
      </c>
      <c r="DB13" s="5">
        <v>96228.568777570254</v>
      </c>
      <c r="DC13" s="5">
        <v>77082.075365828307</v>
      </c>
      <c r="DD13"/>
      <c r="DE13"/>
    </row>
    <row r="14" spans="1:109" x14ac:dyDescent="0.45">
      <c r="E14" s="5" t="s">
        <v>247</v>
      </c>
      <c r="F14" s="5" t="s">
        <v>649</v>
      </c>
      <c r="G14" s="5" t="s">
        <v>278</v>
      </c>
      <c r="H14" s="5" t="s">
        <v>1058</v>
      </c>
      <c r="I14" s="5" t="s">
        <v>990</v>
      </c>
      <c r="J14" s="5" t="s">
        <v>357</v>
      </c>
      <c r="K14" s="1" t="s">
        <v>28</v>
      </c>
      <c r="N14" s="3"/>
      <c r="O14" s="3"/>
      <c r="U14" s="4" t="s">
        <v>41</v>
      </c>
      <c r="V14" s="5">
        <v>421743.13134295237</v>
      </c>
      <c r="W14" s="5">
        <v>433013.17830262095</v>
      </c>
      <c r="X14"/>
      <c r="Y14" s="4" t="s">
        <v>41</v>
      </c>
      <c r="Z14" s="6">
        <v>684173.26962269202</v>
      </c>
      <c r="AA14" s="5">
        <v>112525.81000135766</v>
      </c>
      <c r="AB14"/>
      <c r="AC14" s="5"/>
      <c r="AD14" s="4" t="s">
        <v>41</v>
      </c>
      <c r="AE14" s="6">
        <v>785322.73911363911</v>
      </c>
      <c r="AF14" s="5">
        <v>316585.62160252105</v>
      </c>
      <c r="AG14"/>
      <c r="AH14" s="5"/>
      <c r="AI14" s="4" t="s">
        <v>41</v>
      </c>
      <c r="AJ14" s="6">
        <v>914279.68281119759</v>
      </c>
      <c r="AK14" s="5">
        <v>952918.43194923596</v>
      </c>
      <c r="AL14"/>
      <c r="AM14" s="5"/>
      <c r="AN14" s="4" t="s">
        <v>41</v>
      </c>
      <c r="AO14" s="6">
        <v>1589449.3734777551</v>
      </c>
      <c r="AP14" s="5">
        <v>702070.79924920609</v>
      </c>
      <c r="AQ14"/>
      <c r="AR14" s="5"/>
      <c r="AS14" s="4" t="s">
        <v>41</v>
      </c>
      <c r="AT14" s="5">
        <v>2529090.7084942078</v>
      </c>
      <c r="AU14" s="5">
        <v>1257833.5271799183</v>
      </c>
      <c r="AV14"/>
      <c r="AW14"/>
      <c r="AX14" s="7" t="s">
        <v>349</v>
      </c>
      <c r="AY14" s="38">
        <v>10618.065519774011</v>
      </c>
      <c r="AZ14" s="38">
        <v>5342.0081186440675</v>
      </c>
      <c r="BA14"/>
      <c r="BC14"/>
      <c r="BD14"/>
      <c r="BE14"/>
      <c r="BF14"/>
      <c r="BH14" s="7" t="s">
        <v>497</v>
      </c>
      <c r="BI14" s="5">
        <v>17524.767428163497</v>
      </c>
      <c r="BJ14" s="5">
        <v>4696.2452688935336</v>
      </c>
      <c r="BK14"/>
      <c r="BL14" s="5"/>
      <c r="BM14" s="7" t="s">
        <v>693</v>
      </c>
      <c r="BN14" s="6">
        <v>21072.077188365562</v>
      </c>
      <c r="BO14" s="6">
        <v>7581.6308449817207</v>
      </c>
      <c r="BP14"/>
      <c r="BQ14" s="5"/>
      <c r="BR14" s="7" t="s">
        <v>601</v>
      </c>
      <c r="BS14" s="5">
        <v>32359.022900335636</v>
      </c>
      <c r="BT14" s="5">
        <v>6172.8055896836813</v>
      </c>
      <c r="BU14"/>
      <c r="BV14" s="5"/>
      <c r="BW14" s="7" t="s">
        <v>258</v>
      </c>
      <c r="BX14" s="5">
        <v>54303.289582346311</v>
      </c>
      <c r="BY14" s="5">
        <v>19041.413230173384</v>
      </c>
      <c r="BZ14"/>
      <c r="CA14"/>
      <c r="CB14" s="7" t="s">
        <v>649</v>
      </c>
      <c r="CC14" s="5">
        <v>5809.5457757437061</v>
      </c>
      <c r="CD14" s="5">
        <v>2861.4180686498848</v>
      </c>
      <c r="CE14"/>
      <c r="CG14" s="7" t="s">
        <v>237</v>
      </c>
      <c r="CH14" s="5">
        <v>5404.0635018495122</v>
      </c>
      <c r="CI14" s="5">
        <v>4226.9407588723898</v>
      </c>
      <c r="CJ14"/>
      <c r="CL14" s="7" t="s">
        <v>131</v>
      </c>
      <c r="CM14" s="5">
        <v>11538.555359277379</v>
      </c>
      <c r="CN14" s="5">
        <v>3309.7309062933455</v>
      </c>
      <c r="CO14"/>
      <c r="CQ14" s="7" t="s">
        <v>609</v>
      </c>
      <c r="CR14" s="5">
        <v>10380.505987356162</v>
      </c>
      <c r="CS14" s="5">
        <v>72137.341147157102</v>
      </c>
      <c r="CT14"/>
      <c r="CV14" s="7" t="s">
        <v>787</v>
      </c>
      <c r="CW14" s="5">
        <v>25198.886141871339</v>
      </c>
      <c r="CX14" s="5">
        <v>19299.651444682491</v>
      </c>
      <c r="CY14"/>
      <c r="DA14" s="7" t="s">
        <v>623</v>
      </c>
      <c r="DB14" s="5">
        <v>15254.979491553358</v>
      </c>
      <c r="DC14" s="5">
        <v>74649.425809916225</v>
      </c>
      <c r="DD14"/>
      <c r="DE14"/>
    </row>
    <row r="15" spans="1:109" x14ac:dyDescent="0.45">
      <c r="E15" s="5" t="s">
        <v>250</v>
      </c>
      <c r="F15" s="5" t="s">
        <v>710</v>
      </c>
      <c r="G15" s="5" t="s">
        <v>316</v>
      </c>
      <c r="H15" s="5" t="s">
        <v>193</v>
      </c>
      <c r="I15" s="5" t="s">
        <v>1023</v>
      </c>
      <c r="J15" s="5" t="s">
        <v>1063</v>
      </c>
      <c r="K15" s="1" t="s">
        <v>28</v>
      </c>
      <c r="X15" s="1"/>
      <c r="Y15" s="1"/>
      <c r="Z15" s="1"/>
      <c r="AA15" s="1"/>
      <c r="AX15" s="7" t="s">
        <v>710</v>
      </c>
      <c r="AY15" s="38">
        <v>8470.3009452513961</v>
      </c>
      <c r="AZ15" s="38">
        <v>5185.5688558659213</v>
      </c>
      <c r="BA15"/>
      <c r="BC15"/>
      <c r="BD15"/>
      <c r="BE15"/>
      <c r="BF15"/>
      <c r="BH15" s="7" t="s">
        <v>360</v>
      </c>
      <c r="BI15" s="5">
        <v>12092.86271778318</v>
      </c>
      <c r="BJ15" s="5">
        <v>4341.4059535857259</v>
      </c>
      <c r="BK15"/>
      <c r="BL15" s="5"/>
      <c r="BM15" s="7" t="s">
        <v>773</v>
      </c>
      <c r="BN15" s="6">
        <v>21461.903376476963</v>
      </c>
      <c r="BO15" s="6">
        <v>7309.368178644987</v>
      </c>
      <c r="BP15"/>
      <c r="BQ15" s="5"/>
      <c r="BR15" s="7" t="s">
        <v>631</v>
      </c>
      <c r="BS15" s="5">
        <v>8102.8881923962272</v>
      </c>
      <c r="BT15" s="5">
        <v>4469.3060433396231</v>
      </c>
      <c r="BU15"/>
      <c r="BV15" s="5"/>
      <c r="BW15" s="7" t="s">
        <v>797</v>
      </c>
      <c r="BX15" s="5">
        <v>30846.288448598127</v>
      </c>
      <c r="BY15" s="5">
        <v>16565.599352024918</v>
      </c>
      <c r="BZ15"/>
      <c r="CA15"/>
      <c r="CB15" s="7" t="s">
        <v>467</v>
      </c>
      <c r="CC15" s="5">
        <v>20211.658721782889</v>
      </c>
      <c r="CD15" s="5">
        <v>2804.2353723939596</v>
      </c>
      <c r="CE15"/>
      <c r="CG15" s="7" t="s">
        <v>170</v>
      </c>
      <c r="CH15" s="5">
        <v>20348.103519292035</v>
      </c>
      <c r="CI15" s="5">
        <v>4023.5361488495582</v>
      </c>
      <c r="CJ15"/>
      <c r="CL15" s="7" t="s">
        <v>519</v>
      </c>
      <c r="CM15" s="5">
        <v>1279.6466666666668</v>
      </c>
      <c r="CN15" s="5">
        <v>3199.1166666666668</v>
      </c>
      <c r="CO15"/>
      <c r="CQ15" s="7" t="s">
        <v>444</v>
      </c>
      <c r="CR15" s="5">
        <v>9965.6787999999997</v>
      </c>
      <c r="CS15" s="5">
        <v>87102.621199999994</v>
      </c>
      <c r="CT15"/>
      <c r="CV15" s="7" t="s">
        <v>160</v>
      </c>
      <c r="CW15" s="5">
        <v>7976.6769008247102</v>
      </c>
      <c r="CX15" s="5">
        <v>18509.245293391261</v>
      </c>
      <c r="CY15"/>
      <c r="DA15" s="7" t="s">
        <v>609</v>
      </c>
      <c r="DB15" s="5">
        <v>10380.505987356162</v>
      </c>
      <c r="DC15" s="5">
        <v>72137.341147157102</v>
      </c>
      <c r="DD15"/>
      <c r="DE15"/>
    </row>
    <row r="16" spans="1:109" x14ac:dyDescent="0.45">
      <c r="E16" s="5" t="s">
        <v>264</v>
      </c>
      <c r="F16" s="5" t="s">
        <v>711</v>
      </c>
      <c r="G16" s="5" t="s">
        <v>348</v>
      </c>
      <c r="H16" s="5" t="s">
        <v>750</v>
      </c>
      <c r="I16" s="5" t="s">
        <v>1063</v>
      </c>
      <c r="J16" s="5" t="s">
        <v>761</v>
      </c>
      <c r="K16" s="1" t="s">
        <v>28</v>
      </c>
      <c r="X16" s="1"/>
      <c r="Y16" s="1"/>
      <c r="Z16" s="1"/>
      <c r="AA16" s="1"/>
      <c r="AX16"/>
      <c r="AY16"/>
      <c r="AZ16"/>
      <c r="BA16"/>
      <c r="BC16"/>
      <c r="BD16"/>
      <c r="BE16"/>
      <c r="BF16"/>
      <c r="BW16"/>
      <c r="BX16"/>
      <c r="BY16"/>
      <c r="BZ16"/>
      <c r="CB16"/>
      <c r="CC16"/>
      <c r="CD16"/>
      <c r="CE16"/>
      <c r="CG16"/>
      <c r="CH16"/>
      <c r="CI16"/>
      <c r="CJ16"/>
      <c r="DA16"/>
      <c r="DB16"/>
      <c r="DC16"/>
      <c r="DD16"/>
      <c r="DE16"/>
    </row>
    <row r="17" spans="5:109" x14ac:dyDescent="0.45">
      <c r="E17" s="5" t="s">
        <v>270</v>
      </c>
      <c r="F17" s="5" t="s">
        <v>712</v>
      </c>
      <c r="G17" s="5" t="s">
        <v>360</v>
      </c>
      <c r="H17" s="5" t="s">
        <v>356</v>
      </c>
      <c r="J17" s="5" t="s">
        <v>1088</v>
      </c>
      <c r="K17" s="1" t="s">
        <v>28</v>
      </c>
      <c r="X17" s="1"/>
      <c r="Y17" s="1"/>
      <c r="Z17" s="1"/>
      <c r="AA17" s="1"/>
      <c r="AX17"/>
      <c r="AY17"/>
      <c r="AZ17"/>
      <c r="BA17"/>
      <c r="BC17"/>
      <c r="BD17"/>
      <c r="BE17"/>
      <c r="BF17"/>
      <c r="BW17"/>
      <c r="BX17"/>
      <c r="BY17"/>
      <c r="BZ17"/>
      <c r="CB17"/>
      <c r="CC17"/>
      <c r="CD17"/>
      <c r="CE17"/>
      <c r="CG17"/>
      <c r="CH17"/>
      <c r="CI17"/>
      <c r="CJ17"/>
      <c r="DA17"/>
      <c r="DB17"/>
      <c r="DC17"/>
      <c r="DD17"/>
      <c r="DE17"/>
    </row>
    <row r="18" spans="5:109" x14ac:dyDescent="0.45">
      <c r="E18" s="5" t="s">
        <v>284</v>
      </c>
      <c r="F18" s="5" t="s">
        <v>713</v>
      </c>
      <c r="G18" s="5" t="s">
        <v>418</v>
      </c>
      <c r="H18" s="5" t="s">
        <v>192</v>
      </c>
      <c r="J18" s="5" t="s">
        <v>615</v>
      </c>
      <c r="K18" s="1" t="s">
        <v>28</v>
      </c>
      <c r="X18" s="1"/>
      <c r="Y18" s="1"/>
      <c r="Z18" s="1"/>
      <c r="AA18" s="1"/>
      <c r="AX18"/>
      <c r="AY18"/>
      <c r="AZ18"/>
      <c r="BA18"/>
      <c r="BC18"/>
      <c r="BD18"/>
      <c r="BE18"/>
      <c r="BF18"/>
      <c r="BW18"/>
      <c r="BX18"/>
      <c r="BY18"/>
      <c r="BZ18"/>
      <c r="CB18"/>
      <c r="CC18"/>
      <c r="CD18"/>
      <c r="CE18"/>
      <c r="CG18"/>
      <c r="CH18"/>
      <c r="CI18"/>
      <c r="CJ18"/>
      <c r="DA18"/>
      <c r="DB18"/>
      <c r="DC18"/>
      <c r="DD18"/>
      <c r="DE18"/>
    </row>
    <row r="19" spans="5:109" x14ac:dyDescent="0.45">
      <c r="E19" s="5" t="s">
        <v>292</v>
      </c>
      <c r="F19" s="5" t="s">
        <v>752</v>
      </c>
      <c r="G19" s="5" t="s">
        <v>421</v>
      </c>
      <c r="H19" s="5" t="s">
        <v>209</v>
      </c>
      <c r="J19" s="5" t="s">
        <v>184</v>
      </c>
      <c r="K19" s="1" t="s">
        <v>28</v>
      </c>
      <c r="X19" s="1"/>
      <c r="Y19" s="1"/>
      <c r="Z19" s="1"/>
      <c r="AA19" s="1"/>
      <c r="AX19"/>
      <c r="AY19"/>
      <c r="AZ19"/>
      <c r="BA19"/>
      <c r="BC19"/>
      <c r="BD19"/>
      <c r="BE19"/>
      <c r="BF19"/>
      <c r="BW19"/>
      <c r="BX19"/>
      <c r="BY19"/>
      <c r="BZ19"/>
      <c r="CB19"/>
      <c r="CC19"/>
      <c r="CD19"/>
      <c r="CE19"/>
      <c r="CG19"/>
      <c r="CH19"/>
      <c r="CI19"/>
      <c r="CJ19"/>
      <c r="DA19"/>
      <c r="DB19"/>
      <c r="DC19"/>
      <c r="DD19"/>
      <c r="DE19"/>
    </row>
    <row r="20" spans="5:109" x14ac:dyDescent="0.45">
      <c r="E20" s="5" t="s">
        <v>366</v>
      </c>
      <c r="F20" s="5" t="s">
        <v>753</v>
      </c>
      <c r="G20" s="5" t="s">
        <v>459</v>
      </c>
      <c r="H20" s="5" t="s">
        <v>115</v>
      </c>
      <c r="J20" s="5" t="s">
        <v>650</v>
      </c>
      <c r="K20" s="1" t="s">
        <v>28</v>
      </c>
      <c r="X20" s="1"/>
      <c r="Y20" s="1"/>
      <c r="Z20" s="1"/>
      <c r="AA20" s="1"/>
      <c r="AX20"/>
      <c r="AY20"/>
      <c r="AZ20"/>
      <c r="BA20"/>
      <c r="BC20"/>
      <c r="BD20"/>
      <c r="BE20"/>
      <c r="BF20"/>
      <c r="BW20"/>
      <c r="BX20"/>
      <c r="BY20"/>
      <c r="BZ20"/>
      <c r="CB20"/>
      <c r="CC20"/>
      <c r="CD20"/>
      <c r="CE20"/>
      <c r="CG20"/>
      <c r="CH20"/>
      <c r="CI20"/>
      <c r="CJ20"/>
      <c r="DA20"/>
      <c r="DB20"/>
      <c r="DC20"/>
      <c r="DD20"/>
      <c r="DE20"/>
    </row>
    <row r="21" spans="5:109" x14ac:dyDescent="0.45">
      <c r="E21" s="5" t="s">
        <v>369</v>
      </c>
      <c r="F21" s="5" t="s">
        <v>754</v>
      </c>
      <c r="G21" s="5" t="s">
        <v>497</v>
      </c>
      <c r="H21" s="5" t="s">
        <v>988</v>
      </c>
      <c r="J21" s="5" t="s">
        <v>400</v>
      </c>
      <c r="K21" s="1" t="s">
        <v>28</v>
      </c>
      <c r="X21" s="1"/>
      <c r="Y21" s="1"/>
      <c r="Z21" s="1"/>
      <c r="AA21" s="1"/>
      <c r="AX21"/>
      <c r="AY21"/>
      <c r="AZ21"/>
      <c r="BA21"/>
      <c r="BC21"/>
      <c r="BD21"/>
      <c r="BE21"/>
      <c r="BF21"/>
      <c r="BW21"/>
      <c r="BX21"/>
      <c r="BY21"/>
      <c r="BZ21"/>
      <c r="CB21"/>
      <c r="CC21"/>
      <c r="CD21"/>
      <c r="CE21"/>
      <c r="CG21"/>
      <c r="CH21"/>
      <c r="CI21"/>
      <c r="CJ21"/>
      <c r="DA21"/>
      <c r="DB21"/>
      <c r="DC21"/>
      <c r="DD21"/>
      <c r="DE21"/>
    </row>
    <row r="22" spans="5:109" x14ac:dyDescent="0.45">
      <c r="E22" s="5" t="s">
        <v>400</v>
      </c>
      <c r="F22" s="5" t="s">
        <v>755</v>
      </c>
      <c r="G22" s="5" t="s">
        <v>577</v>
      </c>
      <c r="H22" s="5" t="s">
        <v>749</v>
      </c>
      <c r="J22" s="5" t="s">
        <v>1111</v>
      </c>
      <c r="K22" s="1" t="s">
        <v>28</v>
      </c>
      <c r="X22" s="1"/>
      <c r="Y22" s="1"/>
      <c r="Z22" s="1"/>
      <c r="AA22" s="1"/>
      <c r="AX22"/>
      <c r="AY22"/>
      <c r="AZ22"/>
      <c r="BA22"/>
      <c r="BC22"/>
      <c r="BD22"/>
      <c r="BE22"/>
      <c r="BF22"/>
      <c r="BW22"/>
      <c r="BX22"/>
      <c r="BY22"/>
      <c r="BZ22"/>
      <c r="CB22"/>
      <c r="CC22"/>
      <c r="CD22"/>
      <c r="CE22"/>
      <c r="CG22"/>
      <c r="CH22"/>
      <c r="CI22"/>
      <c r="CJ22"/>
      <c r="DA22"/>
      <c r="DB22"/>
      <c r="DC22"/>
      <c r="DD22"/>
      <c r="DE22"/>
    </row>
    <row r="23" spans="5:109" x14ac:dyDescent="0.45">
      <c r="E23" s="5" t="s">
        <v>404</v>
      </c>
      <c r="F23" s="5" t="s">
        <v>756</v>
      </c>
      <c r="G23" s="5" t="s">
        <v>578</v>
      </c>
      <c r="H23" s="5" t="s">
        <v>582</v>
      </c>
      <c r="J23" s="5" t="s">
        <v>158</v>
      </c>
      <c r="K23" s="1" t="s">
        <v>28</v>
      </c>
      <c r="X23" s="1"/>
      <c r="Y23" s="1"/>
      <c r="Z23" s="1"/>
      <c r="AA23" s="1"/>
      <c r="AX23"/>
      <c r="AY23"/>
      <c r="AZ23"/>
      <c r="BA23"/>
      <c r="BC23"/>
      <c r="BD23"/>
      <c r="BE23"/>
      <c r="BF23"/>
      <c r="BW23"/>
      <c r="BX23"/>
      <c r="BY23"/>
      <c r="BZ23"/>
      <c r="CB23"/>
      <c r="CC23"/>
      <c r="CD23"/>
      <c r="CE23"/>
      <c r="CG23"/>
      <c r="CH23"/>
      <c r="CI23"/>
      <c r="CJ23"/>
      <c r="DA23"/>
      <c r="DB23"/>
      <c r="DC23"/>
      <c r="DD23"/>
      <c r="DE23"/>
    </row>
    <row r="24" spans="5:109" x14ac:dyDescent="0.45">
      <c r="E24" s="5" t="s">
        <v>408</v>
      </c>
      <c r="F24" s="5" t="s">
        <v>757</v>
      </c>
      <c r="G24" s="5" t="s">
        <v>600</v>
      </c>
      <c r="H24" s="5" t="s">
        <v>378</v>
      </c>
      <c r="J24" s="5" t="s">
        <v>1015</v>
      </c>
      <c r="K24" s="1" t="s">
        <v>28</v>
      </c>
      <c r="X24" s="1"/>
      <c r="Y24" s="1"/>
      <c r="Z24" s="1"/>
      <c r="AA24" s="1"/>
      <c r="BA24" s="3"/>
      <c r="BC24"/>
      <c r="BD24"/>
      <c r="BE24"/>
      <c r="BF24"/>
      <c r="BW24"/>
      <c r="BX24"/>
      <c r="BY24"/>
      <c r="BZ24"/>
      <c r="CB24"/>
      <c r="CC24"/>
      <c r="CD24"/>
      <c r="CE24"/>
      <c r="CG24"/>
      <c r="CH24"/>
      <c r="CI24"/>
      <c r="CJ24"/>
      <c r="DA24"/>
      <c r="DB24"/>
      <c r="DC24"/>
      <c r="DD24"/>
      <c r="DE24"/>
    </row>
    <row r="25" spans="5:109" x14ac:dyDescent="0.45">
      <c r="E25" s="5" t="s">
        <v>531</v>
      </c>
      <c r="F25" s="5" t="s">
        <v>758</v>
      </c>
      <c r="G25" s="5" t="s">
        <v>638</v>
      </c>
      <c r="H25" s="5" t="s">
        <v>971</v>
      </c>
      <c r="J25" s="5" t="s">
        <v>356</v>
      </c>
      <c r="K25" s="1" t="s">
        <v>28</v>
      </c>
      <c r="X25" s="1"/>
      <c r="Y25" s="1"/>
      <c r="Z25" s="1"/>
      <c r="AA25" s="1"/>
      <c r="BA25" s="3"/>
      <c r="BC25"/>
      <c r="BD25"/>
      <c r="BE25"/>
      <c r="BF25"/>
      <c r="BW25"/>
      <c r="BX25"/>
      <c r="BY25"/>
      <c r="BZ25"/>
      <c r="CB25"/>
      <c r="CC25"/>
      <c r="CD25"/>
      <c r="CE25"/>
      <c r="CG25"/>
      <c r="CH25"/>
      <c r="CI25"/>
      <c r="CJ25"/>
      <c r="DA25"/>
      <c r="DB25"/>
      <c r="DC25"/>
      <c r="DD25"/>
      <c r="DE25"/>
    </row>
    <row r="26" spans="5:109" x14ac:dyDescent="0.45">
      <c r="E26" s="5" t="s">
        <v>534</v>
      </c>
      <c r="F26" s="5" t="s">
        <v>759</v>
      </c>
      <c r="G26" s="5" t="s">
        <v>663</v>
      </c>
      <c r="H26" s="5" t="s">
        <v>788</v>
      </c>
      <c r="J26" s="5" t="s">
        <v>609</v>
      </c>
      <c r="K26" s="1" t="s">
        <v>28</v>
      </c>
      <c r="X26" s="1"/>
      <c r="Y26" s="1"/>
      <c r="Z26" s="1"/>
      <c r="AA26" s="1"/>
      <c r="BA26" s="3"/>
      <c r="BC26"/>
      <c r="BD26"/>
      <c r="BE26"/>
      <c r="BF26"/>
      <c r="BW26"/>
      <c r="BX26"/>
      <c r="BY26"/>
      <c r="BZ26"/>
      <c r="CB26"/>
      <c r="CC26"/>
      <c r="CD26"/>
      <c r="CE26"/>
      <c r="CG26"/>
      <c r="CH26"/>
      <c r="CI26"/>
      <c r="CJ26"/>
      <c r="DA26"/>
      <c r="DB26"/>
      <c r="DC26"/>
      <c r="DD26"/>
      <c r="DE26"/>
    </row>
    <row r="27" spans="5:109" x14ac:dyDescent="0.45">
      <c r="E27" s="5" t="s">
        <v>537</v>
      </c>
      <c r="F27" s="5" t="s">
        <v>760</v>
      </c>
      <c r="G27" s="5" t="s">
        <v>686</v>
      </c>
      <c r="H27" s="5" t="s">
        <v>1021</v>
      </c>
      <c r="J27" s="5" t="s">
        <v>284</v>
      </c>
      <c r="K27" s="1" t="s">
        <v>28</v>
      </c>
      <c r="X27" s="1"/>
      <c r="Y27" s="1"/>
      <c r="Z27" s="1"/>
      <c r="AA27" s="1"/>
      <c r="BA27" s="3"/>
      <c r="BC27"/>
      <c r="BD27"/>
      <c r="BE27"/>
      <c r="BF27"/>
      <c r="BW27"/>
      <c r="BX27"/>
      <c r="BY27"/>
      <c r="BZ27"/>
      <c r="CB27"/>
      <c r="CC27"/>
      <c r="CD27"/>
      <c r="CE27"/>
      <c r="CG27"/>
      <c r="CH27"/>
      <c r="CI27"/>
      <c r="CJ27"/>
      <c r="DA27"/>
      <c r="DB27"/>
      <c r="DC27"/>
      <c r="DD27"/>
      <c r="DE27"/>
    </row>
    <row r="28" spans="5:109" x14ac:dyDescent="0.45">
      <c r="E28" s="5" t="s">
        <v>540</v>
      </c>
      <c r="F28" s="5" t="s">
        <v>778</v>
      </c>
      <c r="G28" s="5" t="s">
        <v>739</v>
      </c>
      <c r="H28" s="5" t="s">
        <v>496</v>
      </c>
      <c r="J28" s="5" t="s">
        <v>776</v>
      </c>
      <c r="K28" s="1" t="s">
        <v>28</v>
      </c>
      <c r="X28" s="1"/>
      <c r="Y28" s="1"/>
      <c r="Z28" s="1"/>
      <c r="AA28" s="1"/>
      <c r="BA28" s="3"/>
      <c r="BC28"/>
      <c r="BD28"/>
      <c r="BE28"/>
      <c r="BF28"/>
      <c r="BW28"/>
      <c r="BX28"/>
      <c r="BY28"/>
      <c r="BZ28"/>
      <c r="CB28"/>
      <c r="CC28"/>
      <c r="CD28"/>
      <c r="CE28"/>
      <c r="CG28"/>
      <c r="CH28"/>
      <c r="CI28"/>
      <c r="CJ28"/>
      <c r="DA28"/>
      <c r="DB28"/>
      <c r="DC28"/>
      <c r="DD28"/>
      <c r="DE28"/>
    </row>
    <row r="29" spans="5:109" x14ac:dyDescent="0.45">
      <c r="E29" s="5" t="s">
        <v>543</v>
      </c>
      <c r="F29" s="5" t="s">
        <v>798</v>
      </c>
      <c r="G29" s="5" t="s">
        <v>779</v>
      </c>
      <c r="H29" s="5" t="s">
        <v>191</v>
      </c>
      <c r="J29" s="5" t="s">
        <v>181</v>
      </c>
      <c r="K29" s="1" t="s">
        <v>28</v>
      </c>
      <c r="X29" s="1"/>
      <c r="Y29" s="1"/>
      <c r="Z29" s="1"/>
      <c r="AA29" s="1"/>
      <c r="BA29" s="3"/>
      <c r="BC29"/>
      <c r="BD29"/>
      <c r="BE29"/>
      <c r="BF29"/>
      <c r="BW29"/>
      <c r="BX29"/>
      <c r="BY29"/>
      <c r="BZ29"/>
      <c r="CB29"/>
      <c r="CC29"/>
      <c r="CD29"/>
      <c r="CE29"/>
      <c r="CG29"/>
      <c r="CH29"/>
      <c r="CI29"/>
      <c r="CJ29"/>
      <c r="DA29"/>
      <c r="DB29"/>
      <c r="DC29"/>
      <c r="DD29"/>
      <c r="DE29"/>
    </row>
    <row r="30" spans="5:109" x14ac:dyDescent="0.45">
      <c r="E30" s="5" t="s">
        <v>603</v>
      </c>
      <c r="F30" s="5" t="s">
        <v>875</v>
      </c>
      <c r="G30" s="5" t="s">
        <v>781</v>
      </c>
      <c r="H30" s="5" t="s">
        <v>257</v>
      </c>
      <c r="J30" s="5" t="s">
        <v>157</v>
      </c>
      <c r="K30" s="1" t="s">
        <v>28</v>
      </c>
      <c r="X30" s="1"/>
      <c r="Y30" s="1"/>
      <c r="Z30" s="1"/>
      <c r="AA30" s="1"/>
      <c r="BA30" s="3"/>
      <c r="BC30"/>
      <c r="BD30"/>
      <c r="BE30"/>
      <c r="BF30"/>
      <c r="BW30"/>
      <c r="BX30"/>
      <c r="BY30"/>
      <c r="BZ30"/>
      <c r="CB30"/>
      <c r="CC30"/>
      <c r="CD30"/>
      <c r="CE30"/>
      <c r="CG30"/>
      <c r="CH30"/>
      <c r="CI30"/>
      <c r="CJ30"/>
      <c r="DA30"/>
      <c r="DB30"/>
      <c r="DC30"/>
      <c r="DD30"/>
      <c r="DE30"/>
    </row>
    <row r="31" spans="5:109" x14ac:dyDescent="0.45">
      <c r="E31" s="5" t="s">
        <v>608</v>
      </c>
      <c r="F31" s="5" t="s">
        <v>893</v>
      </c>
      <c r="G31" s="5" t="s">
        <v>783</v>
      </c>
      <c r="H31" s="5" t="s">
        <v>785</v>
      </c>
      <c r="J31" s="5" t="s">
        <v>577</v>
      </c>
      <c r="K31" s="1" t="s">
        <v>28</v>
      </c>
      <c r="X31" s="1"/>
      <c r="Y31" s="1"/>
      <c r="Z31" s="1"/>
      <c r="AA31" s="1"/>
      <c r="BA31" s="3"/>
      <c r="BC31"/>
      <c r="BD31"/>
      <c r="BE31"/>
      <c r="BF31"/>
      <c r="BW31"/>
      <c r="BX31"/>
      <c r="BY31"/>
      <c r="BZ31"/>
      <c r="CB31"/>
      <c r="CC31"/>
      <c r="CD31"/>
      <c r="CE31"/>
      <c r="CG31"/>
      <c r="CH31"/>
      <c r="CI31"/>
      <c r="CJ31"/>
      <c r="DA31"/>
      <c r="DB31"/>
      <c r="DC31"/>
      <c r="DD31"/>
      <c r="DE31"/>
    </row>
    <row r="32" spans="5:109" x14ac:dyDescent="0.45">
      <c r="E32" s="5" t="s">
        <v>609</v>
      </c>
      <c r="F32" s="5" t="s">
        <v>894</v>
      </c>
      <c r="G32" s="5" t="s">
        <v>789</v>
      </c>
      <c r="H32" s="5" t="s">
        <v>160</v>
      </c>
      <c r="J32" s="5" t="s">
        <v>412</v>
      </c>
      <c r="K32" s="1" t="s">
        <v>28</v>
      </c>
      <c r="X32" s="1"/>
      <c r="Y32" s="1"/>
      <c r="Z32" s="1"/>
      <c r="AA32" s="1"/>
      <c r="BA32" s="3"/>
      <c r="BC32"/>
      <c r="BD32"/>
      <c r="BE32"/>
      <c r="BF32"/>
      <c r="BW32"/>
      <c r="BX32"/>
      <c r="BY32"/>
      <c r="BZ32"/>
      <c r="CB32"/>
      <c r="CC32"/>
      <c r="CD32"/>
      <c r="CE32"/>
      <c r="CG32"/>
      <c r="CH32"/>
      <c r="CI32"/>
      <c r="CJ32"/>
      <c r="DA32"/>
      <c r="DB32"/>
      <c r="DC32"/>
      <c r="DD32"/>
      <c r="DE32"/>
    </row>
    <row r="33" spans="5:109" x14ac:dyDescent="0.45">
      <c r="E33" s="5" t="s">
        <v>612</v>
      </c>
      <c r="F33" s="5" t="s">
        <v>895</v>
      </c>
      <c r="G33" s="5" t="s">
        <v>790</v>
      </c>
      <c r="H33" s="5" t="s">
        <v>787</v>
      </c>
      <c r="J33" s="5" t="s">
        <v>987</v>
      </c>
      <c r="K33" s="1" t="s">
        <v>28</v>
      </c>
      <c r="X33" s="1"/>
      <c r="Y33" s="1"/>
      <c r="Z33" s="1"/>
      <c r="AA33" s="1"/>
      <c r="BA33" s="3"/>
      <c r="BC33"/>
      <c r="BD33"/>
      <c r="BE33"/>
      <c r="BF33"/>
      <c r="BW33"/>
      <c r="BX33"/>
      <c r="BY33"/>
      <c r="BZ33"/>
      <c r="CB33"/>
      <c r="CC33"/>
      <c r="CD33"/>
      <c r="CE33"/>
      <c r="CG33"/>
      <c r="CH33"/>
      <c r="CI33"/>
      <c r="CJ33"/>
      <c r="DA33"/>
      <c r="DB33"/>
      <c r="DC33"/>
      <c r="DD33"/>
      <c r="DE33"/>
    </row>
    <row r="34" spans="5:109" x14ac:dyDescent="0.45">
      <c r="E34" s="5" t="s">
        <v>614</v>
      </c>
      <c r="F34" s="5" t="s">
        <v>896</v>
      </c>
      <c r="G34" s="5" t="s">
        <v>818</v>
      </c>
      <c r="H34" s="5" t="s">
        <v>423</v>
      </c>
      <c r="J34" s="5" t="s">
        <v>125</v>
      </c>
      <c r="K34" s="1" t="s">
        <v>28</v>
      </c>
      <c r="X34" s="1"/>
      <c r="Y34" s="1"/>
      <c r="Z34" s="1"/>
      <c r="AA34" s="1"/>
      <c r="BA34" s="3"/>
      <c r="BC34"/>
      <c r="BD34"/>
      <c r="BE34"/>
      <c r="BF34"/>
      <c r="BW34"/>
      <c r="BX34"/>
      <c r="BY34"/>
      <c r="BZ34"/>
      <c r="CB34"/>
      <c r="CC34"/>
      <c r="CD34"/>
      <c r="CE34"/>
      <c r="CG34"/>
      <c r="CH34"/>
      <c r="CI34"/>
      <c r="CJ34"/>
      <c r="DA34"/>
      <c r="DB34"/>
      <c r="DC34"/>
      <c r="DD34"/>
      <c r="DE34"/>
    </row>
    <row r="35" spans="5:109" x14ac:dyDescent="0.45">
      <c r="E35" s="5" t="s">
        <v>615</v>
      </c>
      <c r="F35" s="5" t="s">
        <v>902</v>
      </c>
      <c r="G35" s="5" t="s">
        <v>928</v>
      </c>
      <c r="H35" s="5" t="s">
        <v>258</v>
      </c>
      <c r="J35" s="5" t="s">
        <v>1023</v>
      </c>
      <c r="K35" s="1" t="s">
        <v>28</v>
      </c>
      <c r="X35" s="1"/>
      <c r="Y35" s="1"/>
      <c r="Z35" s="1"/>
      <c r="AA35" s="1"/>
      <c r="BA35" s="3"/>
      <c r="BC35"/>
      <c r="BD35"/>
      <c r="BE35"/>
      <c r="BF35"/>
      <c r="BW35"/>
      <c r="BX35"/>
      <c r="BY35"/>
      <c r="BZ35"/>
      <c r="CB35"/>
      <c r="CC35"/>
      <c r="CD35"/>
      <c r="CE35"/>
      <c r="CG35"/>
      <c r="CH35"/>
      <c r="CI35"/>
      <c r="CJ35"/>
      <c r="DA35"/>
      <c r="DB35"/>
      <c r="DC35"/>
      <c r="DD35"/>
      <c r="DE35"/>
    </row>
    <row r="36" spans="5:109" x14ac:dyDescent="0.45">
      <c r="E36" s="5" t="s">
        <v>616</v>
      </c>
      <c r="F36" s="5" t="s">
        <v>903</v>
      </c>
      <c r="G36" s="5" t="s">
        <v>947</v>
      </c>
      <c r="H36" s="5" t="s">
        <v>202</v>
      </c>
      <c r="J36" s="5" t="s">
        <v>790</v>
      </c>
      <c r="K36" s="1" t="s">
        <v>28</v>
      </c>
      <c r="X36" s="1"/>
      <c r="Y36" s="1"/>
      <c r="Z36" s="1"/>
      <c r="AA36" s="1"/>
      <c r="BA36" s="3"/>
      <c r="BC36"/>
      <c r="BD36"/>
      <c r="BE36"/>
      <c r="BF36"/>
      <c r="BW36"/>
      <c r="BX36"/>
      <c r="BY36"/>
      <c r="BZ36"/>
      <c r="CB36"/>
      <c r="CC36"/>
      <c r="CD36"/>
      <c r="CE36"/>
      <c r="CG36"/>
      <c r="CH36"/>
      <c r="CI36"/>
      <c r="CJ36"/>
      <c r="DA36"/>
      <c r="DB36"/>
      <c r="DC36"/>
      <c r="DD36"/>
      <c r="DE36"/>
    </row>
    <row r="37" spans="5:109" x14ac:dyDescent="0.45">
      <c r="E37" s="5" t="s">
        <v>636</v>
      </c>
      <c r="F37" s="5" t="s">
        <v>904</v>
      </c>
      <c r="G37" s="5" t="s">
        <v>986</v>
      </c>
      <c r="H37" s="5" t="s">
        <v>498</v>
      </c>
      <c r="J37" s="5" t="s">
        <v>1024</v>
      </c>
      <c r="K37" s="1" t="s">
        <v>28</v>
      </c>
      <c r="X37" s="1"/>
      <c r="Y37" s="1"/>
      <c r="Z37" s="1"/>
      <c r="AA37" s="1"/>
      <c r="BA37" s="3"/>
      <c r="BC37"/>
      <c r="BD37"/>
      <c r="BE37"/>
      <c r="BF37"/>
      <c r="BW37"/>
      <c r="BX37"/>
      <c r="BY37"/>
      <c r="BZ37"/>
      <c r="CB37"/>
      <c r="CC37"/>
      <c r="CD37"/>
      <c r="CE37"/>
      <c r="CG37"/>
      <c r="CH37"/>
      <c r="CI37"/>
      <c r="CJ37"/>
      <c r="DA37"/>
      <c r="DB37"/>
      <c r="DC37"/>
      <c r="DD37"/>
      <c r="DE37"/>
    </row>
    <row r="38" spans="5:109" x14ac:dyDescent="0.45">
      <c r="E38" s="5" t="s">
        <v>646</v>
      </c>
      <c r="F38" s="5" t="s">
        <v>905</v>
      </c>
      <c r="G38" s="5" t="s">
        <v>989</v>
      </c>
      <c r="H38" s="5" t="s">
        <v>498</v>
      </c>
      <c r="J38" s="5" t="s">
        <v>911</v>
      </c>
      <c r="K38" s="1" t="s">
        <v>28</v>
      </c>
      <c r="X38" s="1"/>
      <c r="Y38" s="1"/>
      <c r="Z38" s="1"/>
      <c r="AA38" s="1"/>
      <c r="BA38" s="3"/>
      <c r="BC38"/>
      <c r="BD38"/>
      <c r="BE38"/>
      <c r="BF38"/>
      <c r="BW38"/>
      <c r="BX38"/>
      <c r="BY38"/>
      <c r="BZ38"/>
      <c r="CB38"/>
      <c r="CC38"/>
      <c r="CD38"/>
      <c r="CE38"/>
      <c r="CG38"/>
      <c r="CH38"/>
      <c r="CI38"/>
      <c r="CJ38"/>
      <c r="DA38"/>
      <c r="DB38"/>
      <c r="DC38"/>
      <c r="DD38"/>
      <c r="DE38"/>
    </row>
    <row r="39" spans="5:109" x14ac:dyDescent="0.45">
      <c r="E39" s="5" t="s">
        <v>647</v>
      </c>
      <c r="F39" s="5" t="s">
        <v>930</v>
      </c>
      <c r="G39" s="5" t="s">
        <v>1005</v>
      </c>
      <c r="H39" s="5"/>
      <c r="J39" s="5" t="s">
        <v>419</v>
      </c>
      <c r="K39" s="1" t="s">
        <v>28</v>
      </c>
      <c r="X39" s="1"/>
      <c r="Y39" s="1"/>
      <c r="Z39" s="1"/>
      <c r="AA39" s="1"/>
      <c r="BA39" s="3"/>
      <c r="BC39"/>
      <c r="BD39"/>
      <c r="BE39"/>
      <c r="BF39"/>
      <c r="BW39"/>
      <c r="BX39"/>
      <c r="BY39"/>
      <c r="BZ39"/>
      <c r="CB39"/>
      <c r="CC39"/>
      <c r="CD39"/>
      <c r="CE39"/>
      <c r="CG39"/>
      <c r="CH39"/>
      <c r="CI39"/>
      <c r="CJ39"/>
      <c r="DA39"/>
      <c r="DB39"/>
      <c r="DC39"/>
      <c r="DD39"/>
      <c r="DE39"/>
    </row>
    <row r="40" spans="5:109" x14ac:dyDescent="0.45">
      <c r="E40" s="5" t="s">
        <v>662</v>
      </c>
      <c r="F40" s="5" t="s">
        <v>931</v>
      </c>
      <c r="G40" s="5" t="s">
        <v>1006</v>
      </c>
      <c r="H40" s="5"/>
      <c r="J40" s="5" t="s">
        <v>625</v>
      </c>
      <c r="K40" s="1" t="s">
        <v>28</v>
      </c>
      <c r="X40" s="1"/>
      <c r="Y40" s="1"/>
      <c r="Z40" s="1"/>
      <c r="AA40" s="1"/>
      <c r="BA40" s="3"/>
      <c r="BC40"/>
      <c r="BD40"/>
      <c r="BE40"/>
      <c r="BF40"/>
      <c r="BW40"/>
      <c r="BX40"/>
      <c r="BY40"/>
      <c r="BZ40"/>
      <c r="CB40"/>
      <c r="CC40"/>
      <c r="CD40"/>
      <c r="CE40"/>
      <c r="CG40"/>
      <c r="CH40"/>
      <c r="CI40"/>
      <c r="CJ40"/>
      <c r="DA40"/>
      <c r="DB40"/>
      <c r="DC40"/>
      <c r="DD40"/>
      <c r="DE40"/>
    </row>
    <row r="41" spans="5:109" x14ac:dyDescent="0.45">
      <c r="E41" s="5" t="s">
        <v>761</v>
      </c>
      <c r="F41" s="5" t="s">
        <v>1059</v>
      </c>
      <c r="G41" s="5" t="s">
        <v>1007</v>
      </c>
      <c r="H41" s="5"/>
      <c r="J41" s="5" t="s">
        <v>250</v>
      </c>
      <c r="K41" s="1" t="s">
        <v>28</v>
      </c>
      <c r="X41" s="1"/>
      <c r="Y41" s="1"/>
      <c r="Z41" s="1"/>
      <c r="AA41" s="1"/>
      <c r="BA41" s="3"/>
      <c r="BC41"/>
      <c r="BD41"/>
      <c r="BE41"/>
      <c r="BF41"/>
      <c r="BW41"/>
      <c r="BX41"/>
      <c r="BY41"/>
      <c r="BZ41"/>
      <c r="CB41"/>
      <c r="CC41"/>
      <c r="CD41"/>
      <c r="CE41"/>
      <c r="CG41"/>
      <c r="CH41"/>
      <c r="CI41"/>
      <c r="CJ41"/>
      <c r="DA41"/>
      <c r="DB41"/>
      <c r="DC41"/>
      <c r="DD41"/>
      <c r="DE41"/>
    </row>
    <row r="42" spans="5:109" x14ac:dyDescent="0.45">
      <c r="E42" s="5" t="s">
        <v>764</v>
      </c>
      <c r="F42" s="5" t="s">
        <v>1066</v>
      </c>
      <c r="G42" s="5" t="s">
        <v>1022</v>
      </c>
      <c r="H42" s="5"/>
      <c r="J42" s="5" t="s">
        <v>366</v>
      </c>
      <c r="K42" s="1" t="s">
        <v>28</v>
      </c>
      <c r="X42" s="1"/>
      <c r="Y42" s="1"/>
      <c r="Z42" s="1"/>
      <c r="AA42" s="1"/>
      <c r="BA42" s="3"/>
      <c r="BC42"/>
      <c r="BD42"/>
      <c r="BE42"/>
      <c r="BF42"/>
      <c r="BW42"/>
      <c r="BX42"/>
      <c r="BY42"/>
      <c r="BZ42"/>
      <c r="CB42"/>
      <c r="CC42"/>
      <c r="CD42"/>
      <c r="CE42"/>
      <c r="CG42"/>
      <c r="CH42"/>
      <c r="CI42"/>
      <c r="CJ42"/>
      <c r="DA42"/>
      <c r="DB42"/>
      <c r="DC42"/>
      <c r="DD42"/>
      <c r="DE42"/>
    </row>
    <row r="43" spans="5:109" x14ac:dyDescent="0.45">
      <c r="E43" s="5" t="s">
        <v>765</v>
      </c>
      <c r="F43" s="5" t="s">
        <v>1067</v>
      </c>
      <c r="G43" s="5" t="s">
        <v>1060</v>
      </c>
      <c r="H43" s="5"/>
      <c r="J43" s="5" t="s">
        <v>750</v>
      </c>
      <c r="K43" s="1" t="s">
        <v>28</v>
      </c>
      <c r="X43" s="1"/>
      <c r="Y43" s="1"/>
      <c r="Z43" s="1"/>
      <c r="AA43" s="1"/>
      <c r="BA43" s="3"/>
      <c r="BC43"/>
      <c r="BD43"/>
      <c r="BE43"/>
      <c r="BF43"/>
      <c r="BW43"/>
      <c r="BX43"/>
      <c r="BY43"/>
      <c r="BZ43"/>
      <c r="CB43"/>
      <c r="CC43"/>
      <c r="CD43"/>
      <c r="CE43"/>
      <c r="CG43"/>
      <c r="CH43"/>
      <c r="CI43"/>
      <c r="CJ43"/>
      <c r="DA43"/>
      <c r="DB43"/>
      <c r="DC43"/>
      <c r="DD43"/>
      <c r="DE43"/>
    </row>
    <row r="44" spans="5:109" x14ac:dyDescent="0.45">
      <c r="E44" s="5" t="s">
        <v>768</v>
      </c>
      <c r="F44" s="5" t="s">
        <v>1068</v>
      </c>
      <c r="G44" s="5" t="s">
        <v>1064</v>
      </c>
      <c r="H44" s="5"/>
      <c r="J44" s="5" t="s">
        <v>123</v>
      </c>
      <c r="K44" s="1" t="s">
        <v>28</v>
      </c>
      <c r="X44" s="1"/>
      <c r="Y44" s="1"/>
      <c r="Z44" s="1"/>
      <c r="AA44" s="1"/>
      <c r="BA44" s="3"/>
      <c r="BC44"/>
      <c r="BD44"/>
      <c r="BE44"/>
      <c r="BF44"/>
      <c r="BW44"/>
      <c r="BX44"/>
      <c r="BY44"/>
      <c r="BZ44"/>
      <c r="CB44"/>
      <c r="CC44"/>
      <c r="CD44"/>
      <c r="CE44"/>
      <c r="CG44"/>
      <c r="CH44"/>
      <c r="CI44"/>
      <c r="CJ44"/>
      <c r="DA44"/>
      <c r="DB44"/>
      <c r="DC44"/>
      <c r="DD44"/>
      <c r="DE44"/>
    </row>
    <row r="45" spans="5:109" x14ac:dyDescent="0.45">
      <c r="E45" s="5" t="s">
        <v>771</v>
      </c>
      <c r="F45" s="5" t="s">
        <v>1069</v>
      </c>
      <c r="G45" s="5" t="s">
        <v>1065</v>
      </c>
      <c r="H45" s="5"/>
      <c r="J45" s="5" t="s">
        <v>531</v>
      </c>
      <c r="K45" s="1" t="s">
        <v>28</v>
      </c>
      <c r="X45" s="1"/>
      <c r="Y45" s="1"/>
      <c r="Z45" s="1"/>
      <c r="AA45" s="1"/>
      <c r="BA45" s="3"/>
      <c r="BC45"/>
      <c r="BD45"/>
      <c r="BE45"/>
      <c r="BF45"/>
      <c r="BW45"/>
      <c r="BX45"/>
      <c r="BY45"/>
      <c r="BZ45"/>
      <c r="CB45"/>
      <c r="CC45"/>
      <c r="CD45"/>
      <c r="CE45"/>
      <c r="CG45"/>
      <c r="CH45"/>
      <c r="CI45"/>
      <c r="CJ45"/>
      <c r="DA45"/>
      <c r="DB45"/>
      <c r="DC45"/>
      <c r="DD45"/>
      <c r="DE45"/>
    </row>
    <row r="46" spans="5:109" x14ac:dyDescent="0.45">
      <c r="E46" s="5" t="s">
        <v>772</v>
      </c>
      <c r="F46" s="5" t="s">
        <v>1070</v>
      </c>
      <c r="G46" s="5" t="s">
        <v>1082</v>
      </c>
      <c r="H46" s="5"/>
      <c r="J46" s="5" t="s">
        <v>1059</v>
      </c>
      <c r="K46" s="1" t="s">
        <v>28</v>
      </c>
      <c r="X46" s="1"/>
      <c r="Y46" s="1"/>
      <c r="Z46" s="1"/>
      <c r="AA46" s="1"/>
      <c r="BC46"/>
      <c r="BD46"/>
      <c r="BE46"/>
      <c r="BF46"/>
      <c r="BW46"/>
      <c r="BX46"/>
      <c r="BY46"/>
      <c r="BZ46"/>
      <c r="CB46"/>
      <c r="CC46"/>
      <c r="CD46"/>
      <c r="CE46"/>
      <c r="CG46"/>
      <c r="CH46"/>
      <c r="CI46"/>
      <c r="CJ46"/>
      <c r="DA46"/>
      <c r="DB46"/>
      <c r="DC46"/>
      <c r="DD46"/>
      <c r="DE46"/>
    </row>
    <row r="47" spans="5:109" x14ac:dyDescent="0.45">
      <c r="E47" s="5" t="s">
        <v>776</v>
      </c>
      <c r="F47" s="5" t="s">
        <v>1071</v>
      </c>
      <c r="G47" s="5" t="s">
        <v>1083</v>
      </c>
      <c r="H47" s="5"/>
      <c r="J47" s="5" t="s">
        <v>378</v>
      </c>
      <c r="K47" s="1" t="s">
        <v>28</v>
      </c>
      <c r="X47" s="1"/>
      <c r="Y47" s="1"/>
      <c r="Z47" s="1"/>
      <c r="AA47" s="1"/>
      <c r="BC47"/>
      <c r="BD47"/>
      <c r="BE47"/>
      <c r="BF47"/>
      <c r="BW47"/>
      <c r="BX47"/>
      <c r="BY47"/>
      <c r="BZ47"/>
      <c r="CB47"/>
      <c r="CC47"/>
      <c r="CD47"/>
      <c r="CE47"/>
      <c r="CG47"/>
      <c r="CH47"/>
      <c r="CI47"/>
      <c r="CJ47"/>
      <c r="DA47"/>
      <c r="DB47"/>
      <c r="DC47"/>
      <c r="DD47"/>
      <c r="DE47"/>
    </row>
    <row r="48" spans="5:109" x14ac:dyDescent="0.45">
      <c r="E48" s="5" t="s">
        <v>792</v>
      </c>
      <c r="F48" s="5" t="s">
        <v>1072</v>
      </c>
      <c r="G48" s="5" t="s">
        <v>1106</v>
      </c>
      <c r="H48" s="5"/>
      <c r="J48" s="5" t="s">
        <v>1079</v>
      </c>
      <c r="K48" s="1" t="s">
        <v>28</v>
      </c>
      <c r="X48" s="1"/>
      <c r="Y48" s="1"/>
      <c r="Z48" s="1"/>
      <c r="AA48" s="1"/>
      <c r="BC48"/>
      <c r="BD48"/>
      <c r="BE48"/>
      <c r="BF48"/>
      <c r="BW48"/>
      <c r="BX48"/>
      <c r="BY48"/>
      <c r="BZ48"/>
      <c r="CB48"/>
      <c r="CC48"/>
      <c r="CD48"/>
      <c r="CE48"/>
      <c r="CG48"/>
      <c r="CH48"/>
      <c r="CI48"/>
      <c r="CJ48"/>
      <c r="DA48"/>
      <c r="DB48"/>
      <c r="DC48"/>
      <c r="DD48"/>
      <c r="DE48"/>
    </row>
    <row r="49" spans="5:109" x14ac:dyDescent="0.45">
      <c r="E49" s="5" t="s">
        <v>849</v>
      </c>
      <c r="F49" s="5" t="s">
        <v>1073</v>
      </c>
      <c r="G49" s="5" t="s">
        <v>1110</v>
      </c>
      <c r="H49" s="5"/>
      <c r="J49" s="5" t="s">
        <v>867</v>
      </c>
      <c r="K49" s="1" t="s">
        <v>28</v>
      </c>
      <c r="X49" s="1"/>
      <c r="Y49" s="1"/>
      <c r="Z49" s="1"/>
      <c r="AA49" s="1"/>
      <c r="BC49"/>
      <c r="BD49"/>
      <c r="BE49"/>
      <c r="BF49"/>
      <c r="BW49"/>
      <c r="BX49"/>
      <c r="BY49"/>
      <c r="BZ49"/>
      <c r="CB49"/>
      <c r="CC49"/>
      <c r="CD49"/>
      <c r="CE49"/>
      <c r="CG49"/>
      <c r="CH49"/>
      <c r="CI49"/>
      <c r="CJ49"/>
      <c r="DA49"/>
      <c r="DB49"/>
      <c r="DC49"/>
      <c r="DD49"/>
      <c r="DE49"/>
    </row>
    <row r="50" spans="5:109" x14ac:dyDescent="0.45">
      <c r="E50" s="5" t="s">
        <v>919</v>
      </c>
      <c r="F50" s="5" t="s">
        <v>1074</v>
      </c>
      <c r="G50" s="5" t="s">
        <v>1111</v>
      </c>
      <c r="H50" s="5"/>
      <c r="J50" s="5" t="s">
        <v>626</v>
      </c>
      <c r="K50" s="1" t="s">
        <v>28</v>
      </c>
      <c r="X50" s="1"/>
      <c r="Y50" s="1"/>
      <c r="Z50" s="1"/>
      <c r="AA50" s="1"/>
      <c r="BC50"/>
      <c r="BD50"/>
      <c r="BE50"/>
      <c r="BF50"/>
      <c r="BW50"/>
      <c r="BX50"/>
      <c r="BY50"/>
      <c r="BZ50"/>
      <c r="CB50"/>
      <c r="CC50"/>
      <c r="CD50"/>
      <c r="CE50"/>
      <c r="CG50"/>
      <c r="CH50"/>
      <c r="CI50"/>
      <c r="CJ50"/>
      <c r="DA50"/>
      <c r="DB50"/>
      <c r="DC50"/>
      <c r="DD50"/>
      <c r="DE50"/>
    </row>
    <row r="51" spans="5:109" x14ac:dyDescent="0.45">
      <c r="E51" s="5" t="s">
        <v>922</v>
      </c>
      <c r="F51" s="5" t="s">
        <v>1075</v>
      </c>
      <c r="G51" s="5" t="s">
        <v>1115</v>
      </c>
      <c r="H51" s="5"/>
      <c r="J51" s="5" t="s">
        <v>244</v>
      </c>
      <c r="K51" s="1" t="s">
        <v>28</v>
      </c>
      <c r="X51" s="1"/>
      <c r="Y51" s="1"/>
      <c r="Z51" s="1"/>
      <c r="AA51" s="1"/>
      <c r="BC51"/>
      <c r="BD51"/>
      <c r="BE51"/>
      <c r="BF51"/>
      <c r="BW51"/>
      <c r="BX51"/>
      <c r="BY51"/>
      <c r="BZ51"/>
      <c r="CB51"/>
      <c r="CC51"/>
      <c r="CD51"/>
      <c r="CE51"/>
      <c r="CG51"/>
      <c r="CH51"/>
      <c r="CI51"/>
      <c r="CJ51"/>
      <c r="DA51"/>
      <c r="DB51"/>
      <c r="DC51"/>
      <c r="DD51"/>
      <c r="DE51"/>
    </row>
    <row r="52" spans="5:109" x14ac:dyDescent="0.45">
      <c r="E52" s="5" t="s">
        <v>934</v>
      </c>
      <c r="F52" s="5" t="s">
        <v>1076</v>
      </c>
      <c r="G52" s="5" t="s">
        <v>1115</v>
      </c>
      <c r="H52" s="5"/>
      <c r="J52" s="5" t="s">
        <v>775</v>
      </c>
      <c r="K52" s="1" t="s">
        <v>28</v>
      </c>
      <c r="BC52"/>
      <c r="BD52"/>
      <c r="BE52"/>
      <c r="BF52"/>
      <c r="BW52"/>
      <c r="BX52"/>
      <c r="BY52"/>
      <c r="BZ52"/>
      <c r="CB52"/>
      <c r="CC52"/>
      <c r="CD52"/>
      <c r="CE52"/>
      <c r="CG52"/>
      <c r="CH52"/>
      <c r="CI52"/>
      <c r="CJ52"/>
      <c r="DA52"/>
      <c r="DB52"/>
      <c r="DC52"/>
      <c r="DD52"/>
      <c r="DE52"/>
    </row>
    <row r="53" spans="5:109" x14ac:dyDescent="0.45">
      <c r="E53" s="5" t="s">
        <v>936</v>
      </c>
      <c r="F53" s="5" t="s">
        <v>1077</v>
      </c>
      <c r="G53" s="5"/>
      <c r="J53" s="5" t="s">
        <v>936</v>
      </c>
      <c r="K53" s="1" t="s">
        <v>28</v>
      </c>
      <c r="BC53"/>
      <c r="BD53"/>
      <c r="BE53"/>
      <c r="BF53"/>
      <c r="BW53"/>
      <c r="BX53"/>
      <c r="BY53"/>
      <c r="BZ53"/>
      <c r="CB53"/>
      <c r="CC53"/>
      <c r="CD53"/>
      <c r="CE53"/>
      <c r="CG53"/>
      <c r="CH53"/>
      <c r="CI53"/>
      <c r="CJ53"/>
      <c r="DA53"/>
      <c r="DB53"/>
      <c r="DC53"/>
      <c r="DD53"/>
      <c r="DE53"/>
    </row>
    <row r="54" spans="5:109" x14ac:dyDescent="0.45">
      <c r="E54" s="5" t="s">
        <v>938</v>
      </c>
      <c r="F54" s="5" t="s">
        <v>1078</v>
      </c>
      <c r="G54" s="5"/>
      <c r="J54" s="5" t="s">
        <v>919</v>
      </c>
      <c r="K54" s="1" t="s">
        <v>28</v>
      </c>
      <c r="BC54"/>
      <c r="BD54"/>
      <c r="BE54"/>
      <c r="BF54"/>
      <c r="BW54"/>
      <c r="BX54"/>
      <c r="BY54"/>
      <c r="BZ54"/>
      <c r="CB54"/>
      <c r="CC54"/>
      <c r="CD54"/>
      <c r="CE54"/>
      <c r="CG54"/>
      <c r="CH54"/>
      <c r="CI54"/>
      <c r="CJ54"/>
      <c r="DA54"/>
      <c r="DB54"/>
      <c r="DC54"/>
      <c r="DD54"/>
      <c r="DE54"/>
    </row>
    <row r="55" spans="5:109" x14ac:dyDescent="0.45">
      <c r="E55" s="5" t="s">
        <v>956</v>
      </c>
      <c r="F55" s="5" t="s">
        <v>1079</v>
      </c>
      <c r="G55" s="5"/>
      <c r="J55" s="5" t="s">
        <v>192</v>
      </c>
      <c r="K55" s="1" t="s">
        <v>28</v>
      </c>
      <c r="BC55"/>
      <c r="BD55"/>
      <c r="BE55"/>
      <c r="BF55"/>
      <c r="BW55"/>
      <c r="BX55"/>
      <c r="BY55"/>
      <c r="BZ55"/>
      <c r="CB55"/>
      <c r="CC55"/>
      <c r="CD55"/>
      <c r="CE55"/>
      <c r="CG55"/>
      <c r="CH55"/>
      <c r="CI55"/>
      <c r="CJ55"/>
      <c r="DA55"/>
      <c r="DB55"/>
      <c r="DC55"/>
      <c r="DD55"/>
      <c r="DE55"/>
    </row>
    <row r="56" spans="5:109" x14ac:dyDescent="0.45">
      <c r="E56" s="5" t="s">
        <v>959</v>
      </c>
      <c r="F56" s="5" t="s">
        <v>1080</v>
      </c>
      <c r="G56" s="5"/>
      <c r="J56" s="5" t="s">
        <v>1092</v>
      </c>
      <c r="K56" s="1" t="s">
        <v>28</v>
      </c>
      <c r="BC56"/>
      <c r="BD56"/>
      <c r="BE56"/>
      <c r="BF56"/>
      <c r="BW56"/>
      <c r="BX56"/>
      <c r="BY56"/>
      <c r="BZ56"/>
      <c r="CB56"/>
      <c r="CC56"/>
      <c r="CD56"/>
      <c r="CE56"/>
      <c r="CG56"/>
      <c r="CH56"/>
      <c r="CI56"/>
      <c r="CJ56"/>
      <c r="DA56"/>
      <c r="DB56"/>
      <c r="DC56"/>
      <c r="DD56"/>
      <c r="DE56"/>
    </row>
    <row r="57" spans="5:109" x14ac:dyDescent="0.45">
      <c r="E57" s="5" t="s">
        <v>962</v>
      </c>
      <c r="F57" s="5" t="s">
        <v>1104</v>
      </c>
      <c r="G57" s="5"/>
      <c r="J57" s="5" t="s">
        <v>785</v>
      </c>
      <c r="K57" s="1" t="s">
        <v>28</v>
      </c>
      <c r="BC57"/>
      <c r="BD57"/>
      <c r="BE57"/>
      <c r="BF57"/>
      <c r="BW57"/>
      <c r="BX57"/>
      <c r="BY57"/>
      <c r="BZ57"/>
      <c r="CB57"/>
      <c r="CC57"/>
      <c r="CD57"/>
      <c r="CE57"/>
      <c r="CG57"/>
      <c r="CH57"/>
      <c r="CI57"/>
      <c r="CJ57"/>
      <c r="DA57"/>
      <c r="DB57"/>
      <c r="DC57"/>
      <c r="DD57"/>
      <c r="DE57"/>
    </row>
    <row r="58" spans="5:109" x14ac:dyDescent="0.45">
      <c r="E58" s="5" t="s">
        <v>968</v>
      </c>
      <c r="J58" s="5" t="s">
        <v>574</v>
      </c>
      <c r="K58" s="1" t="s">
        <v>28</v>
      </c>
      <c r="BC58"/>
      <c r="BD58"/>
      <c r="BE58"/>
      <c r="BF58"/>
      <c r="BW58"/>
      <c r="BX58"/>
      <c r="BY58"/>
      <c r="BZ58"/>
      <c r="CB58"/>
      <c r="CC58"/>
      <c r="CD58"/>
      <c r="CE58"/>
      <c r="CG58"/>
      <c r="CH58"/>
      <c r="CI58"/>
      <c r="CJ58"/>
      <c r="DA58"/>
      <c r="DB58"/>
      <c r="DC58"/>
      <c r="DD58"/>
      <c r="DE58"/>
    </row>
    <row r="59" spans="5:109" x14ac:dyDescent="0.45">
      <c r="E59" s="5" t="s">
        <v>1015</v>
      </c>
      <c r="J59" s="5" t="s">
        <v>934</v>
      </c>
      <c r="K59" s="1" t="s">
        <v>28</v>
      </c>
      <c r="BC59"/>
      <c r="BD59"/>
      <c r="BE59"/>
      <c r="BF59"/>
      <c r="BW59"/>
      <c r="BX59"/>
      <c r="BY59"/>
      <c r="BZ59"/>
      <c r="CB59"/>
      <c r="CC59"/>
      <c r="CD59"/>
      <c r="CE59"/>
      <c r="CG59"/>
      <c r="CH59"/>
      <c r="CI59"/>
      <c r="CJ59"/>
      <c r="DA59"/>
      <c r="DB59"/>
      <c r="DC59"/>
      <c r="DD59"/>
      <c r="DE59"/>
    </row>
    <row r="60" spans="5:109" x14ac:dyDescent="0.45">
      <c r="E60" s="5" t="s">
        <v>1088</v>
      </c>
      <c r="J60" s="5" t="s">
        <v>413</v>
      </c>
      <c r="K60" s="1" t="s">
        <v>28</v>
      </c>
      <c r="BC60"/>
      <c r="BD60"/>
      <c r="BE60"/>
      <c r="BF60"/>
      <c r="BW60"/>
      <c r="BX60"/>
      <c r="BY60"/>
      <c r="BZ60"/>
      <c r="CB60"/>
      <c r="CC60"/>
      <c r="CD60"/>
      <c r="CE60"/>
      <c r="CG60"/>
      <c r="CH60"/>
      <c r="CI60"/>
      <c r="CJ60"/>
      <c r="DA60"/>
      <c r="DB60"/>
      <c r="DC60"/>
      <c r="DD60"/>
      <c r="DE60"/>
    </row>
    <row r="61" spans="5:109" x14ac:dyDescent="0.45">
      <c r="E61" s="5" t="s">
        <v>1090</v>
      </c>
      <c r="J61" s="5" t="s">
        <v>818</v>
      </c>
      <c r="K61" s="1" t="s">
        <v>28</v>
      </c>
      <c r="BC61"/>
      <c r="BD61"/>
      <c r="BE61"/>
      <c r="BF61"/>
      <c r="BW61"/>
      <c r="BX61"/>
      <c r="BY61"/>
      <c r="BZ61"/>
      <c r="CB61"/>
      <c r="CC61"/>
      <c r="CD61"/>
      <c r="CE61"/>
      <c r="CG61"/>
      <c r="CH61"/>
      <c r="CI61"/>
      <c r="CJ61"/>
      <c r="DA61"/>
      <c r="DB61"/>
      <c r="DC61"/>
      <c r="DD61"/>
      <c r="DE61"/>
    </row>
    <row r="62" spans="5:109" x14ac:dyDescent="0.45">
      <c r="E62" s="5" t="s">
        <v>1092</v>
      </c>
      <c r="J62" s="5" t="s">
        <v>533</v>
      </c>
      <c r="K62" s="1" t="s">
        <v>28</v>
      </c>
      <c r="BC62"/>
      <c r="BD62"/>
      <c r="BE62"/>
      <c r="BF62"/>
      <c r="BW62"/>
      <c r="BX62"/>
      <c r="BY62"/>
      <c r="BZ62"/>
      <c r="CB62"/>
      <c r="CC62"/>
      <c r="CD62"/>
      <c r="CE62"/>
      <c r="CG62"/>
      <c r="CH62"/>
      <c r="CI62"/>
      <c r="CJ62"/>
      <c r="DA62"/>
      <c r="DB62"/>
      <c r="DC62"/>
      <c r="DD62"/>
      <c r="DE62"/>
    </row>
    <row r="63" spans="5:109" x14ac:dyDescent="0.45">
      <c r="E63" s="5"/>
      <c r="J63" s="5" t="s">
        <v>787</v>
      </c>
      <c r="K63" s="1" t="s">
        <v>28</v>
      </c>
      <c r="BC63"/>
      <c r="BD63"/>
      <c r="BE63"/>
      <c r="BF63"/>
      <c r="BW63"/>
      <c r="BX63"/>
      <c r="BY63"/>
      <c r="BZ63"/>
      <c r="CB63"/>
      <c r="CC63"/>
      <c r="CD63"/>
      <c r="CE63"/>
      <c r="CG63"/>
      <c r="CH63"/>
      <c r="CI63"/>
      <c r="CJ63"/>
      <c r="DA63"/>
      <c r="DB63"/>
      <c r="DC63"/>
      <c r="DD63"/>
      <c r="DE63"/>
    </row>
    <row r="64" spans="5:109" x14ac:dyDescent="0.45">
      <c r="E64" s="5"/>
      <c r="J64" s="5" t="s">
        <v>258</v>
      </c>
      <c r="K64" s="1" t="s">
        <v>28</v>
      </c>
      <c r="BC64"/>
      <c r="BD64"/>
      <c r="BE64"/>
      <c r="BF64"/>
      <c r="BW64"/>
      <c r="BX64"/>
      <c r="BY64"/>
      <c r="BZ64"/>
      <c r="CB64"/>
      <c r="CC64"/>
      <c r="CD64"/>
      <c r="CE64"/>
      <c r="CG64"/>
      <c r="CH64"/>
      <c r="CI64"/>
      <c r="CJ64"/>
      <c r="DA64"/>
      <c r="DB64"/>
      <c r="DC64"/>
      <c r="DD64"/>
      <c r="DE64"/>
    </row>
    <row r="65" spans="5:109" x14ac:dyDescent="0.45">
      <c r="E65" s="5"/>
      <c r="J65" s="5" t="s">
        <v>418</v>
      </c>
      <c r="K65" s="1" t="s">
        <v>28</v>
      </c>
      <c r="BC65"/>
      <c r="BD65"/>
      <c r="BE65"/>
      <c r="BF65"/>
      <c r="BW65"/>
      <c r="BX65"/>
      <c r="BY65"/>
      <c r="BZ65"/>
      <c r="CB65"/>
      <c r="CC65"/>
      <c r="CD65"/>
      <c r="CE65"/>
      <c r="CG65"/>
      <c r="CH65"/>
      <c r="CI65"/>
      <c r="CJ65"/>
      <c r="DA65"/>
      <c r="DB65"/>
      <c r="DC65"/>
      <c r="DD65"/>
      <c r="DE65"/>
    </row>
    <row r="66" spans="5:109" x14ac:dyDescent="0.45">
      <c r="E66" s="5"/>
      <c r="J66" s="5" t="s">
        <v>421</v>
      </c>
      <c r="K66" s="1" t="s">
        <v>28</v>
      </c>
      <c r="BC66"/>
      <c r="BD66"/>
      <c r="BE66"/>
      <c r="BF66"/>
      <c r="BW66"/>
      <c r="BX66"/>
      <c r="BY66"/>
      <c r="BZ66"/>
      <c r="CB66"/>
      <c r="CC66"/>
      <c r="CD66"/>
      <c r="CE66"/>
      <c r="CG66"/>
      <c r="CH66"/>
      <c r="CI66"/>
      <c r="CJ66"/>
      <c r="DA66"/>
      <c r="DB66"/>
      <c r="DC66"/>
      <c r="DD66"/>
      <c r="DE66"/>
    </row>
    <row r="67" spans="5:109" x14ac:dyDescent="0.45">
      <c r="E67" s="5"/>
      <c r="J67" s="5" t="s">
        <v>404</v>
      </c>
      <c r="K67" s="1" t="s">
        <v>28</v>
      </c>
      <c r="BC67"/>
      <c r="BD67"/>
      <c r="BE67"/>
      <c r="BF67"/>
      <c r="BW67"/>
      <c r="BX67"/>
      <c r="BY67"/>
      <c r="BZ67"/>
      <c r="CB67"/>
      <c r="CC67"/>
      <c r="CD67"/>
      <c r="CE67"/>
      <c r="CG67"/>
      <c r="CH67"/>
      <c r="CI67"/>
      <c r="CJ67"/>
      <c r="DA67"/>
      <c r="DB67"/>
      <c r="DC67"/>
      <c r="DD67"/>
      <c r="DE67"/>
    </row>
    <row r="68" spans="5:109" x14ac:dyDescent="0.45">
      <c r="E68" s="5"/>
      <c r="J68" s="5" t="s">
        <v>121</v>
      </c>
      <c r="K68" s="1" t="s">
        <v>28</v>
      </c>
      <c r="BC68"/>
      <c r="BD68"/>
      <c r="BE68"/>
      <c r="BF68"/>
      <c r="BW68"/>
      <c r="BX68"/>
      <c r="BY68"/>
      <c r="BZ68"/>
      <c r="CB68"/>
      <c r="CC68"/>
      <c r="CD68"/>
      <c r="CE68"/>
      <c r="CG68"/>
      <c r="CH68"/>
      <c r="CI68"/>
      <c r="CJ68"/>
      <c r="DA68"/>
      <c r="DB68"/>
      <c r="DC68"/>
      <c r="DD68"/>
      <c r="DE68"/>
    </row>
    <row r="69" spans="5:109" x14ac:dyDescent="0.45">
      <c r="E69" s="5"/>
      <c r="J69" s="5" t="s">
        <v>115</v>
      </c>
      <c r="K69" s="1" t="s">
        <v>28</v>
      </c>
      <c r="BC69"/>
      <c r="BD69"/>
      <c r="BE69"/>
      <c r="BF69"/>
      <c r="BW69"/>
      <c r="BX69"/>
      <c r="BY69"/>
      <c r="BZ69"/>
      <c r="CB69"/>
      <c r="CC69"/>
      <c r="CD69"/>
      <c r="CE69"/>
      <c r="CG69"/>
      <c r="CH69"/>
      <c r="CI69"/>
      <c r="CJ69"/>
      <c r="DA69"/>
      <c r="DB69"/>
      <c r="DC69"/>
      <c r="DD69"/>
      <c r="DE69"/>
    </row>
    <row r="70" spans="5:109" x14ac:dyDescent="0.45">
      <c r="E70" s="5"/>
      <c r="J70" s="5" t="s">
        <v>126</v>
      </c>
      <c r="K70" s="1" t="s">
        <v>28</v>
      </c>
      <c r="BC70"/>
      <c r="BD70"/>
      <c r="BE70"/>
      <c r="BF70"/>
      <c r="BW70"/>
      <c r="BX70"/>
      <c r="BY70"/>
      <c r="BZ70"/>
      <c r="CB70"/>
      <c r="CC70"/>
      <c r="CD70"/>
      <c r="CE70"/>
      <c r="CG70"/>
      <c r="CH70"/>
      <c r="CI70"/>
      <c r="CJ70"/>
      <c r="DA70"/>
      <c r="DB70"/>
      <c r="DC70"/>
      <c r="DD70"/>
      <c r="DE70"/>
    </row>
    <row r="71" spans="5:109" x14ac:dyDescent="0.45">
      <c r="E71" s="5"/>
      <c r="J71" s="5" t="s">
        <v>651</v>
      </c>
      <c r="K71" s="1" t="s">
        <v>28</v>
      </c>
      <c r="BC71"/>
      <c r="BD71"/>
      <c r="BE71"/>
      <c r="BF71"/>
      <c r="BW71"/>
      <c r="BX71"/>
      <c r="BY71"/>
      <c r="BZ71"/>
      <c r="CB71"/>
      <c r="CC71"/>
      <c r="CD71"/>
      <c r="CE71"/>
      <c r="CG71"/>
      <c r="CH71"/>
      <c r="CI71"/>
      <c r="CJ71"/>
      <c r="DA71"/>
      <c r="DB71"/>
      <c r="DC71"/>
      <c r="DD71"/>
      <c r="DE71"/>
    </row>
    <row r="72" spans="5:109" x14ac:dyDescent="0.45">
      <c r="E72" s="5"/>
      <c r="J72" s="5" t="s">
        <v>647</v>
      </c>
      <c r="K72" s="1" t="s">
        <v>28</v>
      </c>
      <c r="BC72"/>
      <c r="BD72"/>
      <c r="BE72"/>
      <c r="BF72"/>
      <c r="BW72"/>
      <c r="BX72"/>
      <c r="BY72"/>
      <c r="BZ72"/>
      <c r="CB72"/>
      <c r="CC72"/>
      <c r="CD72"/>
      <c r="CE72"/>
      <c r="CG72"/>
      <c r="CH72"/>
      <c r="CI72"/>
      <c r="CJ72"/>
      <c r="DA72"/>
      <c r="DB72"/>
      <c r="DC72"/>
      <c r="DD72"/>
      <c r="DE72"/>
    </row>
    <row r="73" spans="5:109" x14ac:dyDescent="0.45">
      <c r="E73" s="5"/>
      <c r="J73" s="5" t="s">
        <v>910</v>
      </c>
      <c r="K73" s="1" t="s">
        <v>28</v>
      </c>
      <c r="BC73"/>
      <c r="BD73"/>
      <c r="BE73"/>
      <c r="BF73"/>
      <c r="BW73"/>
      <c r="BX73"/>
      <c r="BY73"/>
      <c r="BZ73"/>
      <c r="CB73"/>
      <c r="CC73"/>
      <c r="CD73"/>
      <c r="CE73"/>
      <c r="CG73"/>
      <c r="CH73"/>
      <c r="CI73"/>
      <c r="CJ73"/>
      <c r="DA73"/>
      <c r="DB73"/>
      <c r="DC73"/>
      <c r="DD73"/>
      <c r="DE73"/>
    </row>
    <row r="74" spans="5:109" x14ac:dyDescent="0.45">
      <c r="E74" s="5"/>
      <c r="J74" s="5" t="s">
        <v>408</v>
      </c>
      <c r="K74" s="1" t="s">
        <v>28</v>
      </c>
      <c r="BC74"/>
      <c r="BD74"/>
      <c r="BE74"/>
      <c r="BF74"/>
      <c r="BW74"/>
      <c r="BX74"/>
      <c r="BY74"/>
      <c r="BZ74"/>
      <c r="CB74"/>
      <c r="CC74"/>
      <c r="CD74"/>
      <c r="CE74"/>
      <c r="CG74"/>
      <c r="CH74"/>
      <c r="CI74"/>
      <c r="CJ74"/>
      <c r="DA74"/>
      <c r="DB74"/>
      <c r="DC74"/>
      <c r="DD74"/>
      <c r="DE74"/>
    </row>
    <row r="75" spans="5:109" x14ac:dyDescent="0.45">
      <c r="E75" s="5"/>
      <c r="J75" s="5" t="s">
        <v>616</v>
      </c>
      <c r="K75" s="1" t="s">
        <v>28</v>
      </c>
      <c r="BC75"/>
      <c r="BD75"/>
      <c r="BE75"/>
      <c r="BF75"/>
      <c r="BW75"/>
      <c r="BX75"/>
      <c r="BY75"/>
      <c r="BZ75"/>
      <c r="CB75"/>
      <c r="CC75"/>
      <c r="CD75"/>
      <c r="CE75"/>
      <c r="CG75"/>
      <c r="CH75"/>
      <c r="CI75"/>
      <c r="CJ75"/>
      <c r="DA75"/>
      <c r="DB75"/>
      <c r="DC75"/>
      <c r="DD75"/>
      <c r="DE75"/>
    </row>
    <row r="76" spans="5:109" x14ac:dyDescent="0.45">
      <c r="E76" s="5"/>
      <c r="J76" s="5" t="s">
        <v>160</v>
      </c>
      <c r="K76" s="1" t="s">
        <v>28</v>
      </c>
      <c r="BC76"/>
      <c r="BD76"/>
      <c r="BE76"/>
      <c r="BF76"/>
      <c r="BW76"/>
      <c r="BX76"/>
      <c r="BY76"/>
      <c r="BZ76"/>
      <c r="CB76"/>
      <c r="CC76"/>
      <c r="CD76"/>
      <c r="CE76"/>
      <c r="CG76"/>
      <c r="CH76"/>
      <c r="CI76"/>
      <c r="CJ76"/>
      <c r="DA76"/>
      <c r="DB76"/>
      <c r="DC76"/>
      <c r="DD76"/>
      <c r="DE76"/>
    </row>
    <row r="77" spans="5:109" x14ac:dyDescent="0.45">
      <c r="E77" s="5"/>
      <c r="J77" s="5" t="s">
        <v>170</v>
      </c>
      <c r="K77" s="1" t="s">
        <v>28</v>
      </c>
      <c r="BC77"/>
      <c r="BD77"/>
      <c r="BE77"/>
      <c r="BF77"/>
      <c r="BW77"/>
      <c r="BX77"/>
      <c r="BY77"/>
      <c r="BZ77"/>
      <c r="CB77"/>
      <c r="CC77"/>
      <c r="CD77"/>
      <c r="CE77"/>
      <c r="CG77"/>
      <c r="CH77"/>
      <c r="CI77"/>
      <c r="CJ77"/>
      <c r="DA77"/>
      <c r="DB77"/>
      <c r="DC77"/>
      <c r="DD77"/>
      <c r="DE77"/>
    </row>
    <row r="78" spans="5:109" x14ac:dyDescent="0.45">
      <c r="E78" s="5"/>
      <c r="J78" s="5" t="s">
        <v>938</v>
      </c>
      <c r="K78" s="1" t="s">
        <v>28</v>
      </c>
      <c r="BC78"/>
      <c r="BD78"/>
      <c r="BE78"/>
      <c r="BF78"/>
      <c r="BW78"/>
      <c r="BX78"/>
      <c r="BY78"/>
      <c r="BZ78"/>
      <c r="CB78"/>
      <c r="CC78"/>
      <c r="CD78"/>
      <c r="CE78"/>
      <c r="CG78"/>
      <c r="CH78"/>
      <c r="CI78"/>
      <c r="CJ78"/>
      <c r="DA78"/>
      <c r="DB78"/>
      <c r="DC78"/>
      <c r="DD78"/>
      <c r="DE78"/>
    </row>
    <row r="79" spans="5:109" x14ac:dyDescent="0.45">
      <c r="E79" s="5"/>
      <c r="J79" s="5" t="s">
        <v>779</v>
      </c>
      <c r="K79" s="1" t="s">
        <v>28</v>
      </c>
      <c r="BC79"/>
      <c r="BD79"/>
      <c r="BE79"/>
      <c r="BF79"/>
      <c r="BW79"/>
      <c r="BX79"/>
      <c r="BY79"/>
      <c r="BZ79"/>
      <c r="CB79"/>
      <c r="CC79"/>
      <c r="CD79"/>
      <c r="CE79"/>
      <c r="CG79"/>
      <c r="CH79"/>
      <c r="CI79"/>
      <c r="CJ79"/>
      <c r="DA79"/>
      <c r="DB79"/>
      <c r="DC79"/>
      <c r="DD79"/>
      <c r="DE79"/>
    </row>
    <row r="80" spans="5:109" x14ac:dyDescent="0.45">
      <c r="E80" s="5"/>
      <c r="J80" s="5" t="s">
        <v>1038</v>
      </c>
      <c r="K80" s="1" t="s">
        <v>28</v>
      </c>
      <c r="BC80"/>
      <c r="BD80"/>
      <c r="BE80"/>
      <c r="BF80"/>
      <c r="BW80"/>
      <c r="BX80"/>
      <c r="BY80"/>
      <c r="BZ80"/>
      <c r="CB80"/>
      <c r="CC80"/>
      <c r="CD80"/>
      <c r="CE80"/>
      <c r="CG80"/>
      <c r="CH80"/>
      <c r="CI80"/>
      <c r="CJ80"/>
      <c r="DA80"/>
      <c r="DB80"/>
      <c r="DC80"/>
      <c r="DD80"/>
      <c r="DE80"/>
    </row>
    <row r="81" spans="5:109" x14ac:dyDescent="0.45">
      <c r="E81" s="5"/>
      <c r="J81" s="5" t="s">
        <v>376</v>
      </c>
      <c r="K81" s="1" t="s">
        <v>28</v>
      </c>
      <c r="BC81"/>
      <c r="BD81"/>
      <c r="BE81"/>
      <c r="BF81"/>
      <c r="BW81"/>
      <c r="BX81"/>
      <c r="BY81"/>
      <c r="BZ81"/>
      <c r="CB81"/>
      <c r="CC81"/>
      <c r="CD81"/>
      <c r="CE81"/>
      <c r="CG81"/>
      <c r="CH81"/>
      <c r="CI81"/>
      <c r="CJ81"/>
      <c r="DA81"/>
      <c r="DB81"/>
      <c r="DC81"/>
      <c r="DD81"/>
      <c r="DE81"/>
    </row>
    <row r="82" spans="5:109" x14ac:dyDescent="0.45">
      <c r="E82" s="5"/>
      <c r="J82" s="5" t="s">
        <v>901</v>
      </c>
      <c r="K82" s="1" t="s">
        <v>28</v>
      </c>
      <c r="BC82"/>
      <c r="BD82"/>
      <c r="BE82"/>
      <c r="BF82"/>
      <c r="BW82"/>
      <c r="BX82"/>
      <c r="BY82"/>
      <c r="BZ82"/>
      <c r="CB82"/>
      <c r="CC82"/>
      <c r="CD82"/>
      <c r="CE82"/>
      <c r="CG82"/>
      <c r="CH82"/>
      <c r="CI82"/>
      <c r="CJ82"/>
      <c r="DA82"/>
      <c r="DB82"/>
      <c r="DC82"/>
      <c r="DD82"/>
      <c r="DE82"/>
    </row>
    <row r="83" spans="5:109" x14ac:dyDescent="0.45">
      <c r="E83" s="5"/>
      <c r="J83" s="5" t="s">
        <v>612</v>
      </c>
      <c r="K83" s="1" t="s">
        <v>28</v>
      </c>
      <c r="BC83"/>
      <c r="BD83"/>
      <c r="BE83"/>
      <c r="BF83"/>
      <c r="BW83"/>
      <c r="BX83"/>
      <c r="BY83"/>
      <c r="BZ83"/>
      <c r="CB83"/>
      <c r="CC83"/>
      <c r="CD83"/>
      <c r="CE83"/>
      <c r="CG83"/>
      <c r="CH83"/>
      <c r="CI83"/>
      <c r="CJ83"/>
      <c r="DA83"/>
      <c r="DB83"/>
      <c r="DC83"/>
      <c r="DD83"/>
      <c r="DE83"/>
    </row>
    <row r="84" spans="5:109" x14ac:dyDescent="0.45">
      <c r="E84" s="5"/>
      <c r="J84" s="5" t="s">
        <v>534</v>
      </c>
      <c r="K84" s="1" t="s">
        <v>28</v>
      </c>
      <c r="BC84"/>
      <c r="BD84"/>
      <c r="BE84"/>
      <c r="BF84"/>
      <c r="BW84"/>
      <c r="BX84"/>
      <c r="BY84"/>
      <c r="BZ84"/>
      <c r="CB84"/>
      <c r="CC84"/>
      <c r="CD84"/>
      <c r="CE84"/>
      <c r="CG84"/>
      <c r="CH84"/>
      <c r="CI84"/>
      <c r="CJ84"/>
      <c r="DA84"/>
      <c r="DB84"/>
      <c r="DC84"/>
      <c r="DD84"/>
      <c r="DE84"/>
    </row>
    <row r="85" spans="5:109" x14ac:dyDescent="0.45">
      <c r="E85" s="5"/>
      <c r="J85" s="5" t="s">
        <v>193</v>
      </c>
      <c r="K85" s="1" t="s">
        <v>28</v>
      </c>
      <c r="BC85"/>
      <c r="BD85"/>
      <c r="BE85"/>
      <c r="BF85"/>
      <c r="BW85"/>
      <c r="BX85"/>
      <c r="BY85"/>
      <c r="BZ85"/>
      <c r="CB85"/>
      <c r="CC85"/>
      <c r="CD85"/>
      <c r="CE85"/>
      <c r="CG85"/>
      <c r="CH85"/>
      <c r="CI85"/>
      <c r="CJ85"/>
      <c r="DA85"/>
      <c r="DB85"/>
      <c r="DC85"/>
      <c r="DD85"/>
      <c r="DE85"/>
    </row>
    <row r="86" spans="5:109" x14ac:dyDescent="0.45">
      <c r="E86" s="5"/>
      <c r="J86" s="5" t="s">
        <v>582</v>
      </c>
      <c r="K86" s="1" t="s">
        <v>28</v>
      </c>
      <c r="BC86"/>
      <c r="BD86"/>
      <c r="BE86"/>
      <c r="BF86"/>
      <c r="BW86"/>
      <c r="BX86"/>
      <c r="BY86"/>
      <c r="BZ86"/>
      <c r="CB86"/>
      <c r="CC86"/>
      <c r="CD86"/>
      <c r="CE86"/>
      <c r="CG86"/>
      <c r="CH86"/>
      <c r="CI86"/>
      <c r="CJ86"/>
      <c r="DA86"/>
      <c r="DB86"/>
      <c r="DC86"/>
      <c r="DD86"/>
      <c r="DE86"/>
    </row>
    <row r="87" spans="5:109" x14ac:dyDescent="0.45">
      <c r="E87" s="5"/>
      <c r="J87" s="5" t="s">
        <v>849</v>
      </c>
      <c r="K87" s="1" t="s">
        <v>28</v>
      </c>
      <c r="BC87"/>
      <c r="BD87"/>
      <c r="BE87"/>
      <c r="BF87"/>
      <c r="BW87"/>
      <c r="BX87"/>
      <c r="BY87"/>
      <c r="BZ87"/>
      <c r="CB87"/>
      <c r="CC87"/>
      <c r="CD87"/>
      <c r="CE87"/>
      <c r="CG87"/>
      <c r="CH87"/>
      <c r="CI87"/>
      <c r="CJ87"/>
      <c r="DA87"/>
      <c r="DB87"/>
      <c r="DC87"/>
      <c r="DD87"/>
      <c r="DE87"/>
    </row>
    <row r="88" spans="5:109" x14ac:dyDescent="0.45">
      <c r="E88" s="5"/>
      <c r="J88" s="5" t="s">
        <v>608</v>
      </c>
      <c r="K88" s="1" t="s">
        <v>28</v>
      </c>
      <c r="BC88"/>
      <c r="BD88"/>
      <c r="BE88"/>
      <c r="BF88"/>
      <c r="BW88"/>
      <c r="BX88"/>
      <c r="BY88"/>
      <c r="BZ88"/>
      <c r="CB88"/>
      <c r="CC88"/>
      <c r="CD88"/>
      <c r="CE88"/>
      <c r="CG88"/>
      <c r="CH88"/>
      <c r="CI88"/>
      <c r="CJ88"/>
      <c r="DA88"/>
      <c r="DB88"/>
      <c r="DC88"/>
      <c r="DD88"/>
      <c r="DE88"/>
    </row>
    <row r="89" spans="5:109" x14ac:dyDescent="0.45">
      <c r="E89" s="5"/>
      <c r="J89" s="5" t="s">
        <v>929</v>
      </c>
      <c r="K89" s="1" t="s">
        <v>28</v>
      </c>
      <c r="BC89"/>
      <c r="BD89"/>
      <c r="BE89"/>
      <c r="BF89"/>
      <c r="BW89"/>
      <c r="BX89"/>
      <c r="BY89"/>
      <c r="BZ89"/>
      <c r="CB89"/>
      <c r="CC89"/>
      <c r="CD89"/>
      <c r="CE89"/>
      <c r="CG89"/>
      <c r="CH89"/>
      <c r="CI89"/>
      <c r="CJ89"/>
      <c r="DA89"/>
      <c r="DB89"/>
      <c r="DC89"/>
      <c r="DD89"/>
      <c r="DE89"/>
    </row>
    <row r="90" spans="5:109" x14ac:dyDescent="0.45">
      <c r="E90" s="5"/>
      <c r="J90" s="5" t="s">
        <v>971</v>
      </c>
      <c r="K90" s="1" t="s">
        <v>28</v>
      </c>
      <c r="BC90"/>
      <c r="BD90"/>
      <c r="BE90"/>
      <c r="BF90"/>
      <c r="BW90"/>
      <c r="BX90"/>
      <c r="BY90"/>
      <c r="BZ90"/>
      <c r="CB90"/>
      <c r="CC90"/>
      <c r="CD90"/>
      <c r="CE90"/>
      <c r="CG90"/>
      <c r="CH90"/>
      <c r="CI90"/>
      <c r="CJ90"/>
      <c r="DA90"/>
      <c r="DB90"/>
      <c r="DC90"/>
      <c r="DD90"/>
      <c r="DE90"/>
    </row>
    <row r="91" spans="5:109" x14ac:dyDescent="0.45">
      <c r="E91" s="5"/>
      <c r="J91" s="5" t="s">
        <v>467</v>
      </c>
      <c r="K91" s="1" t="s">
        <v>28</v>
      </c>
      <c r="BC91"/>
      <c r="BD91"/>
      <c r="BE91"/>
      <c r="BF91"/>
      <c r="BW91"/>
      <c r="BX91"/>
      <c r="BY91"/>
      <c r="BZ91"/>
      <c r="CB91"/>
      <c r="CC91"/>
      <c r="CD91"/>
      <c r="CE91"/>
      <c r="CG91"/>
      <c r="CH91"/>
      <c r="CI91"/>
      <c r="CJ91"/>
      <c r="DA91"/>
      <c r="DB91"/>
      <c r="DC91"/>
      <c r="DD91"/>
      <c r="DE91"/>
    </row>
    <row r="92" spans="5:109" x14ac:dyDescent="0.45">
      <c r="E92" s="5"/>
      <c r="J92" s="5" t="s">
        <v>1005</v>
      </c>
      <c r="K92" s="1" t="s">
        <v>28</v>
      </c>
      <c r="BC92"/>
      <c r="BD92"/>
      <c r="BE92"/>
      <c r="BF92"/>
      <c r="BW92"/>
      <c r="BX92"/>
      <c r="BY92"/>
      <c r="BZ92"/>
      <c r="CB92"/>
      <c r="CC92"/>
      <c r="CD92"/>
      <c r="CE92"/>
      <c r="CG92"/>
      <c r="CH92"/>
      <c r="CI92"/>
      <c r="CJ92"/>
      <c r="DA92"/>
      <c r="DB92"/>
      <c r="DC92"/>
      <c r="DD92"/>
      <c r="DE92"/>
    </row>
    <row r="93" spans="5:109" x14ac:dyDescent="0.45">
      <c r="E93" s="5"/>
      <c r="J93" s="5" t="s">
        <v>536</v>
      </c>
      <c r="K93" s="1" t="s">
        <v>28</v>
      </c>
      <c r="BC93"/>
      <c r="BD93"/>
      <c r="BE93"/>
      <c r="BF93"/>
      <c r="BW93"/>
      <c r="BX93"/>
      <c r="BY93"/>
      <c r="BZ93"/>
      <c r="CB93"/>
      <c r="CC93"/>
      <c r="CD93"/>
      <c r="CE93"/>
      <c r="CG93"/>
      <c r="CH93"/>
      <c r="CI93"/>
      <c r="CJ93"/>
      <c r="DA93"/>
      <c r="DB93"/>
      <c r="DC93"/>
      <c r="DD93"/>
      <c r="DE93"/>
    </row>
    <row r="94" spans="5:109" x14ac:dyDescent="0.45">
      <c r="E94" s="5"/>
      <c r="J94" s="5" t="s">
        <v>208</v>
      </c>
      <c r="K94" s="1" t="s">
        <v>28</v>
      </c>
      <c r="BC94"/>
      <c r="BD94"/>
      <c r="BE94"/>
      <c r="BF94"/>
      <c r="BW94"/>
      <c r="BX94"/>
      <c r="BY94"/>
      <c r="BZ94"/>
      <c r="CG94"/>
      <c r="CH94"/>
      <c r="CI94"/>
      <c r="CJ94"/>
      <c r="DA94"/>
      <c r="DB94"/>
      <c r="DC94"/>
      <c r="DD94"/>
      <c r="DE94"/>
    </row>
    <row r="95" spans="5:109" x14ac:dyDescent="0.45">
      <c r="E95" s="5"/>
      <c r="J95" s="5" t="s">
        <v>202</v>
      </c>
      <c r="K95" s="1" t="s">
        <v>28</v>
      </c>
      <c r="BC95"/>
      <c r="BD95"/>
      <c r="BE95"/>
      <c r="BF95"/>
      <c r="BW95"/>
      <c r="BX95"/>
      <c r="BY95"/>
      <c r="BZ95"/>
      <c r="CG95"/>
      <c r="CH95"/>
      <c r="CI95"/>
      <c r="CJ95"/>
      <c r="DA95"/>
      <c r="DB95"/>
      <c r="DC95"/>
      <c r="DD95"/>
      <c r="DE95"/>
    </row>
    <row r="96" spans="5:109" x14ac:dyDescent="0.45">
      <c r="E96" s="5"/>
      <c r="J96" s="5" t="s">
        <v>772</v>
      </c>
      <c r="K96" s="1" t="s">
        <v>28</v>
      </c>
      <c r="BC96"/>
      <c r="BD96"/>
      <c r="BE96"/>
      <c r="BF96"/>
      <c r="BW96"/>
      <c r="BX96"/>
      <c r="BY96"/>
      <c r="BZ96"/>
      <c r="CG96"/>
      <c r="CH96"/>
      <c r="CI96"/>
      <c r="CJ96"/>
      <c r="DA96"/>
      <c r="DB96"/>
      <c r="DC96"/>
      <c r="DD96"/>
      <c r="DE96"/>
    </row>
    <row r="97" spans="5:109" x14ac:dyDescent="0.45">
      <c r="E97" s="5"/>
      <c r="J97" s="5" t="s">
        <v>922</v>
      </c>
      <c r="K97" s="1" t="s">
        <v>28</v>
      </c>
      <c r="BC97"/>
      <c r="BD97"/>
      <c r="BE97"/>
      <c r="BF97"/>
      <c r="BW97"/>
      <c r="BX97"/>
      <c r="BY97"/>
      <c r="BZ97"/>
      <c r="CG97"/>
      <c r="CH97"/>
      <c r="CI97"/>
      <c r="CJ97"/>
      <c r="DA97"/>
      <c r="DB97"/>
      <c r="DC97"/>
      <c r="DD97"/>
      <c r="DE97"/>
    </row>
    <row r="98" spans="5:109" x14ac:dyDescent="0.45">
      <c r="E98" s="5"/>
      <c r="J98" s="5" t="s">
        <v>614</v>
      </c>
      <c r="K98" s="1" t="s">
        <v>28</v>
      </c>
      <c r="BC98"/>
      <c r="BD98"/>
      <c r="BE98"/>
      <c r="BF98"/>
      <c r="BW98"/>
      <c r="BX98"/>
      <c r="BY98"/>
      <c r="BZ98"/>
      <c r="CG98"/>
      <c r="CH98"/>
      <c r="CI98"/>
      <c r="CJ98"/>
      <c r="DA98"/>
      <c r="DB98"/>
      <c r="DC98"/>
      <c r="DD98"/>
      <c r="DE98"/>
    </row>
    <row r="99" spans="5:109" x14ac:dyDescent="0.45">
      <c r="E99" s="5"/>
      <c r="J99" s="5" t="s">
        <v>648</v>
      </c>
      <c r="K99" s="1" t="s">
        <v>28</v>
      </c>
      <c r="BC99"/>
      <c r="BD99"/>
      <c r="BE99"/>
      <c r="BF99"/>
      <c r="BW99"/>
      <c r="BX99"/>
      <c r="BY99"/>
      <c r="BZ99"/>
      <c r="CG99"/>
      <c r="CH99"/>
      <c r="CI99"/>
      <c r="CJ99"/>
      <c r="DA99"/>
      <c r="DB99"/>
      <c r="DC99"/>
      <c r="DD99"/>
      <c r="DE99"/>
    </row>
    <row r="100" spans="5:109" x14ac:dyDescent="0.45">
      <c r="E100" s="5"/>
      <c r="J100" s="5" t="s">
        <v>739</v>
      </c>
      <c r="K100" s="1" t="s">
        <v>28</v>
      </c>
      <c r="BC100"/>
      <c r="BD100"/>
      <c r="BE100"/>
      <c r="BF100"/>
      <c r="BW100"/>
      <c r="BX100"/>
      <c r="BY100"/>
      <c r="BZ100"/>
      <c r="CG100"/>
      <c r="CH100"/>
      <c r="CI100"/>
      <c r="CJ100"/>
      <c r="DA100"/>
      <c r="DB100"/>
      <c r="DC100"/>
      <c r="DD100"/>
      <c r="DE100"/>
    </row>
    <row r="101" spans="5:109" x14ac:dyDescent="0.45">
      <c r="E101" s="5"/>
      <c r="J101" s="5" t="s">
        <v>603</v>
      </c>
      <c r="K101" s="1" t="s">
        <v>28</v>
      </c>
      <c r="BC101"/>
      <c r="BD101"/>
      <c r="BE101"/>
      <c r="BF101"/>
      <c r="BW101"/>
      <c r="BX101"/>
      <c r="BY101"/>
      <c r="BZ101"/>
      <c r="CG101"/>
      <c r="CH101"/>
      <c r="CI101"/>
      <c r="CJ101"/>
      <c r="DA101"/>
      <c r="DB101"/>
      <c r="DC101"/>
      <c r="DD101"/>
      <c r="DE101"/>
    </row>
    <row r="102" spans="5:109" x14ac:dyDescent="0.45">
      <c r="E102" s="5"/>
      <c r="J102" s="5" t="s">
        <v>1083</v>
      </c>
      <c r="K102" s="1" t="s">
        <v>28</v>
      </c>
      <c r="BC102"/>
      <c r="BD102"/>
      <c r="BE102"/>
      <c r="BF102"/>
      <c r="BW102"/>
      <c r="BX102"/>
      <c r="BY102"/>
      <c r="BZ102"/>
      <c r="CG102"/>
      <c r="CH102"/>
      <c r="CI102"/>
      <c r="CJ102"/>
      <c r="DA102"/>
      <c r="DB102"/>
      <c r="DC102"/>
      <c r="DD102"/>
      <c r="DE102"/>
    </row>
    <row r="103" spans="5:109" x14ac:dyDescent="0.45">
      <c r="E103" s="5"/>
      <c r="J103" s="5" t="s">
        <v>122</v>
      </c>
      <c r="K103" s="1" t="s">
        <v>28</v>
      </c>
      <c r="BC103"/>
      <c r="BD103"/>
      <c r="BE103"/>
      <c r="BF103"/>
      <c r="BW103"/>
      <c r="BX103"/>
      <c r="BY103"/>
      <c r="BZ103"/>
      <c r="CG103"/>
      <c r="CH103"/>
      <c r="CI103"/>
      <c r="CJ103"/>
      <c r="DA103"/>
      <c r="DB103"/>
      <c r="DC103"/>
      <c r="DD103"/>
      <c r="DE103"/>
    </row>
    <row r="104" spans="5:109" x14ac:dyDescent="0.45">
      <c r="E104" s="5"/>
      <c r="J104" s="5" t="s">
        <v>369</v>
      </c>
      <c r="K104" s="1" t="s">
        <v>28</v>
      </c>
      <c r="BC104"/>
      <c r="BD104"/>
      <c r="BE104"/>
      <c r="BF104"/>
      <c r="BW104"/>
      <c r="BX104"/>
      <c r="BY104"/>
      <c r="BZ104"/>
      <c r="CG104"/>
      <c r="CH104"/>
      <c r="CI104"/>
      <c r="CJ104"/>
      <c r="DA104"/>
      <c r="DB104"/>
      <c r="DC104"/>
      <c r="DD104"/>
    </row>
    <row r="105" spans="5:109" x14ac:dyDescent="0.45">
      <c r="E105" s="5"/>
      <c r="J105" s="5" t="s">
        <v>537</v>
      </c>
      <c r="K105" s="1" t="s">
        <v>28</v>
      </c>
      <c r="BC105"/>
      <c r="BD105"/>
      <c r="BE105"/>
      <c r="BF105"/>
      <c r="BW105"/>
      <c r="BX105"/>
      <c r="BY105"/>
      <c r="BZ105"/>
      <c r="CG105"/>
      <c r="CH105"/>
      <c r="CI105"/>
      <c r="CJ105"/>
      <c r="DA105"/>
      <c r="DB105"/>
      <c r="DC105"/>
      <c r="DD105"/>
    </row>
    <row r="106" spans="5:109" x14ac:dyDescent="0.45">
      <c r="E106" s="5"/>
      <c r="J106" s="5" t="s">
        <v>749</v>
      </c>
      <c r="K106" s="1" t="s">
        <v>28</v>
      </c>
      <c r="BC106"/>
      <c r="BD106"/>
      <c r="BE106"/>
      <c r="BF106"/>
      <c r="BW106"/>
      <c r="BX106"/>
      <c r="BY106"/>
      <c r="BZ106"/>
      <c r="CG106"/>
      <c r="CH106"/>
      <c r="CI106"/>
      <c r="CJ106"/>
      <c r="DA106"/>
      <c r="DB106"/>
      <c r="DC106"/>
      <c r="DD106"/>
    </row>
    <row r="107" spans="5:109" x14ac:dyDescent="0.45">
      <c r="E107" s="5"/>
      <c r="J107" s="5" t="s">
        <v>968</v>
      </c>
      <c r="K107" s="1" t="s">
        <v>28</v>
      </c>
      <c r="BC107"/>
      <c r="BD107"/>
      <c r="BE107"/>
      <c r="BF107"/>
      <c r="BW107"/>
      <c r="BX107"/>
      <c r="BY107"/>
      <c r="BZ107"/>
      <c r="CG107"/>
      <c r="CH107"/>
      <c r="CI107"/>
      <c r="CJ107"/>
      <c r="DA107"/>
      <c r="DB107"/>
      <c r="DC107"/>
      <c r="DD107"/>
    </row>
    <row r="108" spans="5:109" x14ac:dyDescent="0.45">
      <c r="E108" s="5"/>
      <c r="J108" s="5" t="s">
        <v>760</v>
      </c>
      <c r="K108" s="1" t="s">
        <v>28</v>
      </c>
      <c r="BC108"/>
      <c r="BD108"/>
      <c r="BE108"/>
      <c r="BF108"/>
      <c r="BW108"/>
      <c r="BX108"/>
      <c r="BY108"/>
      <c r="BZ108"/>
      <c r="CG108"/>
      <c r="CH108"/>
      <c r="CI108"/>
      <c r="CJ108"/>
      <c r="DA108"/>
      <c r="DB108"/>
      <c r="DC108"/>
      <c r="DD108"/>
    </row>
    <row r="109" spans="5:109" x14ac:dyDescent="0.45">
      <c r="E109" s="5"/>
      <c r="J109" s="5" t="s">
        <v>902</v>
      </c>
      <c r="K109" s="1" t="s">
        <v>28</v>
      </c>
      <c r="BC109"/>
      <c r="BD109"/>
      <c r="BE109"/>
      <c r="BF109"/>
      <c r="BW109"/>
      <c r="BX109"/>
      <c r="BY109"/>
      <c r="BZ109"/>
      <c r="CG109"/>
      <c r="CH109"/>
      <c r="CI109"/>
      <c r="CJ109"/>
      <c r="DA109"/>
      <c r="DB109"/>
      <c r="DC109"/>
      <c r="DD109"/>
    </row>
    <row r="110" spans="5:109" x14ac:dyDescent="0.45">
      <c r="E110" s="5"/>
      <c r="J110" s="5" t="s">
        <v>416</v>
      </c>
      <c r="K110" s="1" t="s">
        <v>28</v>
      </c>
      <c r="BW110"/>
      <c r="BX110"/>
      <c r="BY110"/>
      <c r="BZ110"/>
      <c r="CG110"/>
      <c r="CH110"/>
      <c r="CI110"/>
      <c r="CJ110"/>
      <c r="DA110"/>
      <c r="DB110"/>
      <c r="DC110"/>
      <c r="DD110"/>
    </row>
    <row r="111" spans="5:109" x14ac:dyDescent="0.45">
      <c r="E111" s="5"/>
      <c r="J111" s="5" t="s">
        <v>1060</v>
      </c>
      <c r="K111" s="1" t="s">
        <v>28</v>
      </c>
      <c r="BW111"/>
      <c r="BX111"/>
      <c r="BY111"/>
      <c r="BZ111"/>
      <c r="CG111"/>
      <c r="CH111"/>
      <c r="CI111"/>
      <c r="CJ111"/>
      <c r="DA111"/>
      <c r="DB111"/>
      <c r="DC111"/>
      <c r="DD111"/>
    </row>
    <row r="112" spans="5:109" x14ac:dyDescent="0.45">
      <c r="E112" s="5"/>
      <c r="J112" s="5" t="s">
        <v>1027</v>
      </c>
      <c r="K112" s="1" t="s">
        <v>28</v>
      </c>
      <c r="BW112"/>
      <c r="BX112"/>
      <c r="BY112"/>
      <c r="BZ112"/>
      <c r="CG112"/>
      <c r="CH112"/>
      <c r="CI112"/>
      <c r="CJ112"/>
      <c r="DA112"/>
      <c r="DB112"/>
      <c r="DC112"/>
      <c r="DD112"/>
    </row>
    <row r="113" spans="5:108" x14ac:dyDescent="0.45">
      <c r="E113" s="5"/>
      <c r="J113" s="5" t="s">
        <v>636</v>
      </c>
      <c r="K113" s="1" t="s">
        <v>28</v>
      </c>
      <c r="BW113"/>
      <c r="BX113"/>
      <c r="BY113"/>
      <c r="BZ113"/>
      <c r="CG113"/>
      <c r="CH113"/>
      <c r="CI113"/>
      <c r="CJ113"/>
      <c r="DA113"/>
      <c r="DB113"/>
      <c r="DC113"/>
      <c r="DD113"/>
    </row>
    <row r="114" spans="5:108" x14ac:dyDescent="0.45">
      <c r="E114" s="5"/>
      <c r="J114" s="5" t="s">
        <v>153</v>
      </c>
      <c r="K114" s="1" t="s">
        <v>28</v>
      </c>
      <c r="BW114"/>
      <c r="BX114"/>
      <c r="BY114"/>
      <c r="BZ114"/>
      <c r="CG114"/>
      <c r="CH114"/>
      <c r="CI114"/>
      <c r="CJ114"/>
      <c r="DA114"/>
      <c r="DB114"/>
      <c r="DC114"/>
      <c r="DD114"/>
    </row>
    <row r="115" spans="5:108" x14ac:dyDescent="0.45">
      <c r="E115" s="5"/>
      <c r="J115" s="5" t="s">
        <v>798</v>
      </c>
      <c r="K115" s="1" t="s">
        <v>28</v>
      </c>
      <c r="BW115"/>
      <c r="BX115"/>
      <c r="BY115"/>
      <c r="BZ115"/>
      <c r="CG115"/>
      <c r="CH115"/>
      <c r="CI115"/>
      <c r="CJ115"/>
      <c r="DA115"/>
      <c r="DB115"/>
      <c r="DC115"/>
      <c r="DD115"/>
    </row>
    <row r="116" spans="5:108" x14ac:dyDescent="0.45">
      <c r="E116" s="5"/>
      <c r="J116" s="5" t="s">
        <v>781</v>
      </c>
      <c r="K116" s="1" t="s">
        <v>28</v>
      </c>
      <c r="BW116"/>
      <c r="BX116"/>
      <c r="BY116"/>
      <c r="BZ116"/>
      <c r="CG116"/>
      <c r="CH116"/>
      <c r="CI116"/>
      <c r="CJ116"/>
      <c r="DA116"/>
      <c r="DB116"/>
      <c r="DC116"/>
      <c r="DD116"/>
    </row>
    <row r="117" spans="5:108" x14ac:dyDescent="0.45">
      <c r="E117" s="5"/>
      <c r="J117" s="5" t="s">
        <v>348</v>
      </c>
      <c r="K117" s="1" t="s">
        <v>28</v>
      </c>
      <c r="BW117"/>
      <c r="BX117"/>
      <c r="BY117"/>
      <c r="BZ117"/>
      <c r="CG117"/>
      <c r="CH117"/>
      <c r="CI117"/>
      <c r="CJ117"/>
      <c r="DA117"/>
      <c r="DB117"/>
      <c r="DC117"/>
      <c r="DD117"/>
    </row>
    <row r="118" spans="5:108" x14ac:dyDescent="0.45">
      <c r="E118" s="5"/>
      <c r="J118" s="5" t="s">
        <v>1021</v>
      </c>
      <c r="K118" s="1" t="s">
        <v>28</v>
      </c>
      <c r="BW118"/>
      <c r="BX118"/>
      <c r="BY118"/>
      <c r="BZ118"/>
      <c r="CG118"/>
      <c r="CH118"/>
      <c r="CI118"/>
      <c r="CJ118"/>
      <c r="DA118"/>
      <c r="DB118"/>
      <c r="DC118"/>
      <c r="DD118"/>
    </row>
    <row r="119" spans="5:108" x14ac:dyDescent="0.45">
      <c r="E119" s="5"/>
      <c r="J119" s="5" t="s">
        <v>131</v>
      </c>
      <c r="K119" s="1" t="s">
        <v>28</v>
      </c>
      <c r="BW119"/>
      <c r="BX119"/>
      <c r="BY119"/>
      <c r="BZ119"/>
      <c r="CG119"/>
      <c r="CH119"/>
      <c r="CI119"/>
      <c r="CJ119"/>
      <c r="DA119"/>
      <c r="DB119"/>
      <c r="DC119"/>
      <c r="DD119"/>
    </row>
    <row r="120" spans="5:108" x14ac:dyDescent="0.45">
      <c r="E120" s="5"/>
      <c r="J120" s="5" t="s">
        <v>264</v>
      </c>
      <c r="K120" s="1" t="s">
        <v>28</v>
      </c>
      <c r="BW120"/>
      <c r="BX120"/>
      <c r="BY120"/>
      <c r="BZ120"/>
      <c r="CG120"/>
      <c r="CH120"/>
      <c r="CI120"/>
      <c r="CJ120"/>
      <c r="DA120"/>
      <c r="DB120"/>
      <c r="DC120"/>
      <c r="DD120"/>
    </row>
    <row r="121" spans="5:108" x14ac:dyDescent="0.45">
      <c r="E121" s="5"/>
      <c r="J121" s="5" t="s">
        <v>783</v>
      </c>
      <c r="K121" s="1" t="s">
        <v>28</v>
      </c>
      <c r="BW121"/>
      <c r="BX121"/>
      <c r="BY121"/>
      <c r="BZ121"/>
      <c r="CG121"/>
      <c r="CH121"/>
      <c r="CI121"/>
      <c r="CJ121"/>
      <c r="DA121"/>
      <c r="DB121"/>
      <c r="DC121"/>
      <c r="DD121"/>
    </row>
    <row r="122" spans="5:108" x14ac:dyDescent="0.45">
      <c r="E122" s="5"/>
      <c r="J122" s="5" t="s">
        <v>600</v>
      </c>
      <c r="K122" s="1" t="s">
        <v>28</v>
      </c>
      <c r="BW122"/>
      <c r="BX122"/>
      <c r="BY122"/>
      <c r="BZ122"/>
      <c r="CG122"/>
      <c r="CH122"/>
      <c r="CI122"/>
      <c r="CJ122"/>
      <c r="DA122"/>
      <c r="DB122"/>
      <c r="DC122"/>
      <c r="DD122"/>
    </row>
    <row r="123" spans="5:108" x14ac:dyDescent="0.45">
      <c r="E123" s="5"/>
      <c r="J123" s="5" t="s">
        <v>1006</v>
      </c>
      <c r="K123" s="1" t="s">
        <v>28</v>
      </c>
      <c r="BW123"/>
      <c r="BX123"/>
      <c r="BY123"/>
      <c r="BZ123"/>
      <c r="CG123"/>
      <c r="CH123"/>
      <c r="CI123"/>
      <c r="CJ123"/>
      <c r="DA123"/>
      <c r="DB123"/>
      <c r="DC123"/>
      <c r="DD123"/>
    </row>
    <row r="124" spans="5:108" x14ac:dyDescent="0.45">
      <c r="E124" s="5"/>
      <c r="J124" s="5" t="s">
        <v>663</v>
      </c>
      <c r="K124" s="1" t="s">
        <v>28</v>
      </c>
      <c r="BW124"/>
      <c r="BX124"/>
      <c r="BY124"/>
      <c r="BZ124"/>
      <c r="CG124"/>
      <c r="CH124"/>
      <c r="CI124"/>
      <c r="CJ124"/>
      <c r="DA124"/>
      <c r="DB124"/>
      <c r="DC124"/>
      <c r="DD124"/>
    </row>
    <row r="125" spans="5:108" x14ac:dyDescent="0.45">
      <c r="E125" s="5"/>
      <c r="J125" s="5" t="s">
        <v>543</v>
      </c>
      <c r="K125" s="1" t="s">
        <v>28</v>
      </c>
      <c r="BW125"/>
      <c r="BX125"/>
      <c r="BY125"/>
      <c r="BZ125"/>
      <c r="CG125"/>
      <c r="CH125"/>
      <c r="CI125"/>
      <c r="CJ125"/>
      <c r="DA125"/>
      <c r="DB125"/>
      <c r="DC125"/>
      <c r="DD125"/>
    </row>
    <row r="126" spans="5:108" x14ac:dyDescent="0.45">
      <c r="E126" s="5"/>
      <c r="J126" s="5" t="s">
        <v>639</v>
      </c>
      <c r="K126" s="1" t="s">
        <v>28</v>
      </c>
      <c r="BW126"/>
      <c r="BX126"/>
      <c r="BY126"/>
      <c r="BZ126"/>
      <c r="CG126"/>
      <c r="CH126"/>
      <c r="CI126"/>
      <c r="CJ126"/>
      <c r="DA126"/>
      <c r="DB126"/>
      <c r="DC126"/>
      <c r="DD126"/>
    </row>
    <row r="127" spans="5:108" x14ac:dyDescent="0.45">
      <c r="E127" s="5"/>
      <c r="J127" s="5" t="s">
        <v>152</v>
      </c>
      <c r="K127" s="1" t="s">
        <v>28</v>
      </c>
      <c r="CG127"/>
      <c r="CH127"/>
      <c r="CI127"/>
      <c r="CJ127"/>
      <c r="DA127"/>
      <c r="DB127"/>
      <c r="DC127"/>
      <c r="DD127"/>
    </row>
    <row r="128" spans="5:108" x14ac:dyDescent="0.45">
      <c r="E128" s="5"/>
      <c r="J128" s="5" t="s">
        <v>191</v>
      </c>
      <c r="K128" s="1" t="s">
        <v>28</v>
      </c>
      <c r="CG128"/>
      <c r="CH128"/>
      <c r="CI128"/>
      <c r="CJ128"/>
      <c r="DA128"/>
      <c r="DB128"/>
      <c r="DC128"/>
      <c r="DD128"/>
    </row>
    <row r="129" spans="5:108" x14ac:dyDescent="0.45">
      <c r="E129" s="5"/>
      <c r="J129" s="5" t="s">
        <v>209</v>
      </c>
      <c r="K129" s="1" t="s">
        <v>28</v>
      </c>
      <c r="CG129"/>
      <c r="CH129"/>
      <c r="CI129"/>
      <c r="CJ129"/>
      <c r="DA129"/>
      <c r="DB129"/>
      <c r="DC129"/>
      <c r="DD129"/>
    </row>
    <row r="130" spans="5:108" x14ac:dyDescent="0.45">
      <c r="E130" s="5"/>
      <c r="J130" s="5" t="s">
        <v>959</v>
      </c>
      <c r="K130" s="1" t="s">
        <v>28</v>
      </c>
      <c r="CG130"/>
      <c r="CH130"/>
      <c r="CI130"/>
      <c r="CJ130"/>
      <c r="DA130"/>
      <c r="DB130"/>
      <c r="DC130"/>
      <c r="DD130"/>
    </row>
    <row r="131" spans="5:108" x14ac:dyDescent="0.45">
      <c r="E131" s="5"/>
      <c r="J131" s="5" t="s">
        <v>540</v>
      </c>
      <c r="K131" s="1" t="s">
        <v>28</v>
      </c>
      <c r="CG131"/>
      <c r="CH131"/>
      <c r="CI131"/>
      <c r="CJ131"/>
      <c r="DA131"/>
      <c r="DB131"/>
      <c r="DC131"/>
      <c r="DD131"/>
    </row>
    <row r="132" spans="5:108" x14ac:dyDescent="0.45">
      <c r="E132" s="5"/>
      <c r="J132" s="5" t="s">
        <v>149</v>
      </c>
      <c r="K132" s="1" t="s">
        <v>28</v>
      </c>
      <c r="CG132"/>
      <c r="CH132"/>
      <c r="CI132"/>
      <c r="CJ132"/>
      <c r="DA132"/>
      <c r="DB132"/>
      <c r="DC132"/>
      <c r="DD132"/>
    </row>
    <row r="133" spans="5:108" x14ac:dyDescent="0.45">
      <c r="E133" s="5"/>
      <c r="J133" s="5" t="s">
        <v>903</v>
      </c>
      <c r="K133" s="1" t="s">
        <v>28</v>
      </c>
      <c r="CG133"/>
      <c r="CH133"/>
      <c r="CI133"/>
      <c r="CJ133"/>
      <c r="DA133"/>
      <c r="DB133"/>
      <c r="DC133"/>
      <c r="DD133"/>
    </row>
    <row r="134" spans="5:108" x14ac:dyDescent="0.45">
      <c r="E134" s="5"/>
      <c r="J134" s="5" t="s">
        <v>792</v>
      </c>
      <c r="K134" s="1" t="s">
        <v>28</v>
      </c>
      <c r="CG134"/>
      <c r="CH134"/>
      <c r="CI134"/>
      <c r="CJ134"/>
      <c r="DA134"/>
      <c r="DB134"/>
      <c r="DC134"/>
      <c r="DD134"/>
    </row>
    <row r="135" spans="5:108" x14ac:dyDescent="0.45">
      <c r="E135" s="5"/>
      <c r="J135" s="5" t="s">
        <v>511</v>
      </c>
      <c r="K135" s="1" t="s">
        <v>28</v>
      </c>
      <c r="CG135"/>
      <c r="CH135"/>
      <c r="CI135"/>
      <c r="CJ135"/>
      <c r="DA135"/>
      <c r="DB135"/>
      <c r="DC135"/>
      <c r="DD135"/>
    </row>
    <row r="136" spans="5:108" x14ac:dyDescent="0.45">
      <c r="E136" s="5"/>
      <c r="J136" s="5" t="s">
        <v>986</v>
      </c>
      <c r="K136" s="1" t="s">
        <v>28</v>
      </c>
      <c r="CG136"/>
      <c r="CH136"/>
      <c r="CI136"/>
      <c r="CJ136"/>
      <c r="DA136"/>
      <c r="DB136"/>
      <c r="DC136"/>
      <c r="DD136"/>
    </row>
    <row r="137" spans="5:108" x14ac:dyDescent="0.45">
      <c r="E137" s="5"/>
      <c r="J137" s="5" t="s">
        <v>270</v>
      </c>
      <c r="K137" s="1" t="s">
        <v>28</v>
      </c>
      <c r="CG137"/>
      <c r="CH137"/>
      <c r="CI137"/>
      <c r="CJ137"/>
      <c r="DA137"/>
      <c r="DB137"/>
      <c r="DC137"/>
      <c r="DD137"/>
    </row>
    <row r="138" spans="5:108" x14ac:dyDescent="0.45">
      <c r="E138" s="5"/>
      <c r="J138" s="5" t="s">
        <v>789</v>
      </c>
      <c r="K138" s="1" t="s">
        <v>28</v>
      </c>
      <c r="CG138"/>
      <c r="CH138"/>
      <c r="CI138"/>
      <c r="CJ138"/>
      <c r="DA138"/>
      <c r="DB138"/>
      <c r="DC138"/>
      <c r="DD138"/>
    </row>
    <row r="139" spans="5:108" x14ac:dyDescent="0.45">
      <c r="E139" s="5"/>
      <c r="J139" s="5" t="s">
        <v>1007</v>
      </c>
      <c r="K139" s="1" t="s">
        <v>28</v>
      </c>
      <c r="CG139"/>
      <c r="CH139"/>
      <c r="CI139"/>
      <c r="CJ139"/>
      <c r="DA139"/>
      <c r="DB139"/>
      <c r="DC139"/>
      <c r="DD139"/>
    </row>
    <row r="140" spans="5:108" x14ac:dyDescent="0.45">
      <c r="E140" s="5"/>
      <c r="J140" s="5" t="s">
        <v>771</v>
      </c>
      <c r="K140" s="1" t="s">
        <v>28</v>
      </c>
      <c r="CG140"/>
      <c r="CH140"/>
      <c r="CI140"/>
      <c r="CJ140"/>
      <c r="DA140"/>
      <c r="DB140"/>
      <c r="DC140"/>
      <c r="DD140"/>
    </row>
    <row r="141" spans="5:108" x14ac:dyDescent="0.45">
      <c r="E141" s="5"/>
      <c r="J141" s="5" t="s">
        <v>138</v>
      </c>
      <c r="K141" s="1" t="s">
        <v>28</v>
      </c>
      <c r="CG141"/>
      <c r="CH141"/>
      <c r="CI141"/>
      <c r="CJ141"/>
      <c r="DA141"/>
      <c r="DB141"/>
      <c r="DC141"/>
      <c r="DD141"/>
    </row>
    <row r="142" spans="5:108" x14ac:dyDescent="0.45">
      <c r="E142" s="5"/>
      <c r="J142" s="5" t="s">
        <v>1115</v>
      </c>
      <c r="K142" s="1" t="s">
        <v>28</v>
      </c>
      <c r="CG142"/>
      <c r="CH142"/>
      <c r="CI142"/>
      <c r="CJ142"/>
      <c r="DA142"/>
      <c r="DB142"/>
      <c r="DC142"/>
      <c r="DD142"/>
    </row>
    <row r="143" spans="5:108" x14ac:dyDescent="0.45">
      <c r="E143" s="5"/>
      <c r="J143" s="5" t="s">
        <v>497</v>
      </c>
      <c r="K143" s="1" t="s">
        <v>28</v>
      </c>
      <c r="CG143"/>
      <c r="CH143"/>
      <c r="CI143"/>
      <c r="CJ143"/>
      <c r="DA143"/>
      <c r="DB143"/>
      <c r="DC143"/>
      <c r="DD143"/>
    </row>
    <row r="144" spans="5:108" x14ac:dyDescent="0.45">
      <c r="E144" s="5"/>
      <c r="J144" s="5" t="s">
        <v>930</v>
      </c>
      <c r="K144" s="1" t="s">
        <v>28</v>
      </c>
      <c r="CG144"/>
      <c r="CH144"/>
      <c r="CI144"/>
      <c r="CJ144"/>
      <c r="DA144"/>
      <c r="DB144"/>
      <c r="DC144"/>
      <c r="DD144"/>
    </row>
    <row r="145" spans="5:108" x14ac:dyDescent="0.45">
      <c r="E145" s="5"/>
      <c r="J145" s="5" t="s">
        <v>931</v>
      </c>
      <c r="K145" s="1" t="s">
        <v>28</v>
      </c>
      <c r="CG145"/>
      <c r="CH145"/>
      <c r="CI145"/>
      <c r="CJ145"/>
      <c r="DA145"/>
      <c r="DB145"/>
      <c r="DC145"/>
      <c r="DD145"/>
    </row>
    <row r="146" spans="5:108" x14ac:dyDescent="0.45">
      <c r="E146" s="5"/>
      <c r="J146" s="5" t="s">
        <v>904</v>
      </c>
      <c r="K146" s="1" t="s">
        <v>28</v>
      </c>
      <c r="CG146"/>
      <c r="CH146"/>
      <c r="CI146"/>
      <c r="CJ146"/>
      <c r="DA146"/>
      <c r="DB146"/>
      <c r="DC146"/>
      <c r="DD146"/>
    </row>
    <row r="147" spans="5:108" x14ac:dyDescent="0.45">
      <c r="E147" s="5"/>
      <c r="J147" s="5" t="s">
        <v>498</v>
      </c>
      <c r="K147" s="1" t="s">
        <v>28</v>
      </c>
      <c r="CG147"/>
      <c r="CH147"/>
      <c r="CI147"/>
      <c r="CJ147"/>
      <c r="DA147"/>
      <c r="DB147"/>
      <c r="DC147"/>
      <c r="DD147"/>
    </row>
    <row r="148" spans="5:108" x14ac:dyDescent="0.45">
      <c r="E148" s="5"/>
      <c r="J148" s="5" t="s">
        <v>277</v>
      </c>
      <c r="K148" s="1" t="s">
        <v>28</v>
      </c>
      <c r="CG148"/>
      <c r="CH148"/>
      <c r="CI148"/>
      <c r="CJ148"/>
      <c r="DA148"/>
      <c r="DB148"/>
      <c r="DC148"/>
      <c r="DD148"/>
    </row>
    <row r="149" spans="5:108" x14ac:dyDescent="0.45">
      <c r="E149" s="5"/>
      <c r="J149" s="5" t="s">
        <v>1064</v>
      </c>
      <c r="K149" s="1" t="s">
        <v>28</v>
      </c>
      <c r="CG149"/>
      <c r="CH149"/>
      <c r="CI149"/>
      <c r="CJ149"/>
      <c r="DA149"/>
      <c r="DB149"/>
      <c r="DC149"/>
      <c r="DD149"/>
    </row>
    <row r="150" spans="5:108" x14ac:dyDescent="0.45">
      <c r="E150" s="5"/>
      <c r="J150" s="5" t="s">
        <v>496</v>
      </c>
      <c r="K150" s="1" t="s">
        <v>28</v>
      </c>
      <c r="CG150"/>
      <c r="CH150"/>
      <c r="CI150"/>
      <c r="CJ150"/>
      <c r="DA150"/>
      <c r="DB150"/>
      <c r="DC150"/>
      <c r="DD150"/>
    </row>
    <row r="151" spans="5:108" x14ac:dyDescent="0.45">
      <c r="E151" s="5"/>
      <c r="J151" s="5" t="s">
        <v>423</v>
      </c>
      <c r="K151" s="1" t="s">
        <v>28</v>
      </c>
      <c r="CG151"/>
      <c r="CH151"/>
      <c r="CI151"/>
      <c r="CJ151"/>
      <c r="DA151"/>
      <c r="DB151"/>
      <c r="DC151"/>
      <c r="DD151"/>
    </row>
    <row r="152" spans="5:108" x14ac:dyDescent="0.45">
      <c r="E152" s="5"/>
      <c r="J152" s="5" t="s">
        <v>196</v>
      </c>
      <c r="K152" s="1" t="s">
        <v>28</v>
      </c>
      <c r="CG152"/>
      <c r="CH152"/>
      <c r="CI152"/>
      <c r="CJ152"/>
      <c r="DA152"/>
      <c r="DB152"/>
      <c r="DC152"/>
      <c r="DD152"/>
    </row>
    <row r="153" spans="5:108" x14ac:dyDescent="0.45">
      <c r="E153" s="5"/>
      <c r="J153" s="5" t="s">
        <v>1082</v>
      </c>
      <c r="K153" s="1" t="s">
        <v>28</v>
      </c>
      <c r="CG153"/>
      <c r="CH153"/>
      <c r="CI153"/>
      <c r="CJ153"/>
      <c r="DA153"/>
      <c r="DB153"/>
      <c r="DC153"/>
      <c r="DD153"/>
    </row>
    <row r="154" spans="5:108" x14ac:dyDescent="0.45">
      <c r="E154" s="5"/>
      <c r="J154" s="5" t="s">
        <v>1058</v>
      </c>
      <c r="K154" s="1" t="s">
        <v>28</v>
      </c>
      <c r="CG154"/>
      <c r="CH154"/>
      <c r="CI154"/>
      <c r="CJ154"/>
      <c r="DA154"/>
      <c r="DB154"/>
      <c r="DC154"/>
      <c r="DD154"/>
    </row>
    <row r="155" spans="5:108" x14ac:dyDescent="0.45">
      <c r="E155" s="5"/>
      <c r="J155" s="5" t="s">
        <v>765</v>
      </c>
      <c r="K155" s="1" t="s">
        <v>28</v>
      </c>
      <c r="CG155"/>
      <c r="CH155"/>
      <c r="CI155"/>
      <c r="CJ155"/>
      <c r="DA155"/>
      <c r="DB155"/>
      <c r="DC155"/>
      <c r="DD155"/>
    </row>
    <row r="156" spans="5:108" x14ac:dyDescent="0.45">
      <c r="E156" s="5"/>
      <c r="J156" s="5" t="s">
        <v>316</v>
      </c>
      <c r="K156" s="1" t="s">
        <v>28</v>
      </c>
      <c r="CG156"/>
      <c r="CH156"/>
      <c r="CI156"/>
      <c r="CJ156"/>
      <c r="DA156"/>
      <c r="DB156"/>
      <c r="DC156"/>
      <c r="DD156"/>
    </row>
    <row r="157" spans="5:108" x14ac:dyDescent="0.45">
      <c r="E157" s="5"/>
      <c r="J157" s="5" t="s">
        <v>1022</v>
      </c>
      <c r="K157" s="1" t="s">
        <v>28</v>
      </c>
      <c r="CG157"/>
      <c r="CH157"/>
      <c r="CI157"/>
      <c r="CJ157"/>
      <c r="DA157"/>
      <c r="DB157"/>
      <c r="DC157"/>
      <c r="DD157"/>
    </row>
    <row r="158" spans="5:108" x14ac:dyDescent="0.45">
      <c r="E158" s="5"/>
      <c r="J158" s="5" t="s">
        <v>459</v>
      </c>
      <c r="K158" s="1" t="s">
        <v>28</v>
      </c>
      <c r="CG158"/>
      <c r="CH158"/>
      <c r="CI158"/>
      <c r="CJ158"/>
      <c r="DA158"/>
      <c r="DB158"/>
      <c r="DC158"/>
      <c r="DD158"/>
    </row>
    <row r="159" spans="5:108" x14ac:dyDescent="0.45">
      <c r="E159" s="5"/>
      <c r="J159" s="5" t="s">
        <v>928</v>
      </c>
      <c r="K159" s="1" t="s">
        <v>28</v>
      </c>
      <c r="CG159"/>
      <c r="CH159"/>
      <c r="CI159"/>
      <c r="CJ159"/>
      <c r="DA159"/>
      <c r="DB159"/>
      <c r="DC159"/>
      <c r="DD159"/>
    </row>
    <row r="160" spans="5:108" x14ac:dyDescent="0.45">
      <c r="E160" s="5"/>
      <c r="J160" s="5" t="s">
        <v>148</v>
      </c>
      <c r="K160" s="1" t="s">
        <v>28</v>
      </c>
      <c r="CG160"/>
      <c r="CH160"/>
      <c r="CI160"/>
      <c r="CJ160"/>
      <c r="DA160"/>
      <c r="DB160"/>
      <c r="DC160"/>
      <c r="DD160"/>
    </row>
    <row r="161" spans="5:108" x14ac:dyDescent="0.45">
      <c r="E161" s="5"/>
      <c r="J161" s="5" t="s">
        <v>686</v>
      </c>
      <c r="K161" s="1" t="s">
        <v>28</v>
      </c>
      <c r="CG161"/>
      <c r="CH161"/>
      <c r="CI161"/>
      <c r="CJ161"/>
      <c r="DA161"/>
      <c r="DB161"/>
      <c r="DC161"/>
      <c r="DD161"/>
    </row>
    <row r="162" spans="5:108" x14ac:dyDescent="0.45">
      <c r="E162" s="5"/>
      <c r="J162" s="5" t="s">
        <v>1104</v>
      </c>
      <c r="K162" s="1" t="s">
        <v>28</v>
      </c>
      <c r="CG162"/>
      <c r="CH162"/>
      <c r="CI162"/>
      <c r="CJ162"/>
      <c r="DA162"/>
      <c r="DB162"/>
      <c r="DC162"/>
      <c r="DD162"/>
    </row>
    <row r="163" spans="5:108" x14ac:dyDescent="0.45">
      <c r="E163" s="5"/>
      <c r="J163" s="5" t="s">
        <v>778</v>
      </c>
      <c r="K163" s="1" t="s">
        <v>28</v>
      </c>
      <c r="CG163"/>
      <c r="CH163"/>
      <c r="CI163"/>
      <c r="CJ163"/>
      <c r="DA163"/>
      <c r="DB163"/>
      <c r="DC163"/>
      <c r="DD163"/>
    </row>
    <row r="164" spans="5:108" x14ac:dyDescent="0.45">
      <c r="E164" s="5"/>
      <c r="J164" s="5" t="s">
        <v>278</v>
      </c>
      <c r="K164" s="1" t="s">
        <v>28</v>
      </c>
      <c r="CG164"/>
      <c r="CH164"/>
      <c r="CI164"/>
      <c r="CJ164"/>
      <c r="DA164"/>
      <c r="DB164"/>
      <c r="DC164"/>
      <c r="DD164"/>
    </row>
    <row r="165" spans="5:108" x14ac:dyDescent="0.45">
      <c r="E165" s="5"/>
      <c r="J165" s="5" t="s">
        <v>360</v>
      </c>
      <c r="K165" s="1" t="s">
        <v>28</v>
      </c>
      <c r="CG165"/>
      <c r="CH165"/>
      <c r="CI165"/>
      <c r="CJ165"/>
      <c r="DA165"/>
      <c r="DB165"/>
      <c r="DC165"/>
      <c r="DD165"/>
    </row>
    <row r="166" spans="5:108" x14ac:dyDescent="0.45">
      <c r="E166" s="5"/>
      <c r="J166" s="5" t="s">
        <v>145</v>
      </c>
      <c r="K166" s="1" t="s">
        <v>28</v>
      </c>
      <c r="CG166"/>
      <c r="CH166"/>
      <c r="CI166"/>
      <c r="CJ166"/>
      <c r="DA166"/>
      <c r="DB166"/>
      <c r="DC166"/>
      <c r="DD166"/>
    </row>
    <row r="167" spans="5:108" x14ac:dyDescent="0.45">
      <c r="E167" s="5"/>
      <c r="J167" s="5" t="s">
        <v>905</v>
      </c>
      <c r="K167" s="1" t="s">
        <v>28</v>
      </c>
      <c r="CG167"/>
      <c r="CH167"/>
      <c r="CI167"/>
      <c r="CJ167"/>
      <c r="DA167"/>
      <c r="DB167"/>
      <c r="DC167"/>
      <c r="DD167"/>
    </row>
    <row r="168" spans="5:108" x14ac:dyDescent="0.45">
      <c r="E168" s="5"/>
      <c r="J168" s="5" t="s">
        <v>151</v>
      </c>
      <c r="K168" s="1" t="s">
        <v>28</v>
      </c>
      <c r="CG168"/>
      <c r="CH168"/>
      <c r="CI168"/>
      <c r="CJ168"/>
      <c r="DA168"/>
      <c r="DB168"/>
      <c r="DC168"/>
      <c r="DD168"/>
    </row>
    <row r="169" spans="5:108" x14ac:dyDescent="0.45">
      <c r="E169" s="5"/>
      <c r="J169" s="5" t="s">
        <v>1071</v>
      </c>
      <c r="K169" s="1" t="s">
        <v>28</v>
      </c>
      <c r="CG169"/>
      <c r="CH169"/>
      <c r="CI169"/>
      <c r="CJ169"/>
      <c r="DA169"/>
      <c r="DB169"/>
      <c r="DC169"/>
      <c r="DD169"/>
    </row>
    <row r="170" spans="5:108" x14ac:dyDescent="0.45">
      <c r="E170" s="5"/>
      <c r="J170" s="5" t="s">
        <v>1065</v>
      </c>
      <c r="K170" s="1" t="s">
        <v>28</v>
      </c>
      <c r="CG170"/>
      <c r="CH170"/>
      <c r="CI170"/>
      <c r="CJ170"/>
      <c r="DA170"/>
      <c r="DB170"/>
      <c r="DC170"/>
      <c r="DD170"/>
    </row>
    <row r="171" spans="5:108" x14ac:dyDescent="0.45">
      <c r="E171" s="5"/>
      <c r="J171" s="5" t="s">
        <v>195</v>
      </c>
      <c r="K171" s="1" t="s">
        <v>28</v>
      </c>
      <c r="CG171"/>
      <c r="CH171"/>
      <c r="CI171"/>
      <c r="CJ171"/>
      <c r="DA171"/>
      <c r="DB171"/>
      <c r="DC171"/>
      <c r="DD171"/>
    </row>
    <row r="172" spans="5:108" x14ac:dyDescent="0.45">
      <c r="E172" s="5"/>
      <c r="J172" s="5" t="s">
        <v>292</v>
      </c>
      <c r="K172" s="1" t="s">
        <v>28</v>
      </c>
      <c r="CG172"/>
      <c r="CH172"/>
      <c r="CI172"/>
      <c r="CJ172"/>
      <c r="DA172"/>
      <c r="DB172"/>
      <c r="DC172"/>
      <c r="DD172"/>
    </row>
    <row r="173" spans="5:108" x14ac:dyDescent="0.45">
      <c r="E173" s="5"/>
      <c r="J173" s="5" t="s">
        <v>581</v>
      </c>
      <c r="K173" s="1" t="s">
        <v>28</v>
      </c>
      <c r="CG173"/>
      <c r="CH173"/>
      <c r="CI173"/>
      <c r="CJ173"/>
      <c r="DA173"/>
      <c r="DB173"/>
      <c r="DC173"/>
      <c r="DD173"/>
    </row>
    <row r="174" spans="5:108" x14ac:dyDescent="0.45">
      <c r="E174" s="5"/>
      <c r="J174" s="5" t="s">
        <v>583</v>
      </c>
      <c r="K174" s="1" t="s">
        <v>28</v>
      </c>
      <c r="CG174"/>
      <c r="CH174"/>
      <c r="CI174"/>
      <c r="CJ174"/>
      <c r="DA174"/>
      <c r="DB174"/>
      <c r="DC174"/>
      <c r="DD174"/>
    </row>
    <row r="175" spans="5:108" x14ac:dyDescent="0.45">
      <c r="E175" s="5"/>
      <c r="J175" s="5" t="s">
        <v>532</v>
      </c>
      <c r="K175" s="1" t="s">
        <v>28</v>
      </c>
      <c r="CG175"/>
      <c r="CH175"/>
      <c r="CI175"/>
      <c r="CJ175"/>
      <c r="DA175"/>
      <c r="DB175"/>
      <c r="DC175"/>
      <c r="DD175"/>
    </row>
    <row r="176" spans="5:108" x14ac:dyDescent="0.45">
      <c r="E176" s="5"/>
      <c r="J176" s="5" t="s">
        <v>1076</v>
      </c>
      <c r="K176" s="1" t="s">
        <v>28</v>
      </c>
      <c r="CG176"/>
      <c r="CH176"/>
      <c r="CI176"/>
      <c r="CJ176"/>
      <c r="DA176"/>
      <c r="DB176"/>
      <c r="DC176"/>
      <c r="DD176"/>
    </row>
    <row r="177" spans="5:108" x14ac:dyDescent="0.45">
      <c r="E177" s="5"/>
      <c r="J177" s="5" t="s">
        <v>756</v>
      </c>
      <c r="K177" s="1" t="s">
        <v>28</v>
      </c>
      <c r="CG177"/>
      <c r="CH177"/>
      <c r="CI177"/>
      <c r="CJ177"/>
      <c r="DA177"/>
      <c r="DB177"/>
      <c r="DC177"/>
      <c r="DD177"/>
    </row>
    <row r="178" spans="5:108" x14ac:dyDescent="0.45">
      <c r="E178" s="5"/>
      <c r="J178" s="5" t="s">
        <v>649</v>
      </c>
      <c r="K178" s="1" t="s">
        <v>28</v>
      </c>
      <c r="CG178"/>
      <c r="CH178"/>
      <c r="CI178"/>
      <c r="CJ178"/>
      <c r="DA178"/>
      <c r="DB178"/>
      <c r="DC178"/>
      <c r="DD178"/>
    </row>
    <row r="179" spans="5:108" x14ac:dyDescent="0.45">
      <c r="E179" s="5"/>
      <c r="J179" s="5" t="s">
        <v>1073</v>
      </c>
      <c r="K179" s="1" t="s">
        <v>28</v>
      </c>
      <c r="CG179"/>
      <c r="CH179"/>
      <c r="CI179"/>
      <c r="CJ179"/>
      <c r="DA179"/>
      <c r="DB179"/>
      <c r="DC179"/>
      <c r="DD179"/>
    </row>
    <row r="180" spans="5:108" x14ac:dyDescent="0.45">
      <c r="E180" s="5"/>
      <c r="J180" s="5" t="s">
        <v>377</v>
      </c>
      <c r="K180" s="1" t="s">
        <v>28</v>
      </c>
      <c r="CG180"/>
      <c r="CH180"/>
      <c r="CI180"/>
      <c r="CJ180"/>
      <c r="DA180"/>
      <c r="DB180"/>
      <c r="DC180"/>
      <c r="DD180"/>
    </row>
    <row r="181" spans="5:108" x14ac:dyDescent="0.45">
      <c r="E181" s="5"/>
      <c r="J181" s="5" t="s">
        <v>764</v>
      </c>
      <c r="K181" s="1" t="s">
        <v>28</v>
      </c>
      <c r="CG181"/>
      <c r="CH181"/>
      <c r="CI181"/>
      <c r="CJ181"/>
      <c r="DA181"/>
      <c r="DB181"/>
      <c r="DC181"/>
      <c r="DD181"/>
    </row>
    <row r="182" spans="5:108" x14ac:dyDescent="0.45">
      <c r="E182" s="5"/>
      <c r="J182" s="5" t="s">
        <v>710</v>
      </c>
      <c r="K182" s="1" t="s">
        <v>28</v>
      </c>
      <c r="CG182"/>
      <c r="CH182"/>
      <c r="CI182"/>
      <c r="CJ182"/>
      <c r="DA182"/>
      <c r="DB182"/>
      <c r="DC182"/>
      <c r="DD182"/>
    </row>
    <row r="183" spans="5:108" x14ac:dyDescent="0.45">
      <c r="E183" s="5"/>
      <c r="J183" s="5" t="s">
        <v>759</v>
      </c>
      <c r="K183" s="1" t="s">
        <v>28</v>
      </c>
      <c r="CG183"/>
      <c r="CH183"/>
      <c r="CI183"/>
      <c r="CJ183"/>
      <c r="DA183"/>
      <c r="DB183"/>
      <c r="DC183"/>
      <c r="DD183"/>
    </row>
    <row r="184" spans="5:108" x14ac:dyDescent="0.45">
      <c r="E184" s="5"/>
      <c r="J184" s="5" t="s">
        <v>1075</v>
      </c>
      <c r="K184" s="1" t="s">
        <v>28</v>
      </c>
      <c r="CG184"/>
      <c r="CH184"/>
      <c r="CI184"/>
      <c r="CJ184"/>
      <c r="DA184"/>
      <c r="DB184"/>
      <c r="DC184"/>
      <c r="DD184"/>
    </row>
    <row r="185" spans="5:108" x14ac:dyDescent="0.45">
      <c r="E185" s="5"/>
      <c r="J185" s="5" t="s">
        <v>1110</v>
      </c>
      <c r="K185" s="1" t="s">
        <v>28</v>
      </c>
      <c r="CG185"/>
      <c r="CH185"/>
      <c r="CI185"/>
      <c r="CJ185"/>
      <c r="DA185"/>
      <c r="DB185"/>
      <c r="DC185"/>
      <c r="DD185"/>
    </row>
    <row r="186" spans="5:108" x14ac:dyDescent="0.45">
      <c r="E186" s="5"/>
      <c r="J186" s="5" t="s">
        <v>758</v>
      </c>
      <c r="K186" s="1" t="s">
        <v>28</v>
      </c>
      <c r="CG186"/>
      <c r="CH186"/>
      <c r="CI186"/>
      <c r="CJ186"/>
      <c r="DA186"/>
      <c r="DB186"/>
      <c r="DC186"/>
      <c r="DD186"/>
    </row>
    <row r="187" spans="5:108" x14ac:dyDescent="0.45">
      <c r="E187" s="5"/>
      <c r="J187" s="5" t="s">
        <v>1077</v>
      </c>
      <c r="K187" s="1" t="s">
        <v>28</v>
      </c>
      <c r="CG187"/>
      <c r="CH187"/>
      <c r="CI187"/>
      <c r="CJ187"/>
      <c r="DA187"/>
      <c r="DB187"/>
      <c r="DC187"/>
      <c r="DD187"/>
    </row>
    <row r="188" spans="5:108" x14ac:dyDescent="0.45">
      <c r="E188" s="5"/>
      <c r="J188" s="5" t="s">
        <v>1080</v>
      </c>
      <c r="K188" s="1" t="s">
        <v>28</v>
      </c>
      <c r="CG188"/>
      <c r="CH188"/>
      <c r="CI188"/>
      <c r="CJ188"/>
      <c r="DA188"/>
      <c r="DB188"/>
      <c r="DC188"/>
      <c r="DD188"/>
    </row>
    <row r="189" spans="5:108" x14ac:dyDescent="0.45">
      <c r="E189" s="5"/>
      <c r="J189" s="5" t="s">
        <v>712</v>
      </c>
      <c r="K189" s="1" t="s">
        <v>28</v>
      </c>
      <c r="CG189"/>
      <c r="CH189"/>
      <c r="CI189"/>
      <c r="CJ189"/>
      <c r="DA189"/>
      <c r="DB189"/>
      <c r="DC189"/>
      <c r="DD189"/>
    </row>
    <row r="190" spans="5:108" x14ac:dyDescent="0.45">
      <c r="E190" s="5"/>
      <c r="J190" s="5" t="s">
        <v>875</v>
      </c>
      <c r="K190" s="1" t="s">
        <v>28</v>
      </c>
      <c r="CG190"/>
      <c r="CH190"/>
      <c r="CI190"/>
      <c r="CJ190"/>
      <c r="DA190"/>
      <c r="DB190"/>
      <c r="DC190"/>
      <c r="DD190"/>
    </row>
    <row r="191" spans="5:108" x14ac:dyDescent="0.45">
      <c r="E191" s="5"/>
      <c r="J191" s="5" t="s">
        <v>1072</v>
      </c>
      <c r="K191" s="1" t="s">
        <v>28</v>
      </c>
      <c r="DA191"/>
      <c r="DB191"/>
      <c r="DC191"/>
      <c r="DD191"/>
    </row>
    <row r="192" spans="5:108" x14ac:dyDescent="0.45">
      <c r="E192" s="5"/>
      <c r="J192" s="5" t="s">
        <v>1069</v>
      </c>
      <c r="K192" s="1" t="s">
        <v>28</v>
      </c>
      <c r="DA192"/>
      <c r="DB192"/>
      <c r="DC192"/>
      <c r="DD192"/>
    </row>
    <row r="193" spans="5:108" x14ac:dyDescent="0.45">
      <c r="E193" s="5"/>
      <c r="J193" s="5" t="s">
        <v>896</v>
      </c>
      <c r="K193" s="1" t="s">
        <v>28</v>
      </c>
      <c r="DA193"/>
      <c r="DB193"/>
      <c r="DC193"/>
      <c r="DD193"/>
    </row>
    <row r="194" spans="5:108" x14ac:dyDescent="0.45">
      <c r="E194" s="5"/>
      <c r="J194" s="5" t="s">
        <v>895</v>
      </c>
      <c r="K194" s="1" t="s">
        <v>28</v>
      </c>
      <c r="DA194"/>
      <c r="DB194"/>
      <c r="DC194"/>
      <c r="DD194"/>
    </row>
    <row r="195" spans="5:108" x14ac:dyDescent="0.45">
      <c r="E195" s="5"/>
      <c r="J195" s="5" t="s">
        <v>1074</v>
      </c>
      <c r="K195" s="1" t="s">
        <v>28</v>
      </c>
      <c r="DA195"/>
      <c r="DB195"/>
      <c r="DC195"/>
      <c r="DD195"/>
    </row>
    <row r="196" spans="5:108" x14ac:dyDescent="0.45">
      <c r="E196" s="5"/>
      <c r="J196" s="5" t="s">
        <v>752</v>
      </c>
      <c r="K196" s="1" t="s">
        <v>28</v>
      </c>
      <c r="DA196"/>
      <c r="DB196"/>
      <c r="DC196"/>
      <c r="DD196"/>
    </row>
    <row r="197" spans="5:108" x14ac:dyDescent="0.45">
      <c r="E197" s="5"/>
      <c r="J197" s="5" t="s">
        <v>754</v>
      </c>
      <c r="K197" s="1" t="s">
        <v>28</v>
      </c>
      <c r="DA197"/>
      <c r="DB197"/>
      <c r="DC197"/>
      <c r="DD197"/>
    </row>
    <row r="198" spans="5:108" x14ac:dyDescent="0.45">
      <c r="E198" s="5"/>
      <c r="J198" s="5" t="s">
        <v>894</v>
      </c>
      <c r="K198" s="1" t="s">
        <v>28</v>
      </c>
      <c r="DA198"/>
      <c r="DB198"/>
      <c r="DC198"/>
      <c r="DD198"/>
    </row>
    <row r="199" spans="5:108" x14ac:dyDescent="0.45">
      <c r="E199" s="5"/>
      <c r="J199" s="5" t="s">
        <v>1070</v>
      </c>
      <c r="K199" s="1" t="s">
        <v>28</v>
      </c>
      <c r="DA199"/>
      <c r="DB199"/>
      <c r="DC199"/>
      <c r="DD199"/>
    </row>
    <row r="200" spans="5:108" x14ac:dyDescent="0.45">
      <c r="E200" s="5"/>
      <c r="J200" s="5" t="s">
        <v>893</v>
      </c>
      <c r="K200" s="1" t="s">
        <v>28</v>
      </c>
      <c r="DA200"/>
      <c r="DB200"/>
      <c r="DC200"/>
      <c r="DD200"/>
    </row>
    <row r="201" spans="5:108" x14ac:dyDescent="0.45">
      <c r="E201" s="5"/>
      <c r="J201" s="5" t="s">
        <v>753</v>
      </c>
      <c r="K201" s="1" t="s">
        <v>28</v>
      </c>
      <c r="DA201"/>
      <c r="DB201"/>
      <c r="DC201"/>
      <c r="DD201"/>
    </row>
    <row r="202" spans="5:108" x14ac:dyDescent="0.45">
      <c r="E202" s="5"/>
      <c r="J202" s="5" t="s">
        <v>1078</v>
      </c>
      <c r="K202" s="1" t="s">
        <v>28</v>
      </c>
      <c r="DA202"/>
      <c r="DB202"/>
      <c r="DC202"/>
      <c r="DD202"/>
    </row>
    <row r="203" spans="5:108" x14ac:dyDescent="0.45">
      <c r="E203" s="5"/>
      <c r="J203" s="5" t="s">
        <v>711</v>
      </c>
      <c r="K203" s="1" t="s">
        <v>28</v>
      </c>
      <c r="DA203"/>
      <c r="DB203"/>
      <c r="DC203"/>
      <c r="DD203"/>
    </row>
    <row r="204" spans="5:108" x14ac:dyDescent="0.45">
      <c r="E204" s="5"/>
      <c r="J204" s="5" t="s">
        <v>1068</v>
      </c>
      <c r="K204" s="1" t="s">
        <v>28</v>
      </c>
      <c r="DA204"/>
      <c r="DB204"/>
      <c r="DC204"/>
      <c r="DD204"/>
    </row>
    <row r="205" spans="5:108" x14ac:dyDescent="0.45">
      <c r="E205" s="5"/>
      <c r="J205" s="5" t="s">
        <v>755</v>
      </c>
      <c r="K205" s="1" t="s">
        <v>28</v>
      </c>
      <c r="DA205"/>
      <c r="DB205"/>
      <c r="DC205"/>
      <c r="DD205"/>
    </row>
    <row r="206" spans="5:108" x14ac:dyDescent="0.45">
      <c r="E206" s="5"/>
      <c r="J206" s="5" t="s">
        <v>713</v>
      </c>
      <c r="K206" s="1" t="s">
        <v>28</v>
      </c>
      <c r="DA206"/>
      <c r="DB206"/>
      <c r="DC206"/>
      <c r="DD206"/>
    </row>
    <row r="207" spans="5:108" x14ac:dyDescent="0.45">
      <c r="E207" s="5"/>
      <c r="J207" s="5" t="s">
        <v>757</v>
      </c>
      <c r="K207" s="1" t="s">
        <v>28</v>
      </c>
      <c r="DA207"/>
      <c r="DB207"/>
      <c r="DC207"/>
      <c r="DD207"/>
    </row>
    <row r="208" spans="5:108" x14ac:dyDescent="0.45">
      <c r="E208" s="5"/>
      <c r="J208" s="5" t="s">
        <v>1067</v>
      </c>
      <c r="K208" s="1" t="s">
        <v>28</v>
      </c>
      <c r="DA208"/>
      <c r="DB208"/>
      <c r="DC208"/>
      <c r="DD208"/>
    </row>
    <row r="209" spans="5:108" x14ac:dyDescent="0.45">
      <c r="E209" s="5"/>
      <c r="J209" s="5" t="s">
        <v>1066</v>
      </c>
      <c r="K209" s="1" t="s">
        <v>28</v>
      </c>
      <c r="DA209"/>
      <c r="DB209"/>
      <c r="DC209"/>
      <c r="DD209"/>
    </row>
    <row r="210" spans="5:108" x14ac:dyDescent="0.45">
      <c r="E210" s="5"/>
      <c r="J210" s="5" t="s">
        <v>247</v>
      </c>
      <c r="K210" s="1" t="s">
        <v>28</v>
      </c>
      <c r="DA210"/>
      <c r="DB210"/>
      <c r="DC210"/>
      <c r="DD210"/>
    </row>
    <row r="211" spans="5:108" x14ac:dyDescent="0.45">
      <c r="E211" s="5"/>
      <c r="J211" s="5" t="s">
        <v>662</v>
      </c>
      <c r="K211" s="1" t="s">
        <v>28</v>
      </c>
      <c r="DA211"/>
      <c r="DB211"/>
      <c r="DC211"/>
      <c r="DD211"/>
    </row>
    <row r="212" spans="5:108" x14ac:dyDescent="0.45">
      <c r="E212" s="5"/>
      <c r="J212" s="5" t="s">
        <v>578</v>
      </c>
      <c r="K212" s="1" t="s">
        <v>28</v>
      </c>
      <c r="DA212"/>
      <c r="DB212"/>
      <c r="DC212"/>
      <c r="DD212"/>
    </row>
    <row r="213" spans="5:108" x14ac:dyDescent="0.45">
      <c r="E213" s="5"/>
      <c r="J213" s="5" t="s">
        <v>638</v>
      </c>
      <c r="K213" s="1" t="s">
        <v>28</v>
      </c>
      <c r="DA213"/>
      <c r="DB213"/>
      <c r="DC213"/>
      <c r="DD213"/>
    </row>
    <row r="214" spans="5:108" x14ac:dyDescent="0.45">
      <c r="E214" s="5"/>
      <c r="J214" s="5" t="s">
        <v>947</v>
      </c>
      <c r="K214" s="1" t="s">
        <v>28</v>
      </c>
      <c r="DA214"/>
      <c r="DB214"/>
      <c r="DC214"/>
      <c r="DD214"/>
    </row>
    <row r="215" spans="5:108" x14ac:dyDescent="0.45">
      <c r="E215" s="5"/>
      <c r="J215" s="5" t="s">
        <v>1106</v>
      </c>
      <c r="K215" s="1" t="s">
        <v>28</v>
      </c>
      <c r="DA215"/>
      <c r="DB215"/>
      <c r="DC215"/>
      <c r="DD215"/>
    </row>
    <row r="216" spans="5:108" x14ac:dyDescent="0.45">
      <c r="E216" s="5"/>
      <c r="J216" s="5"/>
      <c r="DA216"/>
      <c r="DB216"/>
      <c r="DC216"/>
      <c r="DD216"/>
    </row>
    <row r="217" spans="5:108" x14ac:dyDescent="0.45">
      <c r="E217" s="5"/>
      <c r="J217" s="5"/>
      <c r="DA217"/>
      <c r="DB217"/>
      <c r="DC217"/>
      <c r="DD217"/>
    </row>
    <row r="218" spans="5:108" x14ac:dyDescent="0.45">
      <c r="E218" s="5"/>
      <c r="J218" s="5"/>
      <c r="DA218"/>
      <c r="DB218"/>
      <c r="DC218"/>
      <c r="DD218"/>
    </row>
    <row r="219" spans="5:108" x14ac:dyDescent="0.45">
      <c r="E219" s="5"/>
      <c r="J219" s="5"/>
      <c r="DA219"/>
      <c r="DB219"/>
      <c r="DC219"/>
      <c r="DD219"/>
    </row>
    <row r="220" spans="5:108" x14ac:dyDescent="0.45">
      <c r="E220" s="5"/>
      <c r="J220" s="5"/>
      <c r="DA220"/>
      <c r="DB220"/>
      <c r="DC220"/>
      <c r="DD220"/>
    </row>
    <row r="221" spans="5:108" x14ac:dyDescent="0.45">
      <c r="E221" s="5"/>
      <c r="DA221"/>
      <c r="DB221"/>
      <c r="DC221"/>
      <c r="DD221"/>
    </row>
    <row r="222" spans="5:108" x14ac:dyDescent="0.45">
      <c r="E222" s="5"/>
      <c r="DA222"/>
      <c r="DB222"/>
      <c r="DC222"/>
      <c r="DD222"/>
    </row>
    <row r="223" spans="5:108" x14ac:dyDescent="0.45">
      <c r="E223" s="5"/>
      <c r="DA223"/>
      <c r="DB223"/>
      <c r="DC223"/>
      <c r="DD223"/>
    </row>
    <row r="224" spans="5:108" x14ac:dyDescent="0.45">
      <c r="E224" s="5"/>
      <c r="DA224"/>
      <c r="DB224"/>
      <c r="DC224"/>
      <c r="DD224"/>
    </row>
    <row r="225" spans="5:108" x14ac:dyDescent="0.45">
      <c r="E225" s="5"/>
      <c r="DA225"/>
      <c r="DB225"/>
      <c r="DC225"/>
      <c r="DD225"/>
    </row>
    <row r="226" spans="5:108" x14ac:dyDescent="0.45">
      <c r="E226" s="5"/>
      <c r="DA226"/>
      <c r="DB226"/>
      <c r="DC226"/>
      <c r="DD226"/>
    </row>
    <row r="227" spans="5:108" x14ac:dyDescent="0.45">
      <c r="E227" s="5"/>
      <c r="DA227"/>
      <c r="DB227"/>
      <c r="DC227"/>
      <c r="DD227"/>
    </row>
    <row r="228" spans="5:108" x14ac:dyDescent="0.45">
      <c r="E228" s="5"/>
      <c r="DA228"/>
      <c r="DB228"/>
      <c r="DC228"/>
      <c r="DD228"/>
    </row>
    <row r="229" spans="5:108" x14ac:dyDescent="0.45">
      <c r="E229" s="5"/>
      <c r="DA229"/>
      <c r="DB229"/>
      <c r="DC229"/>
      <c r="DD229"/>
    </row>
    <row r="230" spans="5:108" x14ac:dyDescent="0.45">
      <c r="E230" s="5"/>
      <c r="DA230"/>
      <c r="DB230"/>
      <c r="DC230"/>
      <c r="DD230"/>
    </row>
    <row r="231" spans="5:108" x14ac:dyDescent="0.45">
      <c r="E231" s="5"/>
      <c r="DA231"/>
      <c r="DB231"/>
      <c r="DC231"/>
      <c r="DD231"/>
    </row>
    <row r="232" spans="5:108" x14ac:dyDescent="0.45">
      <c r="E232" s="5"/>
      <c r="DA232"/>
      <c r="DB232"/>
      <c r="DC232"/>
      <c r="DD232"/>
    </row>
    <row r="233" spans="5:108" x14ac:dyDescent="0.45">
      <c r="E233" s="5"/>
      <c r="DA233"/>
      <c r="DB233"/>
      <c r="DC233"/>
      <c r="DD233"/>
    </row>
    <row r="234" spans="5:108" x14ac:dyDescent="0.45">
      <c r="E234" s="5"/>
      <c r="DA234"/>
      <c r="DB234"/>
      <c r="DC234"/>
      <c r="DD234"/>
    </row>
    <row r="235" spans="5:108" x14ac:dyDescent="0.45">
      <c r="E235" s="5"/>
      <c r="DA235"/>
      <c r="DB235"/>
      <c r="DC235"/>
      <c r="DD235"/>
    </row>
    <row r="236" spans="5:108" x14ac:dyDescent="0.45">
      <c r="E236" s="5"/>
      <c r="DA236"/>
      <c r="DB236"/>
      <c r="DC236"/>
      <c r="DD236"/>
    </row>
    <row r="237" spans="5:108" x14ac:dyDescent="0.45">
      <c r="E237" s="5"/>
    </row>
    <row r="238" spans="5:108" x14ac:dyDescent="0.45">
      <c r="E238" s="5"/>
    </row>
    <row r="239" spans="5:108" x14ac:dyDescent="0.45">
      <c r="E239" s="5"/>
    </row>
    <row r="240" spans="5:108" x14ac:dyDescent="0.45">
      <c r="E240" s="5"/>
    </row>
    <row r="241" spans="5:5" x14ac:dyDescent="0.45">
      <c r="E241" s="5"/>
    </row>
    <row r="242" spans="5:5" x14ac:dyDescent="0.45">
      <c r="E242" s="5"/>
    </row>
    <row r="243" spans="5:5" x14ac:dyDescent="0.45">
      <c r="E243" s="5"/>
    </row>
    <row r="244" spans="5:5" x14ac:dyDescent="0.45">
      <c r="E244" s="5"/>
    </row>
    <row r="245" spans="5:5" x14ac:dyDescent="0.45">
      <c r="E245" s="5"/>
    </row>
    <row r="246" spans="5:5" x14ac:dyDescent="0.45">
      <c r="E246" s="5"/>
    </row>
    <row r="247" spans="5:5" x14ac:dyDescent="0.45">
      <c r="E247" s="5"/>
    </row>
    <row r="248" spans="5:5" x14ac:dyDescent="0.45">
      <c r="E248" s="5"/>
    </row>
    <row r="249" spans="5:5" x14ac:dyDescent="0.45">
      <c r="E249" s="5"/>
    </row>
    <row r="250" spans="5:5" x14ac:dyDescent="0.45">
      <c r="E250" s="5"/>
    </row>
    <row r="251" spans="5:5" x14ac:dyDescent="0.45">
      <c r="E251" s="5"/>
    </row>
    <row r="252" spans="5:5" x14ac:dyDescent="0.45">
      <c r="E252" s="5"/>
    </row>
    <row r="253" spans="5:5" x14ac:dyDescent="0.45">
      <c r="E253" s="5"/>
    </row>
    <row r="254" spans="5:5" x14ac:dyDescent="0.45">
      <c r="E254" s="5"/>
    </row>
    <row r="255" spans="5:5" x14ac:dyDescent="0.45">
      <c r="E255" s="5"/>
    </row>
    <row r="256" spans="5:5" x14ac:dyDescent="0.45">
      <c r="E256" s="5"/>
    </row>
    <row r="257" spans="5:5" x14ac:dyDescent="0.45">
      <c r="E257" s="5"/>
    </row>
    <row r="258" spans="5:5" x14ac:dyDescent="0.45">
      <c r="E258" s="5"/>
    </row>
    <row r="259" spans="5:5" x14ac:dyDescent="0.45">
      <c r="E259" s="5"/>
    </row>
    <row r="260" spans="5:5" x14ac:dyDescent="0.45">
      <c r="E260" s="5"/>
    </row>
    <row r="261" spans="5:5" x14ac:dyDescent="0.45">
      <c r="E261" s="5"/>
    </row>
    <row r="262" spans="5:5" x14ac:dyDescent="0.45">
      <c r="E262" s="5"/>
    </row>
    <row r="263" spans="5:5" x14ac:dyDescent="0.45">
      <c r="E263" s="5"/>
    </row>
    <row r="264" spans="5:5" x14ac:dyDescent="0.45">
      <c r="E264" s="5"/>
    </row>
    <row r="265" spans="5:5" x14ac:dyDescent="0.45">
      <c r="E265" s="5"/>
    </row>
    <row r="266" spans="5:5" x14ac:dyDescent="0.45">
      <c r="E266" s="5"/>
    </row>
    <row r="267" spans="5:5" x14ac:dyDescent="0.45">
      <c r="E267" s="5"/>
    </row>
    <row r="268" spans="5:5" x14ac:dyDescent="0.45">
      <c r="E268" s="5"/>
    </row>
    <row r="269" spans="5:5" x14ac:dyDescent="0.45">
      <c r="E269" s="5"/>
    </row>
    <row r="270" spans="5:5" x14ac:dyDescent="0.45">
      <c r="E270" s="5"/>
    </row>
    <row r="271" spans="5:5" x14ac:dyDescent="0.45">
      <c r="E271" s="5"/>
    </row>
    <row r="272" spans="5:5" x14ac:dyDescent="0.45">
      <c r="E272" s="5"/>
    </row>
    <row r="273" spans="5:5" x14ac:dyDescent="0.45">
      <c r="E273" s="5"/>
    </row>
    <row r="274" spans="5:5" x14ac:dyDescent="0.45">
      <c r="E274" s="5"/>
    </row>
    <row r="275" spans="5:5" x14ac:dyDescent="0.45">
      <c r="E275" s="5"/>
    </row>
    <row r="276" spans="5:5" x14ac:dyDescent="0.45">
      <c r="E276" s="5"/>
    </row>
    <row r="277" spans="5:5" x14ac:dyDescent="0.45">
      <c r="E277" s="5"/>
    </row>
    <row r="278" spans="5:5" x14ac:dyDescent="0.45">
      <c r="E278" s="5"/>
    </row>
    <row r="279" spans="5:5" x14ac:dyDescent="0.45">
      <c r="E279" s="5"/>
    </row>
    <row r="280" spans="5:5" x14ac:dyDescent="0.45">
      <c r="E280" s="5"/>
    </row>
    <row r="281" spans="5:5" x14ac:dyDescent="0.45">
      <c r="E281" s="5"/>
    </row>
    <row r="282" spans="5:5" x14ac:dyDescent="0.45">
      <c r="E282" s="5"/>
    </row>
    <row r="283" spans="5:5" x14ac:dyDescent="0.45">
      <c r="E283" s="5"/>
    </row>
    <row r="284" spans="5:5" x14ac:dyDescent="0.45">
      <c r="E284" s="5"/>
    </row>
    <row r="285" spans="5:5" x14ac:dyDescent="0.45">
      <c r="E285" s="5"/>
    </row>
    <row r="286" spans="5:5" x14ac:dyDescent="0.45">
      <c r="E286" s="5"/>
    </row>
    <row r="287" spans="5:5" x14ac:dyDescent="0.45">
      <c r="E287" s="5"/>
    </row>
    <row r="288" spans="5:5" x14ac:dyDescent="0.45">
      <c r="E288" s="5"/>
    </row>
    <row r="289" spans="5:5" x14ac:dyDescent="0.45">
      <c r="E289" s="5"/>
    </row>
    <row r="290" spans="5:5" x14ac:dyDescent="0.45">
      <c r="E290" s="5"/>
    </row>
    <row r="291" spans="5:5" x14ac:dyDescent="0.45">
      <c r="E291" s="5"/>
    </row>
    <row r="292" spans="5:5" x14ac:dyDescent="0.45">
      <c r="E292" s="5"/>
    </row>
    <row r="293" spans="5:5" x14ac:dyDescent="0.45">
      <c r="E293" s="5"/>
    </row>
    <row r="294" spans="5:5" x14ac:dyDescent="0.45">
      <c r="E294" s="5"/>
    </row>
    <row r="295" spans="5:5" x14ac:dyDescent="0.45">
      <c r="E295" s="5"/>
    </row>
    <row r="296" spans="5:5" x14ac:dyDescent="0.45">
      <c r="E296" s="5"/>
    </row>
    <row r="297" spans="5:5" x14ac:dyDescent="0.45">
      <c r="E297" s="5"/>
    </row>
    <row r="298" spans="5:5" x14ac:dyDescent="0.45">
      <c r="E298" s="5"/>
    </row>
    <row r="299" spans="5:5" x14ac:dyDescent="0.45">
      <c r="E299" s="5"/>
    </row>
    <row r="300" spans="5:5" x14ac:dyDescent="0.45">
      <c r="E300" s="5"/>
    </row>
    <row r="301" spans="5:5" x14ac:dyDescent="0.45">
      <c r="E301" s="5"/>
    </row>
    <row r="302" spans="5:5" x14ac:dyDescent="0.45">
      <c r="E302" s="5"/>
    </row>
    <row r="303" spans="5:5" x14ac:dyDescent="0.45">
      <c r="E303" s="5"/>
    </row>
    <row r="304" spans="5:5" x14ac:dyDescent="0.45">
      <c r="E304" s="5"/>
    </row>
    <row r="305" spans="5:5" x14ac:dyDescent="0.45">
      <c r="E305" s="5"/>
    </row>
    <row r="306" spans="5:5" x14ac:dyDescent="0.45">
      <c r="E306" s="5"/>
    </row>
    <row r="307" spans="5:5" x14ac:dyDescent="0.45">
      <c r="E307" s="5"/>
    </row>
    <row r="308" spans="5:5" x14ac:dyDescent="0.45">
      <c r="E308" s="5"/>
    </row>
    <row r="309" spans="5:5" x14ac:dyDescent="0.45">
      <c r="E309" s="5"/>
    </row>
    <row r="310" spans="5:5" x14ac:dyDescent="0.45">
      <c r="E310" s="5"/>
    </row>
    <row r="311" spans="5:5" x14ac:dyDescent="0.45">
      <c r="E311" s="5"/>
    </row>
    <row r="312" spans="5:5" x14ac:dyDescent="0.45">
      <c r="E312" s="5"/>
    </row>
    <row r="313" spans="5:5" x14ac:dyDescent="0.45">
      <c r="E313" s="5"/>
    </row>
    <row r="314" spans="5:5" x14ac:dyDescent="0.45">
      <c r="E314" s="5"/>
    </row>
    <row r="315" spans="5:5" x14ac:dyDescent="0.45">
      <c r="E315" s="5"/>
    </row>
    <row r="316" spans="5:5" x14ac:dyDescent="0.45">
      <c r="E316" s="5"/>
    </row>
    <row r="317" spans="5:5" x14ac:dyDescent="0.45">
      <c r="E317" s="5"/>
    </row>
    <row r="318" spans="5:5" x14ac:dyDescent="0.45">
      <c r="E318" s="5"/>
    </row>
  </sheetData>
  <autoFilter ref="J2:L215" xr:uid="{83E1CC05-2AD6-411C-9E91-4A422759F608}"/>
  <mergeCells count="3">
    <mergeCell ref="B3:D3"/>
    <mergeCell ref="E1:H1"/>
    <mergeCell ref="N4:P4"/>
  </mergeCells>
  <pageMargins left="0.7" right="0.7" top="0.75" bottom="0.75" header="0.3" footer="0.3"/>
  <pageSetup paperSize="9" orientation="portrait"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 Me</vt:lpstr>
      <vt:lpstr>Observation</vt:lpstr>
      <vt:lpstr>Forecast Vs Actual Dashboard</vt:lpstr>
      <vt:lpstr>SKU Level Accuracy</vt:lpstr>
      <vt:lpstr>Consensus Forecast</vt:lpstr>
      <vt:lpstr>Master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2021-11-29T13:51:53Z</cp:lastPrinted>
  <dcterms:created xsi:type="dcterms:W3CDTF">2015-06-05T18:17:20Z</dcterms:created>
  <dcterms:modified xsi:type="dcterms:W3CDTF">2022-04-07T08:37:45Z</dcterms:modified>
</cp:coreProperties>
</file>